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isk d\Zverejňovanie ZoD 2021\044_Veľké Kapušany HS, výstavba garáže pre zásahovú techniku_PD\Realizácia\"/>
    </mc:Choice>
  </mc:AlternateContent>
  <bookViews>
    <workbookView xWindow="0" yWindow="0" windowWidth="13650" windowHeight="10095"/>
  </bookViews>
  <sheets>
    <sheet name="Rekapitulácia stavby" sheetId="1" r:id="rId1"/>
    <sheet name="01 - Rozvod stlačeného vz..." sheetId="2" r:id="rId2"/>
    <sheet name="01 - Stavebné riešenie   " sheetId="3" r:id="rId3"/>
    <sheet name="02 - Elektroinštalácia - ..." sheetId="4" r:id="rId4"/>
    <sheet name="03 - Vykurovanie" sheetId="5" r:id="rId5"/>
    <sheet name="01 - Spevnené plochy" sheetId="6" r:id="rId6"/>
    <sheet name="01 - Stavebné riešenie" sheetId="7" r:id="rId7"/>
    <sheet name="02 - Elektroinštalácia - ..._01" sheetId="8" r:id="rId8"/>
    <sheet name="01 - Oplotenie" sheetId="9" r:id="rId9"/>
  </sheets>
  <definedNames>
    <definedName name="_xlnm._FilterDatabase" localSheetId="8" hidden="1">'01 - Oplotenie'!$C$126:$K$148</definedName>
    <definedName name="_xlnm._FilterDatabase" localSheetId="1" hidden="1">'01 - Rozvod stlačeného vz...'!$C$119:$K$143</definedName>
    <definedName name="_xlnm._FilterDatabase" localSheetId="5" hidden="1">'01 - Spevnené plochy'!$C$127:$K$184</definedName>
    <definedName name="_xlnm._FilterDatabase" localSheetId="6" hidden="1">'01 - Stavebné riešenie'!$C$123:$K$146</definedName>
    <definedName name="_xlnm._FilterDatabase" localSheetId="2" hidden="1">'01 - Stavebné riešenie   '!$C$138:$K$252</definedName>
    <definedName name="_xlnm._FilterDatabase" localSheetId="3" hidden="1">'02 - Elektroinštalácia - ...'!$C$139:$K$223</definedName>
    <definedName name="_xlnm._FilterDatabase" localSheetId="7" hidden="1">'02 - Elektroinštalácia - ..._01'!$C$125:$K$153</definedName>
    <definedName name="_xlnm._FilterDatabase" localSheetId="4" hidden="1">'03 - Vykurovanie'!$C$131:$K$236</definedName>
    <definedName name="_xlnm.Print_Titles" localSheetId="8">'01 - Oplotenie'!$126:$126</definedName>
    <definedName name="_xlnm.Print_Titles" localSheetId="1">'01 - Rozvod stlačeného vz...'!$119:$119</definedName>
    <definedName name="_xlnm.Print_Titles" localSheetId="5">'01 - Spevnené plochy'!$127:$127</definedName>
    <definedName name="_xlnm.Print_Titles" localSheetId="6">'01 - Stavebné riešenie'!$123:$123</definedName>
    <definedName name="_xlnm.Print_Titles" localSheetId="2">'01 - Stavebné riešenie   '!$138:$138</definedName>
    <definedName name="_xlnm.Print_Titles" localSheetId="3">'02 - Elektroinštalácia - ...'!$139:$139</definedName>
    <definedName name="_xlnm.Print_Titles" localSheetId="7">'02 - Elektroinštalácia - ..._01'!$125:$125</definedName>
    <definedName name="_xlnm.Print_Titles" localSheetId="4">'03 - Vykurovanie'!$131:$131</definedName>
    <definedName name="_xlnm.Print_Titles" localSheetId="0">'Rekapitulácia stavby'!$92:$92</definedName>
    <definedName name="_xlnm.Print_Area" localSheetId="8">'01 - Oplotenie'!$C$4:$J$76,'01 - Oplotenie'!$C$82:$J$106,'01 - Oplotenie'!$C$112:$J$148</definedName>
    <definedName name="_xlnm.Print_Area" localSheetId="1">'01 - Rozvod stlačeného vz...'!$C$4:$J$76,'01 - Rozvod stlačeného vz...'!$C$82:$J$99,'01 - Rozvod stlačeného vz...'!$C$105:$J$143</definedName>
    <definedName name="_xlnm.Print_Area" localSheetId="5">'01 - Spevnené plochy'!$C$4:$J$76,'01 - Spevnené plochy'!$C$82:$J$107,'01 - Spevnené plochy'!$C$113:$J$184</definedName>
    <definedName name="_xlnm.Print_Area" localSheetId="6">'01 - Stavebné riešenie'!$C$4:$J$76,'01 - Stavebné riešenie'!$C$82:$J$103,'01 - Stavebné riešenie'!$C$109:$J$146</definedName>
    <definedName name="_xlnm.Print_Area" localSheetId="2">'01 - Stavebné riešenie   '!$C$4:$J$76,'01 - Stavebné riešenie   '!$C$82:$J$118,'01 - Stavebné riešenie   '!$C$124:$J$252</definedName>
    <definedName name="_xlnm.Print_Area" localSheetId="3">'02 - Elektroinštalácia - ...'!$C$4:$J$76,'02 - Elektroinštalácia - ...'!$C$82:$J$119,'02 - Elektroinštalácia - ...'!$C$125:$J$223</definedName>
    <definedName name="_xlnm.Print_Area" localSheetId="7">'02 - Elektroinštalácia - ..._01'!$C$4:$J$76,'02 - Elektroinštalácia - ..._01'!$C$82:$J$105,'02 - Elektroinštalácia - ..._01'!$C$111:$J$153</definedName>
    <definedName name="_xlnm.Print_Area" localSheetId="4">'03 - Vykurovanie'!$C$4:$J$76,'03 - Vykurovanie'!$C$82:$J$111,'03 - Vykurovanie'!$C$117:$J$236</definedName>
    <definedName name="_xlnm.Print_Area" localSheetId="0">'Rekapitulácia stavby'!$D$4:$AO$76,'Rekapitulácia stavby'!$C$82:$AQ$111</definedName>
  </definedNames>
  <calcPr calcId="162913"/>
</workbook>
</file>

<file path=xl/calcChain.xml><?xml version="1.0" encoding="utf-8"?>
<calcChain xmlns="http://schemas.openxmlformats.org/spreadsheetml/2006/main">
  <c r="J39" i="9" l="1"/>
  <c r="J38" i="9"/>
  <c r="AY107" i="1"/>
  <c r="J37" i="9"/>
  <c r="AX107" i="1" s="1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1" i="9"/>
  <c r="BH141" i="9"/>
  <c r="BG141" i="9"/>
  <c r="BE141" i="9"/>
  <c r="T141" i="9"/>
  <c r="T140" i="9"/>
  <c r="R141" i="9"/>
  <c r="R140" i="9"/>
  <c r="P141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J124" i="9"/>
  <c r="F123" i="9"/>
  <c r="F121" i="9"/>
  <c r="E119" i="9"/>
  <c r="J94" i="9"/>
  <c r="F93" i="9"/>
  <c r="F91" i="9"/>
  <c r="E89" i="9"/>
  <c r="J23" i="9"/>
  <c r="E23" i="9"/>
  <c r="J123" i="9" s="1"/>
  <c r="J22" i="9"/>
  <c r="J20" i="9"/>
  <c r="E20" i="9"/>
  <c r="F94" i="9" s="1"/>
  <c r="J19" i="9"/>
  <c r="J121" i="9"/>
  <c r="E7" i="9"/>
  <c r="E115" i="9"/>
  <c r="J39" i="8"/>
  <c r="J38" i="8"/>
  <c r="AY105" i="1"/>
  <c r="J37" i="8"/>
  <c r="AX105" i="1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J123" i="8"/>
  <c r="F122" i="8"/>
  <c r="F120" i="8"/>
  <c r="E118" i="8"/>
  <c r="J94" i="8"/>
  <c r="F93" i="8"/>
  <c r="F91" i="8"/>
  <c r="E89" i="8"/>
  <c r="J23" i="8"/>
  <c r="E23" i="8"/>
  <c r="J122" i="8" s="1"/>
  <c r="J22" i="8"/>
  <c r="J20" i="8"/>
  <c r="E20" i="8"/>
  <c r="F123" i="8" s="1"/>
  <c r="J19" i="8"/>
  <c r="E7" i="8"/>
  <c r="E114" i="8"/>
  <c r="J39" i="7"/>
  <c r="J38" i="7"/>
  <c r="AY104" i="1" s="1"/>
  <c r="J37" i="7"/>
  <c r="AX104" i="1" s="1"/>
  <c r="BI146" i="7"/>
  <c r="BH146" i="7"/>
  <c r="BG146" i="7"/>
  <c r="BE146" i="7"/>
  <c r="T146" i="7"/>
  <c r="T145" i="7" s="1"/>
  <c r="R146" i="7"/>
  <c r="R145" i="7" s="1"/>
  <c r="P146" i="7"/>
  <c r="P145" i="7" s="1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J121" i="7"/>
  <c r="F120" i="7"/>
  <c r="F118" i="7"/>
  <c r="E116" i="7"/>
  <c r="J94" i="7"/>
  <c r="F93" i="7"/>
  <c r="F91" i="7"/>
  <c r="E89" i="7"/>
  <c r="J23" i="7"/>
  <c r="E23" i="7"/>
  <c r="J120" i="7" s="1"/>
  <c r="J22" i="7"/>
  <c r="J20" i="7"/>
  <c r="E20" i="7"/>
  <c r="F121" i="7" s="1"/>
  <c r="J19" i="7"/>
  <c r="E7" i="7"/>
  <c r="E112" i="7"/>
  <c r="J39" i="6"/>
  <c r="J38" i="6"/>
  <c r="AY102" i="1" s="1"/>
  <c r="J37" i="6"/>
  <c r="AX102" i="1" s="1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0" i="6"/>
  <c r="BH180" i="6"/>
  <c r="BG180" i="6"/>
  <c r="BE180" i="6"/>
  <c r="T180" i="6"/>
  <c r="T179" i="6" s="1"/>
  <c r="R180" i="6"/>
  <c r="R179" i="6" s="1"/>
  <c r="P180" i="6"/>
  <c r="P179" i="6" s="1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J125" i="6"/>
  <c r="F124" i="6"/>
  <c r="F122" i="6"/>
  <c r="E120" i="6"/>
  <c r="J94" i="6"/>
  <c r="F93" i="6"/>
  <c r="F91" i="6"/>
  <c r="E89" i="6"/>
  <c r="J23" i="6"/>
  <c r="E23" i="6"/>
  <c r="J124" i="6" s="1"/>
  <c r="J22" i="6"/>
  <c r="J20" i="6"/>
  <c r="E20" i="6"/>
  <c r="F94" i="6" s="1"/>
  <c r="J19" i="6"/>
  <c r="E7" i="6"/>
  <c r="E85" i="6" s="1"/>
  <c r="J39" i="5"/>
  <c r="J38" i="5"/>
  <c r="AY100" i="1"/>
  <c r="J37" i="5"/>
  <c r="AX100" i="1"/>
  <c r="BI236" i="5"/>
  <c r="BH236" i="5"/>
  <c r="BG236" i="5"/>
  <c r="BE236" i="5"/>
  <c r="T236" i="5"/>
  <c r="T235" i="5"/>
  <c r="R236" i="5"/>
  <c r="R235" i="5"/>
  <c r="P236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3" i="5"/>
  <c r="BH203" i="5"/>
  <c r="BG203" i="5"/>
  <c r="BE203" i="5"/>
  <c r="T203" i="5"/>
  <c r="R203" i="5"/>
  <c r="P203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R156" i="5" s="1"/>
  <c r="P157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R151" i="5" s="1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9" i="5"/>
  <c r="F128" i="5"/>
  <c r="F126" i="5"/>
  <c r="E124" i="5"/>
  <c r="J94" i="5"/>
  <c r="F93" i="5"/>
  <c r="F91" i="5"/>
  <c r="E89" i="5"/>
  <c r="J23" i="5"/>
  <c r="E23" i="5"/>
  <c r="J128" i="5" s="1"/>
  <c r="J22" i="5"/>
  <c r="J20" i="5"/>
  <c r="E20" i="5"/>
  <c r="F129" i="5" s="1"/>
  <c r="J19" i="5"/>
  <c r="E7" i="5"/>
  <c r="E85" i="5"/>
  <c r="J39" i="4"/>
  <c r="J38" i="4"/>
  <c r="AY99" i="1" s="1"/>
  <c r="J37" i="4"/>
  <c r="AX99" i="1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6" i="4"/>
  <c r="BH206" i="4"/>
  <c r="BG206" i="4"/>
  <c r="BE206" i="4"/>
  <c r="T206" i="4"/>
  <c r="T205" i="4" s="1"/>
  <c r="T204" i="4" s="1"/>
  <c r="R206" i="4"/>
  <c r="R205" i="4" s="1"/>
  <c r="R204" i="4" s="1"/>
  <c r="P206" i="4"/>
  <c r="P205" i="4"/>
  <c r="P204" i="4" s="1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J137" i="4"/>
  <c r="F136" i="4"/>
  <c r="F134" i="4"/>
  <c r="E132" i="4"/>
  <c r="J94" i="4"/>
  <c r="F93" i="4"/>
  <c r="F91" i="4"/>
  <c r="E89" i="4"/>
  <c r="J23" i="4"/>
  <c r="E23" i="4"/>
  <c r="J93" i="4" s="1"/>
  <c r="J22" i="4"/>
  <c r="J20" i="4"/>
  <c r="E20" i="4"/>
  <c r="F137" i="4" s="1"/>
  <c r="J19" i="4"/>
  <c r="E7" i="4"/>
  <c r="E128" i="4"/>
  <c r="J39" i="3"/>
  <c r="J38" i="3"/>
  <c r="AY98" i="1" s="1"/>
  <c r="J37" i="3"/>
  <c r="AX98" i="1" s="1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3" i="3"/>
  <c r="BH183" i="3"/>
  <c r="BG183" i="3"/>
  <c r="BE183" i="3"/>
  <c r="T183" i="3"/>
  <c r="T182" i="3" s="1"/>
  <c r="R183" i="3"/>
  <c r="R182" i="3" s="1"/>
  <c r="P183" i="3"/>
  <c r="P182" i="3" s="1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J136" i="3"/>
  <c r="F135" i="3"/>
  <c r="F133" i="3"/>
  <c r="E131" i="3"/>
  <c r="J94" i="3"/>
  <c r="F93" i="3"/>
  <c r="F91" i="3"/>
  <c r="E89" i="3"/>
  <c r="J23" i="3"/>
  <c r="E23" i="3"/>
  <c r="J135" i="3" s="1"/>
  <c r="J22" i="3"/>
  <c r="J20" i="3"/>
  <c r="E20" i="3"/>
  <c r="F94" i="3" s="1"/>
  <c r="J19" i="3"/>
  <c r="E7" i="3"/>
  <c r="E85" i="3"/>
  <c r="J39" i="2"/>
  <c r="J38" i="2"/>
  <c r="AY96" i="1" s="1"/>
  <c r="J37" i="2"/>
  <c r="AX96" i="1" s="1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3" i="2"/>
  <c r="BH123" i="2"/>
  <c r="BG123" i="2"/>
  <c r="BE123" i="2"/>
  <c r="T123" i="2"/>
  <c r="R123" i="2"/>
  <c r="P123" i="2"/>
  <c r="BI121" i="2"/>
  <c r="BH121" i="2"/>
  <c r="BG121" i="2"/>
  <c r="BE121" i="2"/>
  <c r="T121" i="2"/>
  <c r="R121" i="2"/>
  <c r="P121" i="2"/>
  <c r="J117" i="2"/>
  <c r="F116" i="2"/>
  <c r="F114" i="2"/>
  <c r="E112" i="2"/>
  <c r="J94" i="2"/>
  <c r="F93" i="2"/>
  <c r="F91" i="2"/>
  <c r="E89" i="2"/>
  <c r="J23" i="2"/>
  <c r="E23" i="2"/>
  <c r="J116" i="2"/>
  <c r="J22" i="2"/>
  <c r="J20" i="2"/>
  <c r="E20" i="2"/>
  <c r="F94" i="2"/>
  <c r="J19" i="2"/>
  <c r="E7" i="2"/>
  <c r="E108" i="2" s="1"/>
  <c r="L90" i="1"/>
  <c r="AM90" i="1"/>
  <c r="AM89" i="1"/>
  <c r="L89" i="1"/>
  <c r="L87" i="1"/>
  <c r="L85" i="1"/>
  <c r="L84" i="1"/>
  <c r="BK140" i="2"/>
  <c r="BK129" i="2"/>
  <c r="AS101" i="1"/>
  <c r="BK127" i="2"/>
  <c r="BK132" i="2"/>
  <c r="BK229" i="3"/>
  <c r="BK226" i="3"/>
  <c r="BK196" i="3"/>
  <c r="BK191" i="3"/>
  <c r="BK181" i="3"/>
  <c r="BK143" i="3"/>
  <c r="BK249" i="3"/>
  <c r="BK237" i="3"/>
  <c r="BK231" i="3"/>
  <c r="BK223" i="3"/>
  <c r="BK212" i="3"/>
  <c r="BK187" i="3"/>
  <c r="BK160" i="3"/>
  <c r="BK149" i="3"/>
  <c r="BK243" i="3"/>
  <c r="BK239" i="3"/>
  <c r="BK222" i="3"/>
  <c r="BK216" i="3"/>
  <c r="BK206" i="3"/>
  <c r="BK201" i="3"/>
  <c r="BK177" i="3"/>
  <c r="BK171" i="3"/>
  <c r="BK165" i="3"/>
  <c r="BK157" i="3"/>
  <c r="BK146" i="3"/>
  <c r="BK190" i="3"/>
  <c r="BK186" i="3"/>
  <c r="BK172" i="3"/>
  <c r="BK162" i="3"/>
  <c r="BK206" i="4"/>
  <c r="BK208" i="4"/>
  <c r="BK197" i="4"/>
  <c r="BK189" i="4"/>
  <c r="BK175" i="4"/>
  <c r="BK164" i="4"/>
  <c r="BK148" i="4"/>
  <c r="BK220" i="4"/>
  <c r="BK216" i="4"/>
  <c r="BK212" i="4"/>
  <c r="BK210" i="4"/>
  <c r="BK200" i="4"/>
  <c r="BK192" i="4"/>
  <c r="BK166" i="4"/>
  <c r="BK151" i="4"/>
  <c r="BK147" i="4"/>
  <c r="BK143" i="4"/>
  <c r="BK196" i="4"/>
  <c r="BK182" i="4"/>
  <c r="BK171" i="4"/>
  <c r="BK146" i="4"/>
  <c r="BK234" i="5"/>
  <c r="BK230" i="5"/>
  <c r="BK194" i="5"/>
  <c r="BK233" i="5"/>
  <c r="BK220" i="5"/>
  <c r="BK200" i="5"/>
  <c r="BK205" i="5"/>
  <c r="BK196" i="5"/>
  <c r="BK193" i="5"/>
  <c r="BK158" i="5"/>
  <c r="BK148" i="5"/>
  <c r="BK135" i="5"/>
  <c r="BK208" i="5"/>
  <c r="BK197" i="5"/>
  <c r="BK183" i="5"/>
  <c r="BK182" i="5"/>
  <c r="BK169" i="5"/>
  <c r="BK147" i="5"/>
  <c r="BK216" i="5"/>
  <c r="BK209" i="5"/>
  <c r="BK198" i="5"/>
  <c r="BK171" i="5"/>
  <c r="BK180" i="5"/>
  <c r="BK172" i="5"/>
  <c r="BK168" i="5"/>
  <c r="BK187" i="5"/>
  <c r="BK181" i="5"/>
  <c r="BK165" i="5"/>
  <c r="BK149" i="5"/>
  <c r="BK138" i="5"/>
  <c r="BK164" i="5"/>
  <c r="BK143" i="5"/>
  <c r="BK141" i="5"/>
  <c r="BK145" i="6"/>
  <c r="BK143" i="6"/>
  <c r="BK154" i="6"/>
  <c r="BK149" i="6"/>
  <c r="BK183" i="6"/>
  <c r="BK164" i="6"/>
  <c r="BK158" i="6"/>
  <c r="BK134" i="6"/>
  <c r="BK165" i="6"/>
  <c r="BK153" i="6"/>
  <c r="BK132" i="6"/>
  <c r="BK141" i="6"/>
  <c r="BK136" i="6"/>
  <c r="BK142" i="7"/>
  <c r="BK131" i="7"/>
  <c r="BK143" i="7"/>
  <c r="BK140" i="7"/>
  <c r="BK133" i="7"/>
  <c r="BK129" i="7"/>
  <c r="BK151" i="8"/>
  <c r="BK144" i="8"/>
  <c r="BK140" i="8"/>
  <c r="BK132" i="8"/>
  <c r="BK142" i="8"/>
  <c r="BK143" i="8"/>
  <c r="BK130" i="8"/>
  <c r="BK137" i="9"/>
  <c r="BK144" i="9"/>
  <c r="BK147" i="9"/>
  <c r="BK138" i="2"/>
  <c r="AS103" i="1"/>
  <c r="BK130" i="2"/>
  <c r="BK137" i="2"/>
  <c r="BK135" i="2"/>
  <c r="AS97" i="1"/>
  <c r="BK241" i="3"/>
  <c r="BK232" i="3"/>
  <c r="BK217" i="3"/>
  <c r="BK210" i="3"/>
  <c r="BK202" i="3"/>
  <c r="BK192" i="3"/>
  <c r="BK180" i="3"/>
  <c r="BK154" i="3"/>
  <c r="BK150" i="3"/>
  <c r="BK145" i="3"/>
  <c r="BK251" i="3"/>
  <c r="BK235" i="3"/>
  <c r="BK244" i="3"/>
  <c r="BK230" i="3"/>
  <c r="BK221" i="3"/>
  <c r="BK209" i="3"/>
  <c r="BK204" i="3"/>
  <c r="BK178" i="3"/>
  <c r="BK159" i="3"/>
  <c r="BK189" i="3"/>
  <c r="BK179" i="3"/>
  <c r="BK170" i="3"/>
  <c r="BK188" i="4"/>
  <c r="BK219" i="4"/>
  <c r="BK203" i="4"/>
  <c r="BK190" i="5"/>
  <c r="BK173" i="5"/>
  <c r="BK177" i="5"/>
  <c r="BK153" i="5"/>
  <c r="BK184" i="5"/>
  <c r="BK154" i="5"/>
  <c r="BK146" i="5"/>
  <c r="BK137" i="5"/>
  <c r="BK176" i="6"/>
  <c r="BK163" i="6"/>
  <c r="BK146" i="6"/>
  <c r="BK172" i="6"/>
  <c r="BK138" i="6"/>
  <c r="BK184" i="6"/>
  <c r="BK159" i="6"/>
  <c r="BK147" i="6"/>
  <c r="BK150" i="6"/>
  <c r="BK140" i="6"/>
  <c r="BK141" i="7"/>
  <c r="BK134" i="7"/>
  <c r="BK130" i="7"/>
  <c r="BK144" i="7"/>
  <c r="BK137" i="7"/>
  <c r="BK146" i="7"/>
  <c r="BK128" i="7"/>
  <c r="BK149" i="8"/>
  <c r="BK138" i="8"/>
  <c r="BK129" i="8"/>
  <c r="BK152" i="8"/>
  <c r="BK139" i="8"/>
  <c r="BK148" i="9"/>
  <c r="BK138" i="9"/>
  <c r="BK133" i="9"/>
  <c r="BK136" i="9"/>
  <c r="BK142" i="2"/>
  <c r="BK125" i="2"/>
  <c r="BK133" i="2"/>
  <c r="BK131" i="2"/>
  <c r="BK121" i="2"/>
  <c r="BK250" i="3"/>
  <c r="BK236" i="3"/>
  <c r="BK227" i="3"/>
  <c r="BK219" i="3"/>
  <c r="BK211" i="3"/>
  <c r="BK207" i="3"/>
  <c r="BK198" i="3"/>
  <c r="BK169" i="3"/>
  <c r="BK164" i="3"/>
  <c r="BK147" i="3"/>
  <c r="BK247" i="3"/>
  <c r="BK233" i="3"/>
  <c r="BK224" i="3"/>
  <c r="BK197" i="3"/>
  <c r="BK183" i="3"/>
  <c r="BK155" i="3"/>
  <c r="BK252" i="3"/>
  <c r="BK240" i="3"/>
  <c r="BK228" i="3"/>
  <c r="BK218" i="3"/>
  <c r="BK205" i="3"/>
  <c r="BK194" i="3"/>
  <c r="BK176" i="3"/>
  <c r="BK166" i="3"/>
  <c r="BK163" i="3"/>
  <c r="BK173" i="3"/>
  <c r="BK151" i="3"/>
  <c r="BK177" i="4"/>
  <c r="BK209" i="4"/>
  <c r="BK202" i="4"/>
  <c r="BK190" i="4"/>
  <c r="BK187" i="4"/>
  <c r="BK160" i="4"/>
  <c r="BK221" i="4"/>
  <c r="BK215" i="4"/>
  <c r="BK211" i="4"/>
  <c r="BK181" i="4"/>
  <c r="BK167" i="4"/>
  <c r="BK159" i="4"/>
  <c r="BK156" i="4"/>
  <c r="BK150" i="4"/>
  <c r="BK194" i="4"/>
  <c r="BK180" i="4"/>
  <c r="BK172" i="4"/>
  <c r="BK236" i="5"/>
  <c r="BK228" i="5"/>
  <c r="BK231" i="5"/>
  <c r="BK223" i="5"/>
  <c r="BK217" i="5"/>
  <c r="BK225" i="5"/>
  <c r="BK195" i="5"/>
  <c r="BK191" i="5"/>
  <c r="BK186" i="5"/>
  <c r="BK163" i="5"/>
  <c r="BK155" i="5"/>
  <c r="BK215" i="5"/>
  <c r="BK210" i="5"/>
  <c r="BK157" i="5"/>
  <c r="BK212" i="5"/>
  <c r="BK203" i="5"/>
  <c r="BK176" i="5"/>
  <c r="BK161" i="5"/>
  <c r="BK185" i="5"/>
  <c r="BK170" i="5"/>
  <c r="BK166" i="5"/>
  <c r="BK179" i="5"/>
  <c r="BK167" i="5"/>
  <c r="BK152" i="5"/>
  <c r="BK144" i="5"/>
  <c r="BK142" i="5"/>
  <c r="BK180" i="6"/>
  <c r="BK160" i="6"/>
  <c r="BK142" i="6"/>
  <c r="BK175" i="6"/>
  <c r="BK156" i="6"/>
  <c r="BK177" i="6"/>
  <c r="BK170" i="6"/>
  <c r="BK166" i="6"/>
  <c r="BK155" i="6"/>
  <c r="BK144" i="6"/>
  <c r="BK171" i="6"/>
  <c r="BK161" i="6"/>
  <c r="BK137" i="6"/>
  <c r="BK133" i="6"/>
  <c r="BK132" i="7"/>
  <c r="BK134" i="8"/>
  <c r="BK145" i="8"/>
  <c r="BK147" i="8"/>
  <c r="BK141" i="8"/>
  <c r="BK136" i="8"/>
  <c r="BK148" i="8"/>
  <c r="BK133" i="8"/>
  <c r="BK130" i="9"/>
  <c r="BK131" i="9"/>
  <c r="BK134" i="2"/>
  <c r="BK123" i="2"/>
  <c r="AS106" i="1"/>
  <c r="AS95" i="1"/>
  <c r="BK126" i="2"/>
  <c r="BK195" i="3"/>
  <c r="BK188" i="3"/>
  <c r="BK168" i="3"/>
  <c r="BK161" i="3"/>
  <c r="BK152" i="3"/>
  <c r="BK148" i="3"/>
  <c r="BK144" i="3"/>
  <c r="BK225" i="3"/>
  <c r="BK215" i="3"/>
  <c r="BK158" i="3"/>
  <c r="BK153" i="3"/>
  <c r="BK248" i="3"/>
  <c r="BK213" i="3"/>
  <c r="BK200" i="3"/>
  <c r="BK174" i="3"/>
  <c r="BK142" i="3"/>
  <c r="BK214" i="4"/>
  <c r="BK191" i="4"/>
  <c r="BK170" i="4"/>
  <c r="BK153" i="4"/>
  <c r="BK222" i="4"/>
  <c r="BK193" i="4"/>
  <c r="BK163" i="4"/>
  <c r="BK152" i="4"/>
  <c r="BK223" i="4"/>
  <c r="BK218" i="4"/>
  <c r="BK213" i="4"/>
  <c r="BK201" i="4"/>
  <c r="BK183" i="4"/>
  <c r="BK165" i="4"/>
  <c r="BK158" i="4"/>
  <c r="BK149" i="4"/>
  <c r="BK144" i="4"/>
  <c r="BK195" i="4"/>
  <c r="BK184" i="4"/>
  <c r="BK176" i="4"/>
  <c r="BK157" i="4"/>
  <c r="BK145" i="4"/>
  <c r="BK224" i="5"/>
  <c r="BK218" i="5"/>
  <c r="BK232" i="5"/>
  <c r="BK227" i="5"/>
  <c r="BK222" i="5"/>
  <c r="BK213" i="5"/>
  <c r="BK201" i="5"/>
  <c r="BK192" i="5"/>
  <c r="BK175" i="5"/>
  <c r="BK221" i="5"/>
  <c r="BK214" i="5"/>
  <c r="BK206" i="5"/>
  <c r="BK160" i="5"/>
  <c r="BK140" i="5"/>
  <c r="BK188" i="5"/>
  <c r="BK162" i="5"/>
  <c r="BK159" i="5"/>
  <c r="BK139" i="5"/>
  <c r="BK136" i="5"/>
  <c r="BK173" i="6"/>
  <c r="BK178" i="6"/>
  <c r="BK148" i="6"/>
  <c r="BK174" i="6"/>
  <c r="BK167" i="6"/>
  <c r="BK168" i="6"/>
  <c r="BK151" i="6"/>
  <c r="BK157" i="6"/>
  <c r="BK139" i="6"/>
  <c r="BK131" i="6"/>
  <c r="BK135" i="6"/>
  <c r="BK138" i="7"/>
  <c r="BK139" i="7"/>
  <c r="BK135" i="7"/>
  <c r="BK127" i="7"/>
  <c r="BK135" i="8"/>
  <c r="BK150" i="8"/>
  <c r="BK146" i="9"/>
  <c r="BK145" i="9"/>
  <c r="BK141" i="9"/>
  <c r="BK139" i="9"/>
  <c r="BK134" i="9"/>
  <c r="R174" i="5" l="1"/>
  <c r="R178" i="5"/>
  <c r="P189" i="5"/>
  <c r="R229" i="5"/>
  <c r="BK120" i="2"/>
  <c r="P141" i="3"/>
  <c r="P156" i="3"/>
  <c r="BK167" i="3"/>
  <c r="P175" i="3"/>
  <c r="T185" i="3"/>
  <c r="BK199" i="3"/>
  <c r="T199" i="3"/>
  <c r="T203" i="3"/>
  <c r="BK214" i="3"/>
  <c r="R220" i="3"/>
  <c r="T234" i="3"/>
  <c r="BK242" i="3"/>
  <c r="P246" i="3"/>
  <c r="P245" i="3"/>
  <c r="BK142" i="4"/>
  <c r="BK155" i="4"/>
  <c r="BK162" i="4"/>
  <c r="P169" i="4"/>
  <c r="P168" i="4"/>
  <c r="R174" i="4"/>
  <c r="R173" i="4"/>
  <c r="R179" i="4"/>
  <c r="R178" i="4"/>
  <c r="R186" i="4"/>
  <c r="R185" i="4"/>
  <c r="P199" i="4"/>
  <c r="P198" i="4"/>
  <c r="R217" i="4"/>
  <c r="R207" i="4"/>
  <c r="T134" i="5"/>
  <c r="T145" i="5"/>
  <c r="T133" i="5" s="1"/>
  <c r="P156" i="5"/>
  <c r="BK178" i="5"/>
  <c r="BK189" i="5"/>
  <c r="BK229" i="5"/>
  <c r="T130" i="6"/>
  <c r="T162" i="6"/>
  <c r="BK156" i="5"/>
  <c r="BK174" i="5"/>
  <c r="R199" i="5"/>
  <c r="BK152" i="6"/>
  <c r="R162" i="6"/>
  <c r="T169" i="6"/>
  <c r="BK126" i="7"/>
  <c r="R126" i="7"/>
  <c r="T174" i="5"/>
  <c r="R182" i="6"/>
  <c r="R181" i="6"/>
  <c r="BK136" i="7"/>
  <c r="T156" i="5"/>
  <c r="T199" i="5"/>
  <c r="P130" i="6"/>
  <c r="P152" i="6"/>
  <c r="BK162" i="6"/>
  <c r="BK169" i="6"/>
  <c r="P182" i="6"/>
  <c r="P181" i="6"/>
  <c r="T136" i="7"/>
  <c r="R137" i="8"/>
  <c r="R120" i="2"/>
  <c r="T141" i="3"/>
  <c r="R156" i="3"/>
  <c r="R167" i="3"/>
  <c r="BK175" i="3"/>
  <c r="P185" i="3"/>
  <c r="P193" i="3"/>
  <c r="P199" i="3"/>
  <c r="R199" i="3"/>
  <c r="R203" i="3"/>
  <c r="R208" i="3"/>
  <c r="P214" i="3"/>
  <c r="BK220" i="3"/>
  <c r="BK234" i="3"/>
  <c r="BK238" i="3"/>
  <c r="T238" i="3"/>
  <c r="T242" i="3"/>
  <c r="BK246" i="3"/>
  <c r="T142" i="4"/>
  <c r="T141" i="4"/>
  <c r="T155" i="4"/>
  <c r="T154" i="4"/>
  <c r="R162" i="4"/>
  <c r="R161" i="4"/>
  <c r="T169" i="4"/>
  <c r="T168" i="4"/>
  <c r="P174" i="4"/>
  <c r="P173" i="4"/>
  <c r="T179" i="4"/>
  <c r="T178" i="4"/>
  <c r="P186" i="4"/>
  <c r="P185" i="4"/>
  <c r="T199" i="4"/>
  <c r="T198" i="4"/>
  <c r="BK217" i="4"/>
  <c r="BK134" i="5"/>
  <c r="P134" i="5"/>
  <c r="BK145" i="5"/>
  <c r="R145" i="5"/>
  <c r="T178" i="5"/>
  <c r="T189" i="5"/>
  <c r="T229" i="5"/>
  <c r="BK130" i="6"/>
  <c r="R152" i="6"/>
  <c r="P162" i="6"/>
  <c r="R169" i="6"/>
  <c r="BK182" i="6"/>
  <c r="R136" i="7"/>
  <c r="BK128" i="8"/>
  <c r="BK127" i="8" s="1"/>
  <c r="BK137" i="8"/>
  <c r="P146" i="8"/>
  <c r="R132" i="9"/>
  <c r="T120" i="2"/>
  <c r="BK141" i="3"/>
  <c r="BK156" i="3"/>
  <c r="P167" i="3"/>
  <c r="T175" i="3"/>
  <c r="R185" i="3"/>
  <c r="R193" i="3"/>
  <c r="P203" i="3"/>
  <c r="P208" i="3"/>
  <c r="R214" i="3"/>
  <c r="P220" i="3"/>
  <c r="P234" i="3"/>
  <c r="R238" i="3"/>
  <c r="R242" i="3"/>
  <c r="R246" i="3"/>
  <c r="R245" i="3" s="1"/>
  <c r="P142" i="4"/>
  <c r="P141" i="4"/>
  <c r="P155" i="4"/>
  <c r="P154" i="4"/>
  <c r="P162" i="4"/>
  <c r="P161" i="4"/>
  <c r="BK169" i="4"/>
  <c r="BK174" i="4"/>
  <c r="BK179" i="4"/>
  <c r="BK178" i="4" s="1"/>
  <c r="BK186" i="4"/>
  <c r="BK199" i="4"/>
  <c r="P217" i="4"/>
  <c r="P207" i="4"/>
  <c r="BK151" i="5"/>
  <c r="P128" i="8"/>
  <c r="P127" i="8"/>
  <c r="T137" i="8"/>
  <c r="P135" i="9"/>
  <c r="P120" i="2"/>
  <c r="AU96" i="1"/>
  <c r="R141" i="3"/>
  <c r="R140" i="3"/>
  <c r="T156" i="3"/>
  <c r="T167" i="3"/>
  <c r="R175" i="3"/>
  <c r="BK185" i="3"/>
  <c r="BK193" i="3"/>
  <c r="T193" i="3"/>
  <c r="BK203" i="3"/>
  <c r="BK208" i="3"/>
  <c r="T208" i="3"/>
  <c r="T214" i="3"/>
  <c r="T220" i="3"/>
  <c r="R234" i="3"/>
  <c r="P238" i="3"/>
  <c r="P242" i="3"/>
  <c r="T246" i="3"/>
  <c r="T245" i="3" s="1"/>
  <c r="R142" i="4"/>
  <c r="R141" i="4"/>
  <c r="R155" i="4"/>
  <c r="R154" i="4"/>
  <c r="T162" i="4"/>
  <c r="T161" i="4"/>
  <c r="R169" i="4"/>
  <c r="R168" i="4"/>
  <c r="T174" i="4"/>
  <c r="T173" i="4"/>
  <c r="P179" i="4"/>
  <c r="P178" i="4"/>
  <c r="T186" i="4"/>
  <c r="T185" i="4"/>
  <c r="R199" i="4"/>
  <c r="R198" i="4"/>
  <c r="T217" i="4"/>
  <c r="T207" i="4"/>
  <c r="R134" i="5"/>
  <c r="R133" i="5"/>
  <c r="P145" i="5"/>
  <c r="P151" i="5"/>
  <c r="T151" i="5"/>
  <c r="P199" i="5"/>
  <c r="P126" i="7"/>
  <c r="T126" i="7"/>
  <c r="T125" i="7" s="1"/>
  <c r="T124" i="7" s="1"/>
  <c r="T128" i="8"/>
  <c r="T127" i="8"/>
  <c r="R146" i="8"/>
  <c r="R131" i="8" s="1"/>
  <c r="P129" i="9"/>
  <c r="BK132" i="9"/>
  <c r="T132" i="9"/>
  <c r="T135" i="9"/>
  <c r="T128" i="9" s="1"/>
  <c r="BK143" i="9"/>
  <c r="BK142" i="9" s="1"/>
  <c r="P143" i="9"/>
  <c r="P142" i="9" s="1"/>
  <c r="BK199" i="5"/>
  <c r="R128" i="8"/>
  <c r="R127" i="8"/>
  <c r="T146" i="8"/>
  <c r="T131" i="8" s="1"/>
  <c r="BK129" i="9"/>
  <c r="T129" i="9"/>
  <c r="BK135" i="9"/>
  <c r="T143" i="9"/>
  <c r="T142" i="9"/>
  <c r="P174" i="5"/>
  <c r="P178" i="5"/>
  <c r="R189" i="5"/>
  <c r="P229" i="5"/>
  <c r="R130" i="6"/>
  <c r="R129" i="6"/>
  <c r="R128" i="6"/>
  <c r="T152" i="6"/>
  <c r="P169" i="6"/>
  <c r="T182" i="6"/>
  <c r="T181" i="6"/>
  <c r="P136" i="7"/>
  <c r="P137" i="8"/>
  <c r="P131" i="8"/>
  <c r="BK146" i="8"/>
  <c r="R129" i="9"/>
  <c r="P132" i="9"/>
  <c r="R135" i="9"/>
  <c r="R143" i="9"/>
  <c r="R142" i="9"/>
  <c r="R150" i="5"/>
  <c r="BK235" i="5"/>
  <c r="BK145" i="7"/>
  <c r="BK179" i="6"/>
  <c r="BK182" i="3"/>
  <c r="BK131" i="8"/>
  <c r="BK205" i="4"/>
  <c r="BK140" i="9"/>
  <c r="J93" i="9"/>
  <c r="E85" i="9"/>
  <c r="BF134" i="9"/>
  <c r="BF131" i="9"/>
  <c r="BF138" i="9"/>
  <c r="BF145" i="9"/>
  <c r="J91" i="9"/>
  <c r="F124" i="9"/>
  <c r="BF139" i="9"/>
  <c r="BF137" i="9"/>
  <c r="BF141" i="9"/>
  <c r="BF148" i="9"/>
  <c r="BF130" i="9"/>
  <c r="BF133" i="9"/>
  <c r="BF136" i="9"/>
  <c r="BF144" i="9"/>
  <c r="BF146" i="9"/>
  <c r="BF147" i="9"/>
  <c r="J93" i="8"/>
  <c r="BF147" i="8"/>
  <c r="BF150" i="8"/>
  <c r="E85" i="8"/>
  <c r="BF136" i="8"/>
  <c r="BF141" i="8"/>
  <c r="BF144" i="8"/>
  <c r="BF145" i="8"/>
  <c r="F94" i="8"/>
  <c r="BF134" i="8"/>
  <c r="BF135" i="8"/>
  <c r="BF138" i="8"/>
  <c r="BF139" i="8"/>
  <c r="BF140" i="8"/>
  <c r="BF142" i="8"/>
  <c r="BF133" i="8"/>
  <c r="BF148" i="8"/>
  <c r="BF151" i="8"/>
  <c r="BF132" i="8"/>
  <c r="BF143" i="8"/>
  <c r="BF152" i="8"/>
  <c r="BF129" i="8"/>
  <c r="BF130" i="8"/>
  <c r="BF149" i="8"/>
  <c r="E85" i="7"/>
  <c r="J93" i="7"/>
  <c r="BF128" i="7"/>
  <c r="BF132" i="7"/>
  <c r="BF135" i="7"/>
  <c r="BF137" i="7"/>
  <c r="BF138" i="7"/>
  <c r="BF139" i="7"/>
  <c r="BF141" i="7"/>
  <c r="BF142" i="7"/>
  <c r="F94" i="7"/>
  <c r="BF127" i="7"/>
  <c r="BF130" i="7"/>
  <c r="BF133" i="7"/>
  <c r="BF134" i="7"/>
  <c r="BF144" i="7"/>
  <c r="BF129" i="7"/>
  <c r="BF131" i="7"/>
  <c r="BF140" i="7"/>
  <c r="BF143" i="7"/>
  <c r="BF146" i="7"/>
  <c r="BK133" i="5"/>
  <c r="J93" i="6"/>
  <c r="BF133" i="6"/>
  <c r="BF137" i="6"/>
  <c r="BF139" i="6"/>
  <c r="BF150" i="6"/>
  <c r="BF156" i="6"/>
  <c r="F125" i="6"/>
  <c r="BF132" i="6"/>
  <c r="BF134" i="6"/>
  <c r="BF135" i="6"/>
  <c r="BF138" i="6"/>
  <c r="BF142" i="6"/>
  <c r="BF157" i="6"/>
  <c r="BF160" i="6"/>
  <c r="BF164" i="6"/>
  <c r="E116" i="6"/>
  <c r="BF136" i="6"/>
  <c r="BF140" i="6"/>
  <c r="BF146" i="6"/>
  <c r="BF149" i="6"/>
  <c r="BF151" i="6"/>
  <c r="BF158" i="6"/>
  <c r="BF159" i="6"/>
  <c r="BF163" i="6"/>
  <c r="BF170" i="6"/>
  <c r="BF174" i="6"/>
  <c r="BF177" i="6"/>
  <c r="BF180" i="6"/>
  <c r="BF131" i="6"/>
  <c r="BF143" i="6"/>
  <c r="BF144" i="6"/>
  <c r="BF145" i="6"/>
  <c r="BF148" i="6"/>
  <c r="BF155" i="6"/>
  <c r="BF161" i="6"/>
  <c r="BF168" i="6"/>
  <c r="BF172" i="6"/>
  <c r="BF175" i="6"/>
  <c r="BF176" i="6"/>
  <c r="BF141" i="6"/>
  <c r="BF165" i="6"/>
  <c r="BF166" i="6"/>
  <c r="BF171" i="6"/>
  <c r="BF173" i="6"/>
  <c r="BF178" i="6"/>
  <c r="BF183" i="6"/>
  <c r="BF184" i="6"/>
  <c r="BF147" i="6"/>
  <c r="BF153" i="6"/>
  <c r="BF154" i="6"/>
  <c r="BF167" i="6"/>
  <c r="F94" i="5"/>
  <c r="BF135" i="5"/>
  <c r="BF136" i="5"/>
  <c r="BF139" i="5"/>
  <c r="BF144" i="5"/>
  <c r="BK141" i="4"/>
  <c r="E120" i="5"/>
  <c r="BF147" i="5"/>
  <c r="BF157" i="5"/>
  <c r="J93" i="5"/>
  <c r="BF140" i="5"/>
  <c r="BF160" i="5"/>
  <c r="BF161" i="5"/>
  <c r="BF143" i="5"/>
  <c r="BF146" i="5"/>
  <c r="BF177" i="5"/>
  <c r="BF185" i="5"/>
  <c r="BF153" i="5"/>
  <c r="BF155" i="5"/>
  <c r="BF158" i="5"/>
  <c r="BF159" i="5"/>
  <c r="BF180" i="5"/>
  <c r="BF183" i="5"/>
  <c r="BF184" i="5"/>
  <c r="BF186" i="5"/>
  <c r="BF187" i="5"/>
  <c r="BF191" i="5"/>
  <c r="BF162" i="5"/>
  <c r="BF163" i="5"/>
  <c r="BF168" i="5"/>
  <c r="BF169" i="5"/>
  <c r="BF170" i="5"/>
  <c r="BF172" i="5"/>
  <c r="BF175" i="5"/>
  <c r="BF176" i="5"/>
  <c r="BF179" i="5"/>
  <c r="BF182" i="5"/>
  <c r="BF194" i="5"/>
  <c r="BF197" i="5"/>
  <c r="BF208" i="5"/>
  <c r="BF138" i="5"/>
  <c r="BF141" i="5"/>
  <c r="BF142" i="5"/>
  <c r="BF149" i="5"/>
  <c r="BF152" i="5"/>
  <c r="BF154" i="5"/>
  <c r="BF165" i="5"/>
  <c r="BF166" i="5"/>
  <c r="BF167" i="5"/>
  <c r="BF171" i="5"/>
  <c r="BF173" i="5"/>
  <c r="BF196" i="5"/>
  <c r="BF206" i="5"/>
  <c r="BF210" i="5"/>
  <c r="BF212" i="5"/>
  <c r="BF213" i="5"/>
  <c r="BF214" i="5"/>
  <c r="BF216" i="5"/>
  <c r="BF218" i="5"/>
  <c r="BF221" i="5"/>
  <c r="BF137" i="5"/>
  <c r="BF148" i="5"/>
  <c r="BF164" i="5"/>
  <c r="BF181" i="5"/>
  <c r="BF188" i="5"/>
  <c r="BF190" i="5"/>
  <c r="BF192" i="5"/>
  <c r="BF193" i="5"/>
  <c r="BF203" i="5"/>
  <c r="BF231" i="5"/>
  <c r="BF195" i="5"/>
  <c r="BF198" i="5"/>
  <c r="BF205" i="5"/>
  <c r="BF223" i="5"/>
  <c r="BF230" i="5"/>
  <c r="BF232" i="5"/>
  <c r="BF233" i="5"/>
  <c r="BF234" i="5"/>
  <c r="BF200" i="5"/>
  <c r="BF201" i="5"/>
  <c r="BF209" i="5"/>
  <c r="BF215" i="5"/>
  <c r="BF217" i="5"/>
  <c r="BF220" i="5"/>
  <c r="BF222" i="5"/>
  <c r="BF224" i="5"/>
  <c r="BF225" i="5"/>
  <c r="BF227" i="5"/>
  <c r="BF228" i="5"/>
  <c r="BF236" i="5"/>
  <c r="J136" i="4"/>
  <c r="BF143" i="4"/>
  <c r="BF150" i="4"/>
  <c r="BF157" i="4"/>
  <c r="BF163" i="4"/>
  <c r="BF167" i="4"/>
  <c r="BF184" i="4"/>
  <c r="BF190" i="4"/>
  <c r="BF191" i="4"/>
  <c r="BF202" i="4"/>
  <c r="BF208" i="4"/>
  <c r="BF210" i="4"/>
  <c r="E85" i="4"/>
  <c r="F94" i="4"/>
  <c r="BF146" i="4"/>
  <c r="BF147" i="4"/>
  <c r="BF151" i="4"/>
  <c r="BF156" i="4"/>
  <c r="BF159" i="4"/>
  <c r="BF160" i="4"/>
  <c r="BF170" i="4"/>
  <c r="BF171" i="4"/>
  <c r="BF175" i="4"/>
  <c r="BF182" i="4"/>
  <c r="BF193" i="4"/>
  <c r="BF194" i="4"/>
  <c r="BF196" i="4"/>
  <c r="BF200" i="4"/>
  <c r="BF206" i="4"/>
  <c r="BF211" i="4"/>
  <c r="BF216" i="4"/>
  <c r="BF220" i="4"/>
  <c r="BF222" i="4"/>
  <c r="BF223" i="4"/>
  <c r="BF145" i="4"/>
  <c r="BF164" i="4"/>
  <c r="BF166" i="4"/>
  <c r="BF177" i="4"/>
  <c r="BF181" i="4"/>
  <c r="BF188" i="4"/>
  <c r="BF189" i="4"/>
  <c r="BF192" i="4"/>
  <c r="BF195" i="4"/>
  <c r="BF201" i="4"/>
  <c r="BF203" i="4"/>
  <c r="BF212" i="4"/>
  <c r="BF213" i="4"/>
  <c r="BF214" i="4"/>
  <c r="BF215" i="4"/>
  <c r="BF144" i="4"/>
  <c r="BF148" i="4"/>
  <c r="BF149" i="4"/>
  <c r="BF152" i="4"/>
  <c r="BF153" i="4"/>
  <c r="BF158" i="4"/>
  <c r="BF165" i="4"/>
  <c r="BF172" i="4"/>
  <c r="BF176" i="4"/>
  <c r="BF180" i="4"/>
  <c r="BF183" i="4"/>
  <c r="BF187" i="4"/>
  <c r="BF197" i="4"/>
  <c r="BF209" i="4"/>
  <c r="BF218" i="4"/>
  <c r="BF219" i="4"/>
  <c r="BF221" i="4"/>
  <c r="J93" i="3"/>
  <c r="E127" i="3"/>
  <c r="F136" i="3"/>
  <c r="BF142" i="3"/>
  <c r="BF147" i="3"/>
  <c r="BF149" i="3"/>
  <c r="BF150" i="3"/>
  <c r="BF151" i="3"/>
  <c r="BF160" i="3"/>
  <c r="BF163" i="3"/>
  <c r="BF168" i="3"/>
  <c r="BF171" i="3"/>
  <c r="BF174" i="3"/>
  <c r="BF177" i="3"/>
  <c r="BF180" i="3"/>
  <c r="BF181" i="3"/>
  <c r="BF186" i="3"/>
  <c r="BF191" i="3"/>
  <c r="BF194" i="3"/>
  <c r="BF195" i="3"/>
  <c r="BF201" i="3"/>
  <c r="BF143" i="3"/>
  <c r="BF145" i="3"/>
  <c r="BF153" i="3"/>
  <c r="BF155" i="3"/>
  <c r="BF158" i="3"/>
  <c r="BF161" i="3"/>
  <c r="BF169" i="3"/>
  <c r="BF173" i="3"/>
  <c r="BF178" i="3"/>
  <c r="BF179" i="3"/>
  <c r="BF189" i="3"/>
  <c r="BF190" i="3"/>
  <c r="BF209" i="3"/>
  <c r="BF216" i="3"/>
  <c r="BF219" i="3"/>
  <c r="BF222" i="3"/>
  <c r="BF224" i="3"/>
  <c r="BF228" i="3"/>
  <c r="BF229" i="3"/>
  <c r="BF230" i="3"/>
  <c r="BF236" i="3"/>
  <c r="BF240" i="3"/>
  <c r="BF144" i="3"/>
  <c r="BF148" i="3"/>
  <c r="BF152" i="3"/>
  <c r="BF157" i="3"/>
  <c r="BF162" i="3"/>
  <c r="BF166" i="3"/>
  <c r="BF170" i="3"/>
  <c r="BF176" i="3"/>
  <c r="BF187" i="3"/>
  <c r="BF188" i="3"/>
  <c r="BF196" i="3"/>
  <c r="BF197" i="3"/>
  <c r="BF198" i="3"/>
  <c r="BF202" i="3"/>
  <c r="BF205" i="3"/>
  <c r="BF206" i="3"/>
  <c r="BF210" i="3"/>
  <c r="BF211" i="3"/>
  <c r="BF212" i="3"/>
  <c r="BF213" i="3"/>
  <c r="BF215" i="3"/>
  <c r="BF218" i="3"/>
  <c r="BF221" i="3"/>
  <c r="BF227" i="3"/>
  <c r="BF231" i="3"/>
  <c r="BF232" i="3"/>
  <c r="BF235" i="3"/>
  <c r="BF239" i="3"/>
  <c r="BF247" i="3"/>
  <c r="BF249" i="3"/>
  <c r="BF251" i="3"/>
  <c r="BF252" i="3"/>
  <c r="BF146" i="3"/>
  <c r="BF154" i="3"/>
  <c r="BF159" i="3"/>
  <c r="BF164" i="3"/>
  <c r="BF165" i="3"/>
  <c r="BF172" i="3"/>
  <c r="BF183" i="3"/>
  <c r="BF192" i="3"/>
  <c r="BF200" i="3"/>
  <c r="BF204" i="3"/>
  <c r="BF207" i="3"/>
  <c r="BF217" i="3"/>
  <c r="BF223" i="3"/>
  <c r="BF225" i="3"/>
  <c r="BF226" i="3"/>
  <c r="BF233" i="3"/>
  <c r="BF237" i="3"/>
  <c r="BF241" i="3"/>
  <c r="BF243" i="3"/>
  <c r="BF244" i="3"/>
  <c r="BF248" i="3"/>
  <c r="BF250" i="3"/>
  <c r="E85" i="2"/>
  <c r="BF121" i="2"/>
  <c r="BF129" i="2"/>
  <c r="BF131" i="2"/>
  <c r="BF134" i="2"/>
  <c r="BF140" i="2"/>
  <c r="J93" i="2"/>
  <c r="BF123" i="2"/>
  <c r="BF127" i="2"/>
  <c r="BF138" i="2"/>
  <c r="F117" i="2"/>
  <c r="BF126" i="2"/>
  <c r="BF125" i="2"/>
  <c r="BF132" i="2"/>
  <c r="BF135" i="2"/>
  <c r="BF137" i="2"/>
  <c r="BF142" i="2"/>
  <c r="BF130" i="2"/>
  <c r="BF133" i="2"/>
  <c r="F37" i="2"/>
  <c r="BB96" i="1" s="1"/>
  <c r="BB95" i="1" s="1"/>
  <c r="AX95" i="1" s="1"/>
  <c r="F37" i="4"/>
  <c r="BB99" i="1" s="1"/>
  <c r="F39" i="5"/>
  <c r="BD100" i="1" s="1"/>
  <c r="J35" i="7"/>
  <c r="AV104" i="1" s="1"/>
  <c r="F38" i="8"/>
  <c r="BC105" i="1" s="1"/>
  <c r="AS94" i="1"/>
  <c r="F38" i="3"/>
  <c r="BC98" i="1" s="1"/>
  <c r="J35" i="6"/>
  <c r="AV102" i="1" s="1"/>
  <c r="F35" i="7"/>
  <c r="AZ104" i="1" s="1"/>
  <c r="F37" i="8"/>
  <c r="BB105" i="1" s="1"/>
  <c r="F35" i="2"/>
  <c r="AZ96" i="1" s="1"/>
  <c r="AZ95" i="1" s="1"/>
  <c r="F39" i="3"/>
  <c r="BD98" i="1" s="1"/>
  <c r="F38" i="6"/>
  <c r="BC102" i="1" s="1"/>
  <c r="BC101" i="1" s="1"/>
  <c r="AY101" i="1" s="1"/>
  <c r="F37" i="6"/>
  <c r="BB102" i="1" s="1"/>
  <c r="BB101" i="1" s="1"/>
  <c r="AX101" i="1" s="1"/>
  <c r="F35" i="9"/>
  <c r="AZ107" i="1" s="1"/>
  <c r="AZ106" i="1" s="1"/>
  <c r="AV106" i="1" s="1"/>
  <c r="F39" i="2"/>
  <c r="BD96" i="1" s="1"/>
  <c r="BD95" i="1" s="1"/>
  <c r="F35" i="3"/>
  <c r="AZ98" i="1" s="1"/>
  <c r="F35" i="5"/>
  <c r="AZ100" i="1" s="1"/>
  <c r="F39" i="7"/>
  <c r="BD104" i="1" s="1"/>
  <c r="F39" i="9"/>
  <c r="BD107" i="1" s="1"/>
  <c r="BD106" i="1" s="1"/>
  <c r="J35" i="3"/>
  <c r="AV98" i="1" s="1"/>
  <c r="J35" i="5"/>
  <c r="AV100" i="1" s="1"/>
  <c r="F35" i="8"/>
  <c r="AZ105" i="1" s="1"/>
  <c r="F37" i="9"/>
  <c r="BB107" i="1" s="1"/>
  <c r="BB106" i="1" s="1"/>
  <c r="AX106" i="1" s="1"/>
  <c r="F38" i="2"/>
  <c r="BC96" i="1" s="1"/>
  <c r="BC95" i="1" s="1"/>
  <c r="F35" i="4"/>
  <c r="AZ99" i="1" s="1"/>
  <c r="F38" i="5"/>
  <c r="BC100" i="1" s="1"/>
  <c r="F38" i="7"/>
  <c r="BC104" i="1" s="1"/>
  <c r="F39" i="4"/>
  <c r="BD99" i="1" s="1"/>
  <c r="J35" i="4"/>
  <c r="AV99" i="1" s="1"/>
  <c r="F37" i="5"/>
  <c r="BB100" i="1" s="1"/>
  <c r="F37" i="7"/>
  <c r="BB104" i="1" s="1"/>
  <c r="J35" i="8"/>
  <c r="AV105" i="1" s="1"/>
  <c r="J35" i="9"/>
  <c r="AV107" i="1" s="1"/>
  <c r="AU95" i="1"/>
  <c r="J35" i="2"/>
  <c r="AV96" i="1" s="1"/>
  <c r="F37" i="3"/>
  <c r="BB98" i="1" s="1"/>
  <c r="F38" i="4"/>
  <c r="BC99" i="1" s="1"/>
  <c r="F35" i="6"/>
  <c r="AZ102" i="1" s="1"/>
  <c r="AZ101" i="1" s="1"/>
  <c r="AV101" i="1" s="1"/>
  <c r="F39" i="6"/>
  <c r="BD102" i="1" s="1"/>
  <c r="BD101" i="1" s="1"/>
  <c r="F39" i="8"/>
  <c r="BD105" i="1"/>
  <c r="F38" i="9"/>
  <c r="BC107" i="1" s="1"/>
  <c r="BC106" i="1" s="1"/>
  <c r="AY106" i="1" s="1"/>
  <c r="T127" i="9" l="1"/>
  <c r="BK126" i="8"/>
  <c r="BK125" i="7"/>
  <c r="BK129" i="6"/>
  <c r="BK207" i="4"/>
  <c r="P140" i="4"/>
  <c r="AU99" i="1"/>
  <c r="R132" i="5"/>
  <c r="R128" i="9"/>
  <c r="R127" i="9"/>
  <c r="P125" i="7"/>
  <c r="P124" i="7" s="1"/>
  <c r="AU104" i="1" s="1"/>
  <c r="R140" i="4"/>
  <c r="P126" i="8"/>
  <c r="AU105" i="1" s="1"/>
  <c r="T140" i="4"/>
  <c r="P150" i="5"/>
  <c r="P132" i="5" s="1"/>
  <c r="AU100" i="1" s="1"/>
  <c r="T140" i="3"/>
  <c r="T184" i="3"/>
  <c r="T126" i="8"/>
  <c r="P129" i="6"/>
  <c r="P128" i="6"/>
  <c r="AU102" i="1" s="1"/>
  <c r="AU101" i="1" s="1"/>
  <c r="BK128" i="9"/>
  <c r="BK127" i="9" s="1"/>
  <c r="P128" i="9"/>
  <c r="P127" i="9"/>
  <c r="AU107" i="1" s="1"/>
  <c r="AU106" i="1" s="1"/>
  <c r="R184" i="3"/>
  <c r="R139" i="3" s="1"/>
  <c r="P133" i="5"/>
  <c r="R125" i="7"/>
  <c r="R124" i="7"/>
  <c r="T129" i="6"/>
  <c r="T128" i="6"/>
  <c r="R126" i="8"/>
  <c r="T150" i="5"/>
  <c r="T132" i="5" s="1"/>
  <c r="P184" i="3"/>
  <c r="BK150" i="5"/>
  <c r="P140" i="3"/>
  <c r="BK245" i="3"/>
  <c r="BK173" i="4"/>
  <c r="BK181" i="6"/>
  <c r="BK184" i="3"/>
  <c r="BK168" i="4"/>
  <c r="BK198" i="4"/>
  <c r="BK204" i="4"/>
  <c r="BK140" i="3"/>
  <c r="BK154" i="4"/>
  <c r="BK161" i="4"/>
  <c r="BK185" i="4"/>
  <c r="AY95" i="1"/>
  <c r="AV95" i="1"/>
  <c r="BA96" i="1"/>
  <c r="BA95" i="1" s="1"/>
  <c r="BA99" i="1"/>
  <c r="BB97" i="1"/>
  <c r="AX97" i="1" s="1"/>
  <c r="AZ97" i="1"/>
  <c r="AV97" i="1" s="1"/>
  <c r="BD97" i="1"/>
  <c r="AW102" i="1"/>
  <c r="AT102" i="1" s="1"/>
  <c r="AZ103" i="1"/>
  <c r="AV103" i="1" s="1"/>
  <c r="BB103" i="1"/>
  <c r="AX103" i="1" s="1"/>
  <c r="AW105" i="1"/>
  <c r="AT105" i="1" s="1"/>
  <c r="BA98" i="1"/>
  <c r="AW100" i="1"/>
  <c r="AT100" i="1" s="1"/>
  <c r="BA107" i="1"/>
  <c r="BA106" i="1" s="1"/>
  <c r="AW106" i="1" s="1"/>
  <c r="AT106" i="1" s="1"/>
  <c r="AW98" i="1"/>
  <c r="AT98" i="1" s="1"/>
  <c r="BA104" i="1"/>
  <c r="BA105" i="1"/>
  <c r="AW96" i="1"/>
  <c r="AT96" i="1" s="1"/>
  <c r="AW99" i="1"/>
  <c r="AT99" i="1" s="1"/>
  <c r="BC97" i="1"/>
  <c r="AY97" i="1" s="1"/>
  <c r="BA100" i="1"/>
  <c r="BA102" i="1"/>
  <c r="BA101" i="1" s="1"/>
  <c r="AW101" i="1" s="1"/>
  <c r="AT101" i="1" s="1"/>
  <c r="AW104" i="1"/>
  <c r="AT104" i="1" s="1"/>
  <c r="BD103" i="1"/>
  <c r="BC103" i="1"/>
  <c r="AY103" i="1" s="1"/>
  <c r="AW107" i="1"/>
  <c r="AT107" i="1" s="1"/>
  <c r="BK124" i="7" l="1"/>
  <c r="BK128" i="6"/>
  <c r="BK132" i="5"/>
  <c r="BK140" i="4"/>
  <c r="P139" i="3"/>
  <c r="AU98" i="1" s="1"/>
  <c r="AU97" i="1" s="1"/>
  <c r="T139" i="3"/>
  <c r="BK139" i="3"/>
  <c r="AU103" i="1"/>
  <c r="BA97" i="1"/>
  <c r="AW97" i="1" s="1"/>
  <c r="AT97" i="1" s="1"/>
  <c r="BA103" i="1"/>
  <c r="AW103" i="1" s="1"/>
  <c r="AT103" i="1" s="1"/>
  <c r="BD94" i="1"/>
  <c r="W36" i="1" s="1"/>
  <c r="BC94" i="1"/>
  <c r="W35" i="1" s="1"/>
  <c r="BB94" i="1"/>
  <c r="AX94" i="1" s="1"/>
  <c r="AW95" i="1"/>
  <c r="AT95" i="1" s="1"/>
  <c r="AZ94" i="1"/>
  <c r="AV94" i="1" s="1"/>
  <c r="AK32" i="1" s="1"/>
  <c r="AU94" i="1" l="1"/>
  <c r="AY94" i="1"/>
  <c r="W32" i="1"/>
  <c r="W34" i="1"/>
  <c r="BA94" i="1"/>
  <c r="AW94" i="1" s="1"/>
  <c r="AT94" i="1" l="1"/>
</calcChain>
</file>

<file path=xl/sharedStrings.xml><?xml version="1.0" encoding="utf-8"?>
<sst xmlns="http://schemas.openxmlformats.org/spreadsheetml/2006/main" count="6850" uniqueCount="1064">
  <si>
    <t>Export Komplet</t>
  </si>
  <si>
    <t/>
  </si>
  <si>
    <t>2.0</t>
  </si>
  <si>
    <t>False</t>
  </si>
  <si>
    <t>{e774efe3-2eef-4afe-9a7c-cb22919e3a78}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</si>
  <si>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</si>
  <si>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</si>
  <si>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</si>
  <si>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</si>
  <si>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</si>
  <si>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</si>
  <si>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</si>
  <si>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SO</t>
  </si>
  <si>
    <t>Stavba:</t>
  </si>
  <si>
    <t>Novostavba garáže pre zásahovú techniku</t>
  </si>
  <si>
    <t>JKSO:</t>
  </si>
  <si>
    <t>KS:</t>
  </si>
  <si>
    <t>Miesto:</t>
  </si>
  <si>
    <t>Veľké Kapušany</t>
  </si>
  <si>
    <t>Dátum:</t>
  </si>
  <si>
    <t>Objednávateľ:</t>
  </si>
  <si>
    <t>IČO:</t>
  </si>
  <si>
    <t>Ministerstvo vnútra SR, Pribinova 2, Bratislava</t>
  </si>
  <si>
    <t>IČ DPH:</t>
  </si>
  <si>
    <t>Zhotoviteľ:</t>
  </si>
  <si>
    <t xml:space="preserve"> </t>
  </si>
  <si>
    <t>Projektant:</t>
  </si>
  <si>
    <t>True</t>
  </si>
  <si>
    <t>Spracovateľ:</t>
  </si>
  <si>
    <t>Ing. Marián Mihálik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</si>
  <si>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</si>
  <si>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</si>
  <si>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</si>
  <si>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</si>
  <si>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</si>
  <si>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</si>
  <si>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</si>
  <si>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</si>
  <si>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</si>
  <si>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</si>
  <si>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</si>
  <si>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</si>
  <si>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</si>
  <si>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</si>
  <si>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</si>
  <si>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</si>
  <si>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</si>
  <si>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</si>
  <si>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</si>
  <si>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</si>
  <si>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</si>
  <si>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</si>
  <si>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</si>
  <si>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</si>
  <si>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</si>
  <si>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</si>
  <si>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</si>
  <si>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</si>
  <si>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</si>
  <si>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</si>
  <si>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</si>
  <si>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</si>
  <si>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</si>
  <si>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</si>
  <si>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</si>
  <si>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</si>
  <si>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</si>
  <si>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</si>
  <si>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</si>
  <si>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</si>
  <si>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</si>
  <si>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</si>
  <si>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</si>
  <si>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</si>
  <si>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</si>
  <si>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</si>
  <si>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</si>
  <si>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PS 01</t>
  </si>
  <si>
    <t xml:space="preserve">Rozvod stlačeného vzduchu   </t>
  </si>
  <si>
    <t>STA</t>
  </si>
  <si>
    <t>1</t>
  </si>
  <si>
    <t>{71de8a8d-2f15-4148-9d32-00ba38cacfc4}</t>
  </si>
  <si>
    <t>/</t>
  </si>
  <si>
    <t>01</t>
  </si>
  <si>
    <t>Časť</t>
  </si>
  <si>
    <t>2</t>
  </si>
  <si>
    <t>{0630bb75-9b84-403e-8b23-dc55f6f52dcc}</t>
  </si>
  <si>
    <t>SO 01</t>
  </si>
  <si>
    <t xml:space="preserve">Garáž pre zásahovú techniku </t>
  </si>
  <si>
    <t>{df32666f-ad33-4b20-811e-3583d2dce32c}</t>
  </si>
  <si>
    <t xml:space="preserve">Stavebné riešenie   </t>
  </si>
  <si>
    <t>{98262580-ff02-493d-8ec8-357484045eab}</t>
  </si>
  <si>
    <t>02</t>
  </si>
  <si>
    <t>Elektroinštalácia - silnoprúd a slaboprúd</t>
  </si>
  <si>
    <t>{db7ac72b-7b39-4b92-bebb-0d64e1545b7d}</t>
  </si>
  <si>
    <t>03</t>
  </si>
  <si>
    <t>Vykurovanie</t>
  </si>
  <si>
    <t>{adfd71d4-4091-471e-a5b0-001f7950180e}</t>
  </si>
  <si>
    <t>SO 02</t>
  </si>
  <si>
    <t>Spevnené plochy</t>
  </si>
  <si>
    <t>{7529ad46-4d4b-467b-97ef-26a9562bcd9e}</t>
  </si>
  <si>
    <t>{c3d5299f-0f82-431b-b7b3-b4ead9c02ce6}</t>
  </si>
  <si>
    <t>SO 03</t>
  </si>
  <si>
    <t xml:space="preserve">Záložný el. zdroj </t>
  </si>
  <si>
    <t>{d0b05c7d-eed8-4e69-85e2-68ea23a91a20}</t>
  </si>
  <si>
    <t>Stavebné riešenie</t>
  </si>
  <si>
    <t>{a787825f-0cc7-445d-9cd2-7911e535041b}</t>
  </si>
  <si>
    <t xml:space="preserve">Elektroinštalácia - silnoprúd a slaboprúd   </t>
  </si>
  <si>
    <t>{354dba30-9860-4740-87c8-0248f3260f12}</t>
  </si>
  <si>
    <t>SO 04</t>
  </si>
  <si>
    <t>Oplotenie</t>
  </si>
  <si>
    <t>{205496e0-d062-4be8-80b3-2d51e4cc87af}</t>
  </si>
  <si>
    <t>{a97b276a-0081-4f2c-bca9-f5d2a525deef}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</si>
  <si>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</si>
  <si>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</si>
  <si>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</si>
  <si>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</si>
  <si>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</si>
  <si>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</si>
  <si>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 xml:space="preserve">PS 01 - Rozvod stlačeného vzduchu   </t>
  </si>
  <si>
    <t>Časť:</t>
  </si>
  <si>
    <t xml:space="preserve">01 - Rozvod stlačeného vzduchu   </t>
  </si>
  <si>
    <t>REKAPITULÁCIA ROZPOČTU</t>
  </si>
  <si>
    <t>Kód dielu - Popis</t>
  </si>
  <si>
    <t>Cena celkom [EUR]</t>
  </si>
  <si>
    <t>Náklady z rozpočtu</t>
  </si>
  <si>
    <t>-1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</si>
  <si>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</si>
  <si>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</si>
  <si>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</si>
  <si>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</si>
  <si>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</si>
  <si>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</si>
  <si>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</si>
  <si>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</si>
  <si>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</si>
  <si>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</si>
  <si>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</si>
  <si>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</si>
  <si>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K</t>
  </si>
  <si>
    <t>Pol1</t>
  </si>
  <si>
    <t>Skrutkový kompresor napr. LINDOS 200L, 10 bar, 1400x540x1040 mm  alebo ekvivalent</t>
  </si>
  <si>
    <t>ks</t>
  </si>
  <si>
    <t>4</t>
  </si>
  <si>
    <t>ROZPOCET</t>
  </si>
  <si>
    <t>P</t>
  </si>
  <si>
    <t>Poznámka k položke:_x000D_
- výkon 27,42 m3/hod, pri tlaku 10 bar, so vzdušníkom 200 litr. a odlučovačom</t>
  </si>
  <si>
    <t>Pol3</t>
  </si>
  <si>
    <t>Naviják s hadicou na stlačený vzduch 8+1 m napr. PNEUTEC 10001101 - 5/16"  alebo ekvivalent</t>
  </si>
  <si>
    <t>6</t>
  </si>
  <si>
    <t>Poznámka k položke:_x000D_
- DN 8 mm</t>
  </si>
  <si>
    <t>3</t>
  </si>
  <si>
    <t>Pol4</t>
  </si>
  <si>
    <t>Rregulátor tlaku 3/4",rozsah vystup 0,6 MPa, vstup 8-1,2 MPa</t>
  </si>
  <si>
    <t>8</t>
  </si>
  <si>
    <t>Pol5</t>
  </si>
  <si>
    <t>Tlakomer a dofukovac napr. BLITZ Pneurex 1 pre rozsah 0 az 10 bar.  alebo ekvivalent</t>
  </si>
  <si>
    <t>10</t>
  </si>
  <si>
    <t>5</t>
  </si>
  <si>
    <t>Pol6</t>
  </si>
  <si>
    <t>Potrubný rozvod stlačeného vzduchu -</t>
  </si>
  <si>
    <t>bm</t>
  </si>
  <si>
    <t>12</t>
  </si>
  <si>
    <t>Poznámka k položke:_x000D_
z oceľ. závitových rúr Z - 1" a 3/4" STN 42 5710.6 - 11 343.0</t>
  </si>
  <si>
    <t>Pol7</t>
  </si>
  <si>
    <t>s armatúrou  - guľový kohút IVR - 54  1"</t>
  </si>
  <si>
    <t>14</t>
  </si>
  <si>
    <t>7</t>
  </si>
  <si>
    <t>Pol8</t>
  </si>
  <si>
    <t>- guľový kohút napr. IVR - 54  3/4"  alebo ekvivalent</t>
  </si>
  <si>
    <t>16</t>
  </si>
  <si>
    <t>Pol9</t>
  </si>
  <si>
    <t>- rychlospojky</t>
  </si>
  <si>
    <t>18</t>
  </si>
  <si>
    <t>9</t>
  </si>
  <si>
    <t>Pol10</t>
  </si>
  <si>
    <t>- fitingy</t>
  </si>
  <si>
    <t>Pol11</t>
  </si>
  <si>
    <t>Pomocný, spojovací, závesný  a kotviací materiál.</t>
  </si>
  <si>
    <t>kg</t>
  </si>
  <si>
    <t>22</t>
  </si>
  <si>
    <t>11</t>
  </si>
  <si>
    <t>Pol12</t>
  </si>
  <si>
    <t>konzoly a závesy potrubia DN 1"</t>
  </si>
  <si>
    <t>24</t>
  </si>
  <si>
    <t>Pol13</t>
  </si>
  <si>
    <t>konzoly a závesy potrubia DN 3/4"</t>
  </si>
  <si>
    <t>26</t>
  </si>
  <si>
    <t>Poznámka k položke:_x000D_
Spolu : _x000D_
Presun zo zoznamu strojov a zariadení_x000D_
Zoradenie, nastavenie</t>
  </si>
  <si>
    <t>13</t>
  </si>
  <si>
    <t>Pol14</t>
  </si>
  <si>
    <t>Doprava</t>
  </si>
  <si>
    <t>sub</t>
  </si>
  <si>
    <t>28</t>
  </si>
  <si>
    <t>Pol15</t>
  </si>
  <si>
    <t>Zoradenie, nastavenie</t>
  </si>
  <si>
    <t>-400114620</t>
  </si>
  <si>
    <t>VV</t>
  </si>
  <si>
    <t>15</t>
  </si>
  <si>
    <t>Pol19</t>
  </si>
  <si>
    <t>Presun ostatného materiálu    9,30Sk/100kg</t>
  </si>
  <si>
    <t>550932542</t>
  </si>
  <si>
    <t>Pol25</t>
  </si>
  <si>
    <t>PPV + PPIP</t>
  </si>
  <si>
    <t>1259498497</t>
  </si>
  <si>
    <t xml:space="preserve">SO 01 - Garáž pre zásahovú techniku </t>
  </si>
  <si>
    <t xml:space="preserve">01 - Stavebné riešenie   </t>
  </si>
  <si>
    <t xml:space="preserve">HSV - Práce a dodávky HSV   </t>
  </si>
  <si>
    <t xml:space="preserve">    1 - Zemné práce   </t>
  </si>
  <si>
    <t xml:space="preserve">    2 - Zakladanie   </t>
  </si>
  <si>
    <t xml:space="preserve">    6 - Úpravy povrchov, podlahy, osadenie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</si>
  <si>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</si>
  <si>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</si>
  <si>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</si>
  <si>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711 - Izolácie proti vode a vlhkosti   </t>
  </si>
  <si>
    <t xml:space="preserve">    712 - Izolácie striech, povlakové krytiny   </t>
  </si>
  <si>
    <t xml:space="preserve">    713 - Izolácie tepelné   </t>
  </si>
  <si>
    <t xml:space="preserve">    763 - Konštrukcie - drevostavby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</si>
  <si>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</si>
  <si>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</si>
  <si>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</si>
  <si>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777 - Podlahy syntetické   </t>
  </si>
  <si>
    <t xml:space="preserve">    783 - Nátery   </t>
  </si>
  <si>
    <t xml:space="preserve">    784 - Maľby   </t>
  </si>
  <si>
    <t xml:space="preserve">M - Práce a dodávky M   </t>
  </si>
  <si>
    <t xml:space="preserve">    43-M - Montáž oceľových konštrukcií   </t>
  </si>
  <si>
    <t>HSV</t>
  </si>
  <si>
    <t xml:space="preserve">Práce a dodávky HSV   </t>
  </si>
  <si>
    <t xml:space="preserve">Zemné práce   </t>
  </si>
  <si>
    <t>121101111.S</t>
  </si>
  <si>
    <t>Odstránenie ornice s vodor. premiestn. na hromady, so zložením na vzdialenosť do 100 m a do 100m3</t>
  </si>
  <si>
    <t>m3</t>
  </si>
  <si>
    <t>132201101.S</t>
  </si>
  <si>
    <t>Výkop ryhy do šírky 600 mm v horn.3 do 100 m3</t>
  </si>
  <si>
    <t>132201109.S</t>
  </si>
  <si>
    <t>Príplatok k cene za lepivosť pri hĺbení rýh šírky do 600 mm zapažených i nezapažených s urovnaním dna v hornine 3</t>
  </si>
  <si>
    <t>132201201.S</t>
  </si>
  <si>
    <t>Výkop ryhy šírky 600-2000mm horn.3 do 100m3</t>
  </si>
  <si>
    <t>132201209.S</t>
  </si>
  <si>
    <t>Príplatok k cenám za lepivosť pri hĺbení rýh š. nad 600 do 2 000 mm zapaž. i nezapažených, s urovnaním dna v hornine 3</t>
  </si>
  <si>
    <t>133201201.S</t>
  </si>
  <si>
    <t>Výkop šachty nezapaženej, hornina 3 do 100 m3</t>
  </si>
  <si>
    <t>133201209.S</t>
  </si>
  <si>
    <t>Príplatok k cenám za lepivosť horniny tr.3</t>
  </si>
  <si>
    <t>162501102.S</t>
  </si>
  <si>
    <t>Vodorovné premiestnenie výkopku po spevnenej ceste z horniny tr.1-4, do 100 m3 na vzdialenosť do 3000 m</t>
  </si>
  <si>
    <t>162501105.S</t>
  </si>
  <si>
    <t>Vodorovné premiestnenie výkopku po spevnenej ceste z horniny tr.1-4, do 100 m3, príplatok k cene za každých ďalšich a začatých 1000 m</t>
  </si>
  <si>
    <t>167101101.S</t>
  </si>
  <si>
    <t>Nakladanie neuľahnutého výkopku z hornín tr.1-4 do 100 m3</t>
  </si>
  <si>
    <t>171201201.S</t>
  </si>
  <si>
    <t>Uloženie sypaniny na skládky do 100 m3 ( použitie ornice na terénne úpravy )</t>
  </si>
  <si>
    <t>171209002.S</t>
  </si>
  <si>
    <t>Poplatok za skladovanie - zemina a kamenivo (17 05) ostatné</t>
  </si>
  <si>
    <t>t</t>
  </si>
  <si>
    <t>175101201.S</t>
  </si>
  <si>
    <t>Obsyp objektov sypaninou z vhodných hornín 1 až 4 bez prehodenia sypaniny</t>
  </si>
  <si>
    <t>M</t>
  </si>
  <si>
    <t>583310003200.S</t>
  </si>
  <si>
    <t>Štrkopiesok frakcia 0-32 mm</t>
  </si>
  <si>
    <t xml:space="preserve">Zakladanie   </t>
  </si>
  <si>
    <t>215901101.S</t>
  </si>
  <si>
    <t>Zhutnenie podložia z rastlej horniny 1 až 4 pod násypy, z hornina súdržných do 92 % PS a nesúdržných</t>
  </si>
  <si>
    <t>m2</t>
  </si>
  <si>
    <t>30</t>
  </si>
  <si>
    <t>271573001.S</t>
  </si>
  <si>
    <t>Násyp pod základové konštrukcie so zhutnením zo štrkopiesku fr.0-32 mm</t>
  </si>
  <si>
    <t>32</t>
  </si>
  <si>
    <t>17</t>
  </si>
  <si>
    <t>273321312.S</t>
  </si>
  <si>
    <t>Betón základových dosiek, železový (bez výstuže), tr. C 20/25</t>
  </si>
  <si>
    <t>34</t>
  </si>
  <si>
    <t>273351215.S</t>
  </si>
  <si>
    <t>Debnenie stien základových dosiek, zhotovenie-dielce</t>
  </si>
  <si>
    <t>36</t>
  </si>
  <si>
    <t>19</t>
  </si>
  <si>
    <t>273351216.S</t>
  </si>
  <si>
    <t>Debnenie stien základových dosiek, odstránenie-dielce</t>
  </si>
  <si>
    <t>38</t>
  </si>
  <si>
    <t>273362422.S</t>
  </si>
  <si>
    <t>Výstuž základových dosiek zo zvár. sietí KARI, priemer drôtu 6/6 mm, veľkosť oka 150x150 mm</t>
  </si>
  <si>
    <t>40</t>
  </si>
  <si>
    <t>21</t>
  </si>
  <si>
    <t>274271041.R</t>
  </si>
  <si>
    <t>Murivo základových pásov (m3) z betónových debniacich tvárnic s betónovou výplňou C 20/25 hrúbky 300 mm</t>
  </si>
  <si>
    <t>42</t>
  </si>
  <si>
    <t>274361825.S</t>
  </si>
  <si>
    <t>Výstuž pre murivo základových pásov z betónových debniacich tvárnic s betónovou výplňou z ocele B500 (10505)</t>
  </si>
  <si>
    <t>44</t>
  </si>
  <si>
    <t>23</t>
  </si>
  <si>
    <t>274313612.S</t>
  </si>
  <si>
    <t>Betón základových pásov, prostý tr. C 20/25</t>
  </si>
  <si>
    <t>46</t>
  </si>
  <si>
    <t>275313612.S</t>
  </si>
  <si>
    <t>Betón základových pätiek, prostý tr. C 20/25</t>
  </si>
  <si>
    <t>48</t>
  </si>
  <si>
    <t xml:space="preserve">Úpravy povrchov, podlahy, osadenie   </t>
  </si>
  <si>
    <t>25</t>
  </si>
  <si>
    <t>622461281.S</t>
  </si>
  <si>
    <t>Vonkajšia omietka stien tenkovrstvová pastovitá dekoratívna mozaiková</t>
  </si>
  <si>
    <t>50</t>
  </si>
  <si>
    <t>622481119.S</t>
  </si>
  <si>
    <t>Potiahnutie vonkajších stien sklotextilnou mriežkou s celoplošným prilepením</t>
  </si>
  <si>
    <t>52</t>
  </si>
  <si>
    <t>27</t>
  </si>
  <si>
    <t>625250699.R</t>
  </si>
  <si>
    <t>Kontaktný zatepľovací systém ostenia okien a dverí XPS hr. 100 mm</t>
  </si>
  <si>
    <t>54</t>
  </si>
  <si>
    <t>631325661.S</t>
  </si>
  <si>
    <t>Mazanina z betónu vystužená oceľovými vláknami tr.C20/25 hr. nad 120 do 240 mm</t>
  </si>
  <si>
    <t>56</t>
  </si>
  <si>
    <t>29</t>
  </si>
  <si>
    <t>632451917.S</t>
  </si>
  <si>
    <t>Príplatok k cementovým poterom a mazaninám za strojné prehladenie povrchu</t>
  </si>
  <si>
    <t>58</t>
  </si>
  <si>
    <t>642942111.S</t>
  </si>
  <si>
    <t>Osadenie oceľovej dverovej zárubne alebo rámu, plochy otvoru do 2,5 m2</t>
  </si>
  <si>
    <t>60</t>
  </si>
  <si>
    <t>31</t>
  </si>
  <si>
    <t>553310007600.S</t>
  </si>
  <si>
    <t>Zárubňa oceľová oblá šxvxhr 800x1970x100 mm ( D3 )</t>
  </si>
  <si>
    <t>62</t>
  </si>
  <si>
    <t xml:space="preserve">Ostatné konštrukcie a práce-búranie   </t>
  </si>
  <si>
    <t>941942001.S</t>
  </si>
  <si>
    <t>Montáž lešenia rámového systémového s podlahami šírky do 0,75 m, výšky do 10 m</t>
  </si>
  <si>
    <t>64</t>
  </si>
  <si>
    <t>33</t>
  </si>
  <si>
    <t>941942801.S</t>
  </si>
  <si>
    <t>Demontáž lešenia rámového systémového s podlahami šírky do 0,75 m, výšky do 10 m</t>
  </si>
  <si>
    <t>66</t>
  </si>
  <si>
    <t>941942901.S</t>
  </si>
  <si>
    <t>Príplatok za prvý a každý ďalší i začatý týždeň použitia lešenia rámového systémového šírky do 0,75 m, výšky do 10 m</t>
  </si>
  <si>
    <t>68</t>
  </si>
  <si>
    <t>35</t>
  </si>
  <si>
    <t>941955004.S</t>
  </si>
  <si>
    <t>Lešenie ľahké pracovné pomocné s výškou lešeňovej podlahy nad 2,50 do 3,5 m</t>
  </si>
  <si>
    <t>70</t>
  </si>
  <si>
    <t>952901111.S</t>
  </si>
  <si>
    <t>Vyčistenie budov pri výške podlaží do 4 m</t>
  </si>
  <si>
    <t>72</t>
  </si>
  <si>
    <t>37</t>
  </si>
  <si>
    <t>952902110.S</t>
  </si>
  <si>
    <t>Čistenie budov zametaním v miestnostiach, chodbách, na schodišti a na povalách</t>
  </si>
  <si>
    <t>74</t>
  </si>
  <si>
    <t>99</t>
  </si>
  <si>
    <t xml:space="preserve">Presun hmôt HSV   </t>
  </si>
  <si>
    <t>998011002.S</t>
  </si>
  <si>
    <t>Presun hmôt pre budovy (801, 803, 812), zvislá konštr. z tehál, tvárnic, z kovu výšky do 12 m</t>
  </si>
  <si>
    <t>76</t>
  </si>
  <si>
    <t>PSV</t>
  </si>
  <si>
    <t xml:space="preserve">Práce a dodávky PSV   </t>
  </si>
  <si>
    <t>711</t>
  </si>
  <si>
    <t xml:space="preserve">Izolácie proti vode a vlhkosti   </t>
  </si>
  <si>
    <t>39</t>
  </si>
  <si>
    <t>711111001.S</t>
  </si>
  <si>
    <t>Zhotovenie izolácie proti zemnej vlhkosti vodorovná náterom penetračným za studena</t>
  </si>
  <si>
    <t>78</t>
  </si>
  <si>
    <t>711112001.S</t>
  </si>
  <si>
    <t>Zhotovenie  izolácie proti zemnej vlhkosti zvislá penetračným náterom za studena</t>
  </si>
  <si>
    <t>80</t>
  </si>
  <si>
    <t>41</t>
  </si>
  <si>
    <t>245620001200</t>
  </si>
  <si>
    <t>Náter asfaltový penetračný pre betóny, omietky, asfaltové pásy</t>
  </si>
  <si>
    <t>82</t>
  </si>
  <si>
    <t>711141559.S</t>
  </si>
  <si>
    <t>Zhotovenie  izolácie proti zemnej vlhkosti a tlakovej vode vodorovná NAIP pritavením</t>
  </si>
  <si>
    <t>84</t>
  </si>
  <si>
    <t>43</t>
  </si>
  <si>
    <t>711142559.S</t>
  </si>
  <si>
    <t>Zhotovenie  izolácie proti zemnej vlhkosti a tlakovej vode zvislá NAIP pritavením</t>
  </si>
  <si>
    <t>86</t>
  </si>
  <si>
    <t>628310001000</t>
  </si>
  <si>
    <t>Pás asfaltový pre spodné vrstvy hydroizolačných systémov</t>
  </si>
  <si>
    <t>88</t>
  </si>
  <si>
    <t>45</t>
  </si>
  <si>
    <t>998711201.S</t>
  </si>
  <si>
    <t>Presun hmôt pre izoláciu proti vode v objektoch výšky do 6 m</t>
  </si>
  <si>
    <t>%</t>
  </si>
  <si>
    <t>90</t>
  </si>
  <si>
    <t>712</t>
  </si>
  <si>
    <t xml:space="preserve">Izolácie striech, povlakové krytiny   </t>
  </si>
  <si>
    <t>712370070.S</t>
  </si>
  <si>
    <t>Zhotovenie povlakovej krytiny striech plochých do 10° PVC-P fóliou upevnenou prikotvením so zvarením spoju</t>
  </si>
  <si>
    <t>92</t>
  </si>
  <si>
    <t>47</t>
  </si>
  <si>
    <t>712873240.S</t>
  </si>
  <si>
    <t>Zhotovenie povlakovej krytiny vytiahnutím izol. povlaku  PVC-P na konštrukcie prevyšujúce úroveň strechy prikotvením so zváraným spojom</t>
  </si>
  <si>
    <t>94</t>
  </si>
  <si>
    <t>283220002300.S</t>
  </si>
  <si>
    <t>Hydroizolačná fólia PVC-P hr. 2,0 mm izolácia plochých striech</t>
  </si>
  <si>
    <t>96</t>
  </si>
  <si>
    <t>49</t>
  </si>
  <si>
    <t>311970001200.S</t>
  </si>
  <si>
    <t>Kotviaci prvok 4,8x140 mm do trapézového plechu hr. do 0.9 mm, oceľový</t>
  </si>
  <si>
    <t>98</t>
  </si>
  <si>
    <t>998712201.S</t>
  </si>
  <si>
    <t>Presun hmôt pre izoláciu povlakovej krytiny v objektoch výšky do 6 m</t>
  </si>
  <si>
    <t>100</t>
  </si>
  <si>
    <t>713</t>
  </si>
  <si>
    <t xml:space="preserve">Izolácie tepelné   </t>
  </si>
  <si>
    <t>51</t>
  </si>
  <si>
    <t>713132201.S</t>
  </si>
  <si>
    <t>Montáž tepelnej izolácie podzemných stien a základov polystyrénom bodovým prilepením</t>
  </si>
  <si>
    <t>102</t>
  </si>
  <si>
    <t>283750001000.S</t>
  </si>
  <si>
    <t>Doska XPS hr. 100 mm, zateplenie soklov, suterénov, podláh</t>
  </si>
  <si>
    <t>104</t>
  </si>
  <si>
    <t>53</t>
  </si>
  <si>
    <t>998713201.S</t>
  </si>
  <si>
    <t>Presun hmôt pre izolácie tepelné v objektoch výšky do 6 m</t>
  </si>
  <si>
    <t>106</t>
  </si>
  <si>
    <t>763</t>
  </si>
  <si>
    <t xml:space="preserve">Konštrukcie - drevostavby   </t>
  </si>
  <si>
    <t>763115513.R</t>
  </si>
  <si>
    <t>Priečka SDK hr. 125 mm, konštrukcia CW+UW, opláštená doskou štandardnou A 12,5 mm</t>
  </si>
  <si>
    <t>108</t>
  </si>
  <si>
    <t>55</t>
  </si>
  <si>
    <t>763119111.S</t>
  </si>
  <si>
    <t>SDK priečka s izoláciou ochrana hran (rohov) voľne stojacich priečok uholníkom Pz 31x31 mm</t>
  </si>
  <si>
    <t>m</t>
  </si>
  <si>
    <t>110</t>
  </si>
  <si>
    <t>763190010.S</t>
  </si>
  <si>
    <t>Úprava spojov medzi SDK konštrukciou a murivom, betónovou konštrukciou prepáskovaním a pretmelením</t>
  </si>
  <si>
    <t>112</t>
  </si>
  <si>
    <t>57</t>
  </si>
  <si>
    <t>998763401.S</t>
  </si>
  <si>
    <t>Presun hmôt pre sádrokartónové konštrukcie v stavbách (objektoch) výšky do 7 m</t>
  </si>
  <si>
    <t>114</t>
  </si>
  <si>
    <t>764</t>
  </si>
  <si>
    <t xml:space="preserve">Konštrukcie klampiarske   </t>
  </si>
  <si>
    <t>764324420.S</t>
  </si>
  <si>
    <t>Oplechovanie z pozinkovaného farbeného PZf plechu, odkvapov na strechách s tvrdou krytinou zo segmentov r.š. 330 mm</t>
  </si>
  <si>
    <t>116</t>
  </si>
  <si>
    <t>59</t>
  </si>
  <si>
    <t>764351407.S</t>
  </si>
  <si>
    <t>Žľaby z pozinkovaného farbeného PZf plechu, vrátane hákov, čiel, pododkvapové štvorhranné r.š. 500 mm</t>
  </si>
  <si>
    <t>118</t>
  </si>
  <si>
    <t>764430430.S</t>
  </si>
  <si>
    <t>Oplechovanie muriva a atík z pozinkovaného farbeného PZf plechu, vrátane rohov r.š. 400 mm</t>
  </si>
  <si>
    <t>120</t>
  </si>
  <si>
    <t>61</t>
  </si>
  <si>
    <t>764454453.S</t>
  </si>
  <si>
    <t>Zvodové rúry z pozinkovaného farbeného PZf plechu, vrátane lemov so zaústením, manžiet, kolien, kruhové, s priemerom 100 mm</t>
  </si>
  <si>
    <t>122</t>
  </si>
  <si>
    <t>998764201.S</t>
  </si>
  <si>
    <t>Presun hmôt pre konštrukcie klampiarske v objektoch výšky do 6 m</t>
  </si>
  <si>
    <t>124</t>
  </si>
  <si>
    <t>766</t>
  </si>
  <si>
    <t xml:space="preserve">Konštrukcie stolárske   </t>
  </si>
  <si>
    <t>63</t>
  </si>
  <si>
    <t>766662112.S</t>
  </si>
  <si>
    <t>Montáž dverového krídla otočného jednokrídlového poldrážkového, do existujúcej zárubne, vrátane kovania</t>
  </si>
  <si>
    <t>126</t>
  </si>
  <si>
    <t>611610000800.S</t>
  </si>
  <si>
    <t>Dvere vnútorné jednokrídlové, šírka 600-900 mm, výplň papierová voština, povrch HPL laminát, mechanicky odolné plné ( D3 )</t>
  </si>
  <si>
    <t>128</t>
  </si>
  <si>
    <t>65</t>
  </si>
  <si>
    <t>549150000600.S</t>
  </si>
  <si>
    <t>Kľučka dverová a rozeta 2x, nehrdzavejúca oceľ, povrch nerez brúsený ( D3 )</t>
  </si>
  <si>
    <t>130</t>
  </si>
  <si>
    <t>549260000100.S</t>
  </si>
  <si>
    <t>Zámok zadlabávací vložkový pre obojstranné otváranie ( D3 )</t>
  </si>
  <si>
    <t>132</t>
  </si>
  <si>
    <t>67</t>
  </si>
  <si>
    <t>998766201.S</t>
  </si>
  <si>
    <t>Presun hmot pre konštrukcie stolárske v objektoch výšky do 6 m</t>
  </si>
  <si>
    <t>134</t>
  </si>
  <si>
    <t>767</t>
  </si>
  <si>
    <t xml:space="preserve">Konštrukcie doplnkové kovové   </t>
  </si>
  <si>
    <t>767397102.S</t>
  </si>
  <si>
    <t>Montáž strešných sendvičových panelov na OK, hrúbky nad 80 do 120 mm</t>
  </si>
  <si>
    <t>136</t>
  </si>
  <si>
    <t>69</t>
  </si>
  <si>
    <t>553260001701.S</t>
  </si>
  <si>
    <t>Panel sendvičový s IPN jadrom strešný hr. jadra 100+108 mm vrátane príslušenstva a doplnkov</t>
  </si>
  <si>
    <t>138</t>
  </si>
  <si>
    <t>767421151.S</t>
  </si>
  <si>
    <t>Montáž opláštenia oplechovanie spodný odkvapový plech</t>
  </si>
  <si>
    <t>140</t>
  </si>
  <si>
    <t>71</t>
  </si>
  <si>
    <t>767423114.S</t>
  </si>
  <si>
    <t>Montáž opláštenia okenného plechu</t>
  </si>
  <si>
    <t>142</t>
  </si>
  <si>
    <t>767423122.S</t>
  </si>
  <si>
    <t>Montáž opláštenia oplechovanie rohu</t>
  </si>
  <si>
    <t>144</t>
  </si>
  <si>
    <t>73</t>
  </si>
  <si>
    <t>767411103.S</t>
  </si>
  <si>
    <t>Montáž opláštenia sendvičovými stenovými panelmi na OK, hrúbky nad 150 mm</t>
  </si>
  <si>
    <t>146</t>
  </si>
  <si>
    <t>553250000700.S</t>
  </si>
  <si>
    <t>Panel sendvičový s jadrom z minerálnej vlny stenový hr. jadra 200 mm vrátane príslušenstva a doplnkov</t>
  </si>
  <si>
    <t>148</t>
  </si>
  <si>
    <t>75</t>
  </si>
  <si>
    <t>767612100.R</t>
  </si>
  <si>
    <t>Montáž okien a dverí hliníkových</t>
  </si>
  <si>
    <t>150</t>
  </si>
  <si>
    <t>553/O1</t>
  </si>
  <si>
    <t>Okno hliníkové jednokrídlové sklopné, 2000x600 mm, izolačné trojsklo, s mechanizmom umožňujúcim otvorenie a zatvorenie z podlahy, popis podľa PD, ozn. O1</t>
  </si>
  <si>
    <t>152</t>
  </si>
  <si>
    <t>77</t>
  </si>
  <si>
    <t>553/D1</t>
  </si>
  <si>
    <t>Dvere hliníkové jednokrídlové, 900x2200 mm, plné, popis podľa PD, ozn. D1</t>
  </si>
  <si>
    <t>154</t>
  </si>
  <si>
    <t>767658377.S</t>
  </si>
  <si>
    <t>Montáž sekcionálnej brány s horizontálnými presvetľovacími panelmi hliník farebný plochy nad 13 m2</t>
  </si>
  <si>
    <t>156</t>
  </si>
  <si>
    <t>79</t>
  </si>
  <si>
    <t>553410062400.S</t>
  </si>
  <si>
    <t>Brána sekcionálna hliníková rámová s horizontálnými presvetľovacími panelami s elektrickým pohonom, hrúbka rámu 40 mm, 3500x4000mm</t>
  </si>
  <si>
    <t>158</t>
  </si>
  <si>
    <t>998767201.S</t>
  </si>
  <si>
    <t>Presun hmôt pre kovové stavebné doplnkové konštrukcie v objektoch výšky do 6 m</t>
  </si>
  <si>
    <t>160</t>
  </si>
  <si>
    <t>777</t>
  </si>
  <si>
    <t xml:space="preserve">Podlahy syntetické   </t>
  </si>
  <si>
    <t>81</t>
  </si>
  <si>
    <t>777110030.S</t>
  </si>
  <si>
    <t>Epoxidové protišmykové pojazdné podlahy suterénov a základových dosiek, penetrácia, HI stierka s pieskom, uzatvárací náter</t>
  </si>
  <si>
    <t>162</t>
  </si>
  <si>
    <t>777990090.R</t>
  </si>
  <si>
    <t>Soklová PVC lišta s epoxidovým náterom</t>
  </si>
  <si>
    <t>164</t>
  </si>
  <si>
    <t>83</t>
  </si>
  <si>
    <t>998777201.S</t>
  </si>
  <si>
    <t>Presun hmôt pre podlahy syntetické v objektoch výšky do 6 m</t>
  </si>
  <si>
    <t>166</t>
  </si>
  <si>
    <t>783</t>
  </si>
  <si>
    <t xml:space="preserve">Nátery   </t>
  </si>
  <si>
    <t>783124720.S</t>
  </si>
  <si>
    <t>Nátery oceľových konštrukcií stredných B a plnostenných D syntetické základné</t>
  </si>
  <si>
    <t>168</t>
  </si>
  <si>
    <t>85</t>
  </si>
  <si>
    <t>783124520.S</t>
  </si>
  <si>
    <t>Nátery oceľových konštrukcií stredných B a plnostenných D syntetické dvojnásobné</t>
  </si>
  <si>
    <t>170</t>
  </si>
  <si>
    <t>783225100.S</t>
  </si>
  <si>
    <t>Nátery kov.stav.doplnk.konštr. syntetické na vzduchu schnúce dvojnás. 1x s emailov. ( D3 )</t>
  </si>
  <si>
    <t>172</t>
  </si>
  <si>
    <t>784</t>
  </si>
  <si>
    <t xml:space="preserve">Maľby   </t>
  </si>
  <si>
    <t>87</t>
  </si>
  <si>
    <t>784410100.S</t>
  </si>
  <si>
    <t>Penetrovanie jednonásobné jemnozrnných podkladov výšky do 3,80 m</t>
  </si>
  <si>
    <t>174</t>
  </si>
  <si>
    <t>784452271.S</t>
  </si>
  <si>
    <t>Maľby z maliarskych zmesí na vodnej báze, ručne nanášané dvojnásobné základné na podklad jemnozrnný výšky do 3,80 m</t>
  </si>
  <si>
    <t>176</t>
  </si>
  <si>
    <t xml:space="preserve">Práce a dodávky M   </t>
  </si>
  <si>
    <t>43-M</t>
  </si>
  <si>
    <t xml:space="preserve">Montáž oceľových konštrukcií   </t>
  </si>
  <si>
    <t>89</t>
  </si>
  <si>
    <t>430861009.S</t>
  </si>
  <si>
    <t>Montáž rôznych dielov OK - prvá cenová krivka do 15 000 kg vrátane</t>
  </si>
  <si>
    <t>178</t>
  </si>
  <si>
    <t>430865100.S</t>
  </si>
  <si>
    <t>Výroba segmentov pre ľahké, jednoduché, krátke oceľové konštrukcie a prvky, celkovej hmotnosti nad 300 do 1000 kg</t>
  </si>
  <si>
    <t>180</t>
  </si>
  <si>
    <t>91</t>
  </si>
  <si>
    <t>553850000201.S</t>
  </si>
  <si>
    <t>Prvky pre oceľovú nosnú konštrukciu S235JR</t>
  </si>
  <si>
    <t>256</t>
  </si>
  <si>
    <t>182</t>
  </si>
  <si>
    <t>MV</t>
  </si>
  <si>
    <t>Murárske výpomoci</t>
  </si>
  <si>
    <t>184</t>
  </si>
  <si>
    <t>93</t>
  </si>
  <si>
    <t>PM</t>
  </si>
  <si>
    <t>Podružný materiál</t>
  </si>
  <si>
    <t>186</t>
  </si>
  <si>
    <t>PPV</t>
  </si>
  <si>
    <t>Podiel pridružených výkonov</t>
  </si>
  <si>
    <t>188</t>
  </si>
  <si>
    <t>02 - Elektroinštalácia - silnoprúd a slaboprúd</t>
  </si>
  <si>
    <t>D1 - Káble a elektrické vedenie</t>
  </si>
  <si>
    <t xml:space="preserve">    D2 - Typ / Druh</t>
  </si>
  <si>
    <t xml:space="preserve">D3 - Trubky inštalačné </t>
  </si>
  <si>
    <t>D4 - Vypínače</t>
  </si>
  <si>
    <t>D5 - Zásuvky</t>
  </si>
  <si>
    <t>D6 - Krabice</t>
  </si>
  <si>
    <t>D7 - Osvetlenie</t>
  </si>
  <si>
    <t>D8 - Bleskozvod a uzemnenie</t>
  </si>
  <si>
    <t>D9 - Dátová technika</t>
  </si>
  <si>
    <t>D10 - Rozvádzače</t>
  </si>
  <si>
    <t>D11 - Ističe/Chrániče/Relé</t>
  </si>
  <si>
    <t xml:space="preserve">    D12 - Zemné a výkopové práce</t>
  </si>
  <si>
    <t>D1</t>
  </si>
  <si>
    <t>Káble a elektrické vedenie</t>
  </si>
  <si>
    <t>D2</t>
  </si>
  <si>
    <t>Typ / Druh</t>
  </si>
  <si>
    <t>CYKY-O 2x1,5mm2</t>
  </si>
  <si>
    <t>Pol16</t>
  </si>
  <si>
    <t>CYKY-J 3x1,5mm2</t>
  </si>
  <si>
    <t>Pol17</t>
  </si>
  <si>
    <t>CYKY-J 4x2,5mm2</t>
  </si>
  <si>
    <t>Pol18</t>
  </si>
  <si>
    <t>CYKY-J 3x2,5mm2</t>
  </si>
  <si>
    <t>CYKY-J 5x2,5mm2</t>
  </si>
  <si>
    <t>Pol20</t>
  </si>
  <si>
    <t>CYKY-J 5x10mm2</t>
  </si>
  <si>
    <t>Pol21</t>
  </si>
  <si>
    <t>Kábel CAT6, PVC+PE, 4x2x0,55mm</t>
  </si>
  <si>
    <t>Pol22</t>
  </si>
  <si>
    <t>Zelenožltý vodič 6 mm2</t>
  </si>
  <si>
    <t>Pol23</t>
  </si>
  <si>
    <t>Zelenožltý vodič 10 mm2</t>
  </si>
  <si>
    <t>Pol24</t>
  </si>
  <si>
    <t>Pomocný montážny materiál pre káble (svorky, štítky, pásiky apod.)</t>
  </si>
  <si>
    <t>kompl</t>
  </si>
  <si>
    <t>Ďalšie práce spojené s inštaláciou, montážou a demontážou</t>
  </si>
  <si>
    <t>D3</t>
  </si>
  <si>
    <t xml:space="preserve">Trubky inštalačné </t>
  </si>
  <si>
    <t>Pol26</t>
  </si>
  <si>
    <t>Inštalačná rúrka ohybná DN 20, FXP</t>
  </si>
  <si>
    <t>Pol27</t>
  </si>
  <si>
    <t>Inštalačná rúrka ohybná DN 25, FXP</t>
  </si>
  <si>
    <t>Pol28</t>
  </si>
  <si>
    <t>Inštalačná rúrka ohybná DN 50, FXP</t>
  </si>
  <si>
    <t>Pol29</t>
  </si>
  <si>
    <t>Inštalačná dvojpastová rúrka DN 40mm</t>
  </si>
  <si>
    <t>Pol30</t>
  </si>
  <si>
    <t>sada</t>
  </si>
  <si>
    <t>D4</t>
  </si>
  <si>
    <t>Vypínače</t>
  </si>
  <si>
    <t>Pol31</t>
  </si>
  <si>
    <t>Vypínač rad.1, na povrchovú montáž</t>
  </si>
  <si>
    <t>Pol32</t>
  </si>
  <si>
    <t>Vypínač rad.5, na povrchovú montáž</t>
  </si>
  <si>
    <t>Pol33</t>
  </si>
  <si>
    <t>Tlačitko na povrch, ovládanie brány</t>
  </si>
  <si>
    <t>Pol34</t>
  </si>
  <si>
    <t>Súmrakový spínač</t>
  </si>
  <si>
    <t>D5</t>
  </si>
  <si>
    <t>Zásuvky</t>
  </si>
  <si>
    <t>Pol35</t>
  </si>
  <si>
    <t>Zásuvka 1f jednonásobná 16A</t>
  </si>
  <si>
    <t>Pol36</t>
  </si>
  <si>
    <t>Prívodka 400V, 16A, 5P</t>
  </si>
  <si>
    <t>D6</t>
  </si>
  <si>
    <t>Krabice</t>
  </si>
  <si>
    <t>Pol37</t>
  </si>
  <si>
    <t>Krabica prístrojová 400V</t>
  </si>
  <si>
    <t>Pol38</t>
  </si>
  <si>
    <t>Krabica prístrojová kruhová</t>
  </si>
  <si>
    <t>D7</t>
  </si>
  <si>
    <t>Osvetlenie</t>
  </si>
  <si>
    <t>Pol39</t>
  </si>
  <si>
    <t>L.1, Led svietidlo stropné, IP66</t>
  </si>
  <si>
    <t>Pol40</t>
  </si>
  <si>
    <t>L.2, Led svietidlo na stenu, IP66</t>
  </si>
  <si>
    <t>Pol41</t>
  </si>
  <si>
    <t>L.3, Led svietidlo stropné, IP44</t>
  </si>
  <si>
    <t>Pol42</t>
  </si>
  <si>
    <t>L.4, Led svietidlo na stenu, IP54</t>
  </si>
  <si>
    <t>D8</t>
  </si>
  <si>
    <t>Bleskozvod a uzemnenie</t>
  </si>
  <si>
    <t>Pol43</t>
  </si>
  <si>
    <t>Podpera vedenia alebo zvodu</t>
  </si>
  <si>
    <t>Pol44</t>
  </si>
  <si>
    <t>Spojovacia svorka pre uzemňovacie pásy</t>
  </si>
  <si>
    <t>Pol45</t>
  </si>
  <si>
    <t>Spojovacia svorka pásik-vodič</t>
  </si>
  <si>
    <t>Pol46</t>
  </si>
  <si>
    <t>Skúšobná svorka</t>
  </si>
  <si>
    <t>Pol47</t>
  </si>
  <si>
    <t>Svorka k zachytávacej tyči</t>
  </si>
  <si>
    <t>Pol48</t>
  </si>
  <si>
    <t>Záchytávacia tyč 1m</t>
  </si>
  <si>
    <t>Pol49</t>
  </si>
  <si>
    <t>Vodič AlMgSi 8</t>
  </si>
  <si>
    <t>Pol50</t>
  </si>
  <si>
    <t>Vodič FeZn 10</t>
  </si>
  <si>
    <t>Pol51</t>
  </si>
  <si>
    <t>Uzemňovací pásik FeZn 30x4</t>
  </si>
  <si>
    <t>Pol52</t>
  </si>
  <si>
    <t>HUS, hlavná ochranná prípojnica</t>
  </si>
  <si>
    <t>Pol53</t>
  </si>
  <si>
    <t>D9</t>
  </si>
  <si>
    <t>Dátová technika</t>
  </si>
  <si>
    <t>Pol54</t>
  </si>
  <si>
    <t>WiFi access point</t>
  </si>
  <si>
    <t>Pol55</t>
  </si>
  <si>
    <t>Kamera</t>
  </si>
  <si>
    <t>Pol56</t>
  </si>
  <si>
    <t>Reproduktor, doplnenie existujúceho systému</t>
  </si>
  <si>
    <t>D10</t>
  </si>
  <si>
    <t>Rozvádzače</t>
  </si>
  <si>
    <t>Pol57</t>
  </si>
  <si>
    <t>Hlavný rozvádzač, 56 modulov,  rozvodná soustava,3NPE, 50Hz, 230/400V/TN-C-S</t>
  </si>
  <si>
    <t>D11</t>
  </si>
  <si>
    <t>Ističe/Chrániče/Relé</t>
  </si>
  <si>
    <t>Pol58</t>
  </si>
  <si>
    <t>Prepaťová ochrana T1-T2</t>
  </si>
  <si>
    <t>Pol59</t>
  </si>
  <si>
    <t>Istič do 80 A 1 pól. charakteristika C, 16A</t>
  </si>
  <si>
    <t>Pol60</t>
  </si>
  <si>
    <t>Kombinovaný istič chránič 2p, 10 kA, In=10 A / B, 30mA, typ A, 2 HP</t>
  </si>
  <si>
    <t>Pol61</t>
  </si>
  <si>
    <t>Kombinovaný istič chránič 2p, 10 kA, In=16 A / B, 30mA, typ A, 2 HP</t>
  </si>
  <si>
    <t>Pol62</t>
  </si>
  <si>
    <t>Kombinovaný istič chránič 4p, 10 kA, In=16 A / B, 30mA, typ A, 4 HP</t>
  </si>
  <si>
    <t>Pol63</t>
  </si>
  <si>
    <t>Istič do 80 A 3 pól. charakteristika B, 20A</t>
  </si>
  <si>
    <t>Pol64</t>
  </si>
  <si>
    <t>Stykač modulárny 230V/20A</t>
  </si>
  <si>
    <t>Pol65</t>
  </si>
  <si>
    <t>Zostavenie rozvádzača, skúšky, ostatný pomocný materiál (svorky, vodiče, štítky, apod.)</t>
  </si>
  <si>
    <t>D12</t>
  </si>
  <si>
    <t>Zemné a výkopové práce</t>
  </si>
  <si>
    <t>Pol66</t>
  </si>
  <si>
    <t>Výkop ryhy</t>
  </si>
  <si>
    <t>Pol67</t>
  </si>
  <si>
    <t>Vtiahnutie kábla do chráničky</t>
  </si>
  <si>
    <t>Pol68</t>
  </si>
  <si>
    <t>Uloženie kábla</t>
  </si>
  <si>
    <t>Pol69</t>
  </si>
  <si>
    <t>Pieskové ložko</t>
  </si>
  <si>
    <t>Pol70</t>
  </si>
  <si>
    <t>Výstražná fólia</t>
  </si>
  <si>
    <t>Pol71</t>
  </si>
  <si>
    <t>Záhrn ryhy</t>
  </si>
  <si>
    <t>03 - Vykurovanie</t>
  </si>
  <si>
    <t xml:space="preserve">    731 - Ústredné kúrenie - kotolne   </t>
  </si>
  <si>
    <t xml:space="preserve">    732 - Ústredné kúrenie, strojovne   </t>
  </si>
  <si>
    <t xml:space="preserve">    733 - Ústredné kúrenie, rozvodné potrubie   </t>
  </si>
  <si>
    <t xml:space="preserve">    733.1 - Vonkajší predizolovaný rozvod UVK   </t>
  </si>
  <si>
    <t xml:space="preserve">    734 - Ústredné kúrenie, armatúry.   </t>
  </si>
  <si>
    <t xml:space="preserve">    735 - Ústredné kúrenie - vykurovacie telesá   </t>
  </si>
  <si>
    <t xml:space="preserve">HZS - Hodinové zúčtovacie sadzby   </t>
  </si>
  <si>
    <t>132201201</t>
  </si>
  <si>
    <t>132201209</t>
  </si>
  <si>
    <t>162201101</t>
  </si>
  <si>
    <t>Vodorovné premiestnenie výkopku z horniny 1-4 do 20m</t>
  </si>
  <si>
    <t>162301111</t>
  </si>
  <si>
    <t>Vodorovné premiestnenie výkopku po nespevnenej ceste z horniny tr.1-4, do 100 m3 na vzdialenosť nad 50 do 500 m</t>
  </si>
  <si>
    <t>162501105</t>
  </si>
  <si>
    <t>Vodorovné premiestnenie výkopku  po spevnenej ceste z  horniny tr.1-4, do 100 m3, príplatok k cene za každých ďalšich a začatých 1000 m</t>
  </si>
  <si>
    <t>167101101</t>
  </si>
  <si>
    <t>171201201</t>
  </si>
  <si>
    <t>Uloženie sypaniny na skládky do 100 m3</t>
  </si>
  <si>
    <t>174101002</t>
  </si>
  <si>
    <t>Zásyp sypaninou so zhutnením jám, šachiet, rýh, zárezov alebo okolo objektov nad 100 do 1000 m3</t>
  </si>
  <si>
    <t>175101101</t>
  </si>
  <si>
    <t>Obsyp potrubia sypaninou z vhodných hornín 1 až 4 bez prehodenia sypaniny</t>
  </si>
  <si>
    <t>583310000100.S</t>
  </si>
  <si>
    <t>Kamenivo ťažené drobné frakcia 0-1 mm</t>
  </si>
  <si>
    <t>941955002</t>
  </si>
  <si>
    <t>Lešenie ľahké pracovné pomocné s výškou lešeňovej podlahy nad 1,20 do 1,90 m</t>
  </si>
  <si>
    <t>971052251</t>
  </si>
  <si>
    <t>Vybúranie otvoru v želzobet. priečkach a stenách plochy do 0, 0225 m2,do 450 mm,  -0,02500t</t>
  </si>
  <si>
    <t>979081111</t>
  </si>
  <si>
    <t>Odvoz sutiny a vybúraných hmôt na skládku do 1 km</t>
  </si>
  <si>
    <t>HZS000112</t>
  </si>
  <si>
    <t>Stavebno montážne práce náročnejšie (Tr 2) /prevrtávky,  vyspravenie/</t>
  </si>
  <si>
    <t>hod</t>
  </si>
  <si>
    <t>283310006300</t>
  </si>
  <si>
    <t>Izolačná PE trubica napr. TUBOLIT DG 28x30 mm (d potrubia x hr. izolácie), rozrezaná, AZ FLEX - alt. ekvivalent</t>
  </si>
  <si>
    <t>283310006400</t>
  </si>
  <si>
    <t>Izolačná PE trubica napr. TUBOLIT DG 35x30 mm (d potrubia x hr. izolácie), rozrezaná, AZ FLEX - alt. ekvivalent</t>
  </si>
  <si>
    <t>713482131.S</t>
  </si>
  <si>
    <t>Montáž trubíc z PE, hr.30 mm,vnút.priemer do 38 mm</t>
  </si>
  <si>
    <t>998713201</t>
  </si>
  <si>
    <t>731</t>
  </si>
  <si>
    <t xml:space="preserve">Ústredné kúrenie - kotolne   </t>
  </si>
  <si>
    <t>731200823.S</t>
  </si>
  <si>
    <t>Demontáž kotla oceľového na kvapalné alebo plynné palivá s výkonom do 25 kW,  -0,22625t</t>
  </si>
  <si>
    <t>731261070.S</t>
  </si>
  <si>
    <t>Montáž plynového kotla nástenného kondenzačného vykurovacieho bez zásobníka</t>
  </si>
  <si>
    <t>7736701309</t>
  </si>
  <si>
    <t>Kondenzačný kotol napr. BUDERUS Logamax plus GB192-35IW - alt. ekvivalent</t>
  </si>
  <si>
    <t>7-738-319-548</t>
  </si>
  <si>
    <t>Logafix - Magnetický odkaľovač 1 - alt. ekvivalent</t>
  </si>
  <si>
    <t>7-738-112-369</t>
  </si>
  <si>
    <t>Regulátor vykurovania napr. Logamatic RC310, biely s FA snímačom - alt. ekvivalent</t>
  </si>
  <si>
    <t>7-738-110-072</t>
  </si>
  <si>
    <t>Termostat napr. LOGAMATIC RC200- alt. ekvivalent</t>
  </si>
  <si>
    <t>8-718-599-377</t>
  </si>
  <si>
    <t>Rozdeľovač-zberač napr. BUDERUS DNA HKV 2/25/25- alt. ekvivalent</t>
  </si>
  <si>
    <t>6-790-047-1</t>
  </si>
  <si>
    <t>WMS 2 držiak rýchlom. skupín - alt. ekvivalent</t>
  </si>
  <si>
    <t>731291020.S</t>
  </si>
  <si>
    <t>Montáž rýchlomontážnej sady bez zmiešavača DN 25</t>
  </si>
  <si>
    <t>7-736-601-162</t>
  </si>
  <si>
    <t>Čerpadlová skupina priama DNA HS25/6 INSIDE S MM100 - alt. ekvivalent</t>
  </si>
  <si>
    <t>731291070.S</t>
  </si>
  <si>
    <t>Montáž rýchlomontážnej sady s 3-cestným zmiešavačom DN 25</t>
  </si>
  <si>
    <t>7-736-601-166</t>
  </si>
  <si>
    <t>Čerpadlová skupina zmiešavaná DNA HSM25/6 INSIDE S MM100 - alt. ekvivalent</t>
  </si>
  <si>
    <t>8-718-599-385</t>
  </si>
  <si>
    <t>Hydraulická výhybka BUDERUS DNA WHY 80/60 - alt. ekvivalent</t>
  </si>
  <si>
    <t>6-301-354-8</t>
  </si>
  <si>
    <t>Prepojovacie izolované hadice anuloidu a rozdeľovača HKV 2/25 - WHY 80/60 - alt. ekvivalent</t>
  </si>
  <si>
    <t>731380075.S</t>
  </si>
  <si>
    <t>Odťah spalín od kondenzačných kotlov súosový vedený vodorovne vonkajšiou stenou priemer 80/125 mm</t>
  </si>
  <si>
    <t>731380110.S</t>
  </si>
  <si>
    <t>Odťah spalín od kondenzačných kotlov - predĺženie potrubia priemer 80/125 mm</t>
  </si>
  <si>
    <t>998731201.S</t>
  </si>
  <si>
    <t>Presun hmôt pre kotolne umiestnené vo výške (hĺbke) do 6 m</t>
  </si>
  <si>
    <t>732</t>
  </si>
  <si>
    <t xml:space="preserve">Ústredné kúrenie, strojovne   </t>
  </si>
  <si>
    <t>732111431.S</t>
  </si>
  <si>
    <t>Montáž združeného rozdeľovača a zberača  pre 2 vetvy s dĺžkou 500 mm</t>
  </si>
  <si>
    <t>732320812.S</t>
  </si>
  <si>
    <t>Demontáž nádrže beztlakovej alebo tlakovej, odpojenie od rozvodov potrubia nádrže objemu do 100 l /(jestv. expanzná nádrž)</t>
  </si>
  <si>
    <t>732331009.S</t>
  </si>
  <si>
    <t>Montáž expanznej nádoby tlak do 6 bar s membránou 25 l</t>
  </si>
  <si>
    <t>733</t>
  </si>
  <si>
    <t xml:space="preserve">Ústredné kúrenie, rozvodné potrubie   </t>
  </si>
  <si>
    <t>733111105.S</t>
  </si>
  <si>
    <t>Potrubie z rúrok závitových oceľových bezšvových bežných nízkotlakových DN 25</t>
  </si>
  <si>
    <t>733113115.S</t>
  </si>
  <si>
    <t>Potrubie z rúrok závitových Príplatok k cene za zhotovenie prípojky z oceľ. rúrok závitových DN 25 (prepojenie jestv. vetiev UVK)</t>
  </si>
  <si>
    <t>733125003.S</t>
  </si>
  <si>
    <t>Potrubie z uhlíkovej ocele spájané lisovaním 15x1,2</t>
  </si>
  <si>
    <t>733125006.S</t>
  </si>
  <si>
    <t>Potrubie z uhlíkovej ocele spájané lisovaním 18x1,2</t>
  </si>
  <si>
    <t>733125009.S</t>
  </si>
  <si>
    <t>Potrubie z uhlíkovej ocele spájané lisovaním 22x1,5</t>
  </si>
  <si>
    <t>733125012.S</t>
  </si>
  <si>
    <t>Potrubie z uhlíkovej ocele spájané lisovaním 28x1,5</t>
  </si>
  <si>
    <t>733125015</t>
  </si>
  <si>
    <t>Potrubie z uhlíkovej ocele spájané lisovaním 35x1,5</t>
  </si>
  <si>
    <t>733190107.S</t>
  </si>
  <si>
    <t>Tlaková skúška potrubia z oceľových rúrok závitových</t>
  </si>
  <si>
    <t>733191201.1</t>
  </si>
  <si>
    <t>Tlaková skúška potrubia  z  lisovanej ocele do D 35 mm</t>
  </si>
  <si>
    <t>998733201.S</t>
  </si>
  <si>
    <t>Presun hmôt pre rozvody potrubia v objektoch výšky do 6 m</t>
  </si>
  <si>
    <t>733.1</t>
  </si>
  <si>
    <t xml:space="preserve">Vonkajší predizolovaný rozvod UVK   </t>
  </si>
  <si>
    <t>114APE1 45232</t>
  </si>
  <si>
    <t>NRG AustroPUR plastové predizolované potrubie ÚK double PE-Xa SDR 11, max 95 °C, PN6; 2xd32, DA145, rozmer: (2x) 32/26,2/2,9 - alt. ekvivalent</t>
  </si>
  <si>
    <t>1 238221 1 900</t>
  </si>
  <si>
    <t>Predizolované koleno 2xd32/DA145 / 1x1,5m /(dopojenie tras do  budovy) - alt. ekvivalent</t>
  </si>
  <si>
    <t>116ISL145</t>
  </si>
  <si>
    <t>NRG Austroflex doizolovanie spoja - priame DA145 - alt. ekvivalent</t>
  </si>
  <si>
    <t>116ENO1 45230</t>
  </si>
  <si>
    <t>NRG Austroflex zmrštovacia ukoncovacia manžeta double DA125-DA145 / 2xd25-2xd32 - alt. ekvivalent</t>
  </si>
  <si>
    <t>733191302.S</t>
  </si>
  <si>
    <t>Tlaková skúška plastového potrubia nad 32 do 63 mm</t>
  </si>
  <si>
    <t>13020681001</t>
  </si>
  <si>
    <t>Výstražná trasovacia páska, s=100m, kotúč 250m</t>
  </si>
  <si>
    <t>734209116</t>
  </si>
  <si>
    <t>Montáž závitovej armatúry s 2 závitmi G 5/4</t>
  </si>
  <si>
    <t>8363R007</t>
  </si>
  <si>
    <t>Guľový uzáver voda PERFECTA - 5/4"FF; páčka , FIV.8363 - alt. ekvivalent</t>
  </si>
  <si>
    <t>NGR M01</t>
  </si>
  <si>
    <t>Montáž predizolovaného rozvodu NRG AustroPUR (25% z dodávky)</t>
  </si>
  <si>
    <t>734</t>
  </si>
  <si>
    <t xml:space="preserve">Ústredné kúrenie, armatúry.   </t>
  </si>
  <si>
    <t>734209112.S</t>
  </si>
  <si>
    <t>Montáž závitovej armatúry s 2 závitmi do G 1/2</t>
  </si>
  <si>
    <t>500751</t>
  </si>
  <si>
    <t>Regulačné šróbenie- 1/2"xEK; priame, IVAR.DD 305 - alt. ekvivalent</t>
  </si>
  <si>
    <t>Poznámka k položke:_x000D_
PN 10, T = +120 °;C k pripojeniu na medené alebo plastové potrubie pomocou zverných šrobení IVAR.TR (meď), TA (ALPEX) a TP (plast) materiál niklovaná mosadz CW617N</t>
  </si>
  <si>
    <t>500642</t>
  </si>
  <si>
    <t>Regulačné šróbenie - 1/2"; priame, IVAR.DD 301 - alt. ekvivalent</t>
  </si>
  <si>
    <t>Poznámka k položke:_x000D_
PN 10, T = +120 °;C k pripojeniu na oceľové potrubie materiál niklovaná mosadz CW617N</t>
  </si>
  <si>
    <t>734223120.S</t>
  </si>
  <si>
    <t>Montáž ventilu závitového termostatického rohového jednoregulačného G 1/2</t>
  </si>
  <si>
    <t>500474</t>
  </si>
  <si>
    <t>Termostatický ventil dvojregulačný - 1/2"xEK; priamy, IVAR.VD 2105 N - alt. ekvivalent</t>
  </si>
  <si>
    <t>Poznámka k položke:_x000D_
PN 10, T = +120 °;C prednastaviteľná hodnota Kv k pripojeniu na medené alebo plastové potrubie pomocou zverných šrobení IVAR.TR (meď), TA (ALPEX) a TP (plast) pripojovací rozmer hlavice M 30 x 1,5 materiál niklovaná mosadz CW617N</t>
  </si>
  <si>
    <t>500459</t>
  </si>
  <si>
    <t>Termostatický ventil dvojregulačný - priamy - 1/2", IVAR.VD 2101 N - alt. ekvivalent</t>
  </si>
  <si>
    <t>734223208.S</t>
  </si>
  <si>
    <t>Montáž termostatickej hlavice kvapalinovej jednoduchej</t>
  </si>
  <si>
    <t>súb.</t>
  </si>
  <si>
    <t>501172</t>
  </si>
  <si>
    <t>Termostatická hlavica kvapalinová - M30x1,5; biela , IVAR.T 5000 - alt. ekvivalent</t>
  </si>
  <si>
    <t>Poznámka k položke:_x000D_
rozsah regulácie +6,5 °;C až +28 °;C k termostatickým ventilom IVAR.VD, VS, VCD, VCR, M-ventil a k radiátorom typ ventil kompakt s pripojovacím rozmerom M 30 x 1,5 s možnosťou aretácie na požadovanú teplotu farba biela</t>
  </si>
  <si>
    <t>734223257.S</t>
  </si>
  <si>
    <t>Montáž zverného šróbenia pre vykurovacie telesá</t>
  </si>
  <si>
    <t>500025</t>
  </si>
  <si>
    <t>Zverné šróbenie - 15x1-EK, IVAR.TR 4430 - alt. ekvivalent</t>
  </si>
  <si>
    <t>734213260</t>
  </si>
  <si>
    <t>Montáž ventilu odvzdušňovacieho závitového automatického G 3/8 so spätnou klapkou</t>
  </si>
  <si>
    <t>551210010100</t>
  </si>
  <si>
    <t>Ventil odvzdušňovací automatický, 3/8", PN 10, so spätnou klapkou, mosadz, IVAR- alt. ekvivalent</t>
  </si>
  <si>
    <t>484630012600</t>
  </si>
  <si>
    <t>Ventil so zaistením R3/4 pre N 25-50, na kontrolu, údržbu a výmenu expanzných nádob</t>
  </si>
  <si>
    <t>734224006</t>
  </si>
  <si>
    <t>Montáž guľového kohúta závitového G 1/2</t>
  </si>
  <si>
    <t>8366R004</t>
  </si>
  <si>
    <t>Guľový uzáver voda PERFECTA - 1/2"FF; motýľ, FIV.8366  - alt. ekvivalent</t>
  </si>
  <si>
    <t>Poznámka k položke:_x000D_
PN 50 - 1/2&amp;rdquo;, PN 40 - 3/4&amp;rdquo;, PN 25 - 1&amp;rdquo; až 5/4&amp;rdquo;  T = -20 °;C až +120 °;C závit vnútorný _ vnútorný FF, vyhotovenie motýľ materiál niklovaná mosadz CW617N ATEST na pitnú vodu, RUVZ Poprad</t>
  </si>
  <si>
    <t>734240000</t>
  </si>
  <si>
    <t>Montáž spätnej klapky závitovej G 1/2</t>
  </si>
  <si>
    <t>551190002600</t>
  </si>
  <si>
    <t>Spätná klapka Eura-Sprint, 1/2" FF, Kv 2,00, niklovaná mosadz, IVAR - alt. ekvivalent</t>
  </si>
  <si>
    <t>734291360.S</t>
  </si>
  <si>
    <t>Montáž filtra závitového G 1 1/2</t>
  </si>
  <si>
    <t>422010002900</t>
  </si>
  <si>
    <t>Filter závitový, 1/2", PN 20, mosadz OT 58, IVAR -  alt. ekvivalent</t>
  </si>
  <si>
    <t>EUV40 DOM</t>
  </si>
  <si>
    <t>Prístroj na el.-magnetickú úpravu vody EUV 25 DOM - alt. ekvivalent</t>
  </si>
  <si>
    <t>KS</t>
  </si>
  <si>
    <t>I00200614</t>
  </si>
  <si>
    <t>Automatický dopouštěcí ventil  IVAR.ADV 850- 1/2" -alt. ekvivalent</t>
  </si>
  <si>
    <t>Poznámka k položke:_x000D_
Typ: IVAR.ADV 850 &lt;ul&gt;	&lt;li&gt;&lt;strong&gt;PN 10, T = +40 °C&lt;/strong&gt;&lt;/li&gt;	&lt;li&gt;regulační rozsah 0,3 až 4 bar, maximální průtok vody 1,8 m&lt;sup&gt;3&lt;/sup&gt;/hod&lt;/li&gt;	&lt;li&gt;rozsah manometru 0 až 4 bar&lt;/li&gt;	&lt;li&gt;obsahuje: redukční ventil, manometr, zpětnou klapku, šroubení a filtr&lt;/li&gt;	&lt;li&gt;materiál mosaz CW617N&lt;/li&gt;&lt;/ul&gt;</t>
  </si>
  <si>
    <t>734291113</t>
  </si>
  <si>
    <t>Ostané armatúry, kohútik plniaci a vypúšťací normy 13 7061, PN 1,0/100st. C G 1/2</t>
  </si>
  <si>
    <t>998734201</t>
  </si>
  <si>
    <t>Presun hmôt pre armatúry v objektoch výšky do 6 m</t>
  </si>
  <si>
    <t>735</t>
  </si>
  <si>
    <t xml:space="preserve">Ústredné kúrenie - vykurovacie telesá   </t>
  </si>
  <si>
    <t>735154140.S</t>
  </si>
  <si>
    <t>Montáž vykurovacieho telesa panelového dvojradového výšky 600 mm/ dĺžky 400-600 mm (preložený jestv. v kotolni)</t>
  </si>
  <si>
    <t>735154152.S</t>
  </si>
  <si>
    <t>Montáž vykurovacieho telesa panelového dvojradového výšky 900 mm/ dĺžky 1000-1200 mm</t>
  </si>
  <si>
    <t>K00219012009016011</t>
  </si>
  <si>
    <t>Oceľové panelové radiátory KORAD 21K 900x1200, s bočným pripojením, s 2 panelmi a 1 konvektorom -  alt. ekvivalent</t>
  </si>
  <si>
    <t>735154153.S</t>
  </si>
  <si>
    <t>Montáž vykurovacieho telesa panelového dvojradového výšky 900 mm/ dĺžky 1400-1800 mm</t>
  </si>
  <si>
    <t>K00229014009016011</t>
  </si>
  <si>
    <t>Oceľové panelové radiátory KORAD 22K 900x1400, s bočným pripojením, s 2 panelmi a 2 konvektormi - alt. ekvivalent</t>
  </si>
  <si>
    <t>HZS</t>
  </si>
  <si>
    <t xml:space="preserve">Hodinové zúčtovacie sadzby   </t>
  </si>
  <si>
    <t>HZS000113</t>
  </si>
  <si>
    <t>Vykurovacia skúška, zaregulovanie systému UVK</t>
  </si>
  <si>
    <t>262144</t>
  </si>
  <si>
    <t>SO 02 - Spevnené plochy</t>
  </si>
  <si>
    <t>01 - Spevnené plochy</t>
  </si>
  <si>
    <t xml:space="preserve">    5 - Komunikácie   </t>
  </si>
  <si>
    <t>113107112.S</t>
  </si>
  <si>
    <t>Odstránenie krytu v ploche do 200 m2 z kameniva ťaženého, hr.100 do 200 mm,  -0,24000t</t>
  </si>
  <si>
    <t>113107131.S</t>
  </si>
  <si>
    <t>Odstránenie krytu v ploche do 200 m2 z betónu prostého, hr. vrstvy do 150 mm,  -0,22500t</t>
  </si>
  <si>
    <t>113202111.S</t>
  </si>
  <si>
    <t>Vytrhanie obrúb kamenných, s vybúraním lôžka, z krajníkov alebo obrubníkov stojatých,  -0,14500t</t>
  </si>
  <si>
    <t>131201102.S</t>
  </si>
  <si>
    <t>Výkop nezapaženej jamy v hornine 3, nad 100 do 1000 m3</t>
  </si>
  <si>
    <t>131201109.S</t>
  </si>
  <si>
    <t>Hĺbenie nezapažených jám a zárezov. Príplatok za lepivosť horniny 3</t>
  </si>
  <si>
    <t>162501122.S</t>
  </si>
  <si>
    <t>Vodorovné premiestnenie výkopku po spevnenej ceste z horniny tr.1-4, nad 100 do 1000 m3 na vzdialenosť do 3000 m</t>
  </si>
  <si>
    <t>162501123.S</t>
  </si>
  <si>
    <t>Vodorovné premiestnenie výkopku po spevnenej ceste z horniny tr.1-4, nad 100 do 1000 m3, príplatok k cene za každých ďalšich a začatých 1000 m</t>
  </si>
  <si>
    <t>167101102.S</t>
  </si>
  <si>
    <t>Nakladanie neuľahnutého výkopku z hornín tr.1-4 nad 100 do 1000 m3</t>
  </si>
  <si>
    <t>171101101.S</t>
  </si>
  <si>
    <t>Uloženie sypaniny do násypu súdržnej horniny s mierou zhutnenia podľa Proctor-Standard na 95 %</t>
  </si>
  <si>
    <t>171151101.S</t>
  </si>
  <si>
    <t>Hutnenie bokov násypov z hornín súdržných a sypkých</t>
  </si>
  <si>
    <t>181101102.S</t>
  </si>
  <si>
    <t>Úprava pláne vyrovnaním výškových rozdielov v zárezoch v hornine 1 až 4 so zhutnením</t>
  </si>
  <si>
    <t>182201101.S</t>
  </si>
  <si>
    <t>Svahovanie trvalých svahov v násype</t>
  </si>
  <si>
    <t>211521111.R</t>
  </si>
  <si>
    <t>Výplň odvodňovacieho rebra alebo trativodu do rýh kamenivom hrubým drveným frakcie 13-32 / 32-63</t>
  </si>
  <si>
    <t>211971122.S</t>
  </si>
  <si>
    <t>Zhotov. oplášt. výplne z geotext. v ryhe alebo v záreze pri rozvinutej šírke opláštenia nad 2, 5 m</t>
  </si>
  <si>
    <t>693110004500.S</t>
  </si>
  <si>
    <t>Geotextília polypropylénová netkaná 300 g/m2</t>
  </si>
  <si>
    <t>274321312.S</t>
  </si>
  <si>
    <t>Betón základových pásov, železový (bez výstuže), tr. C 20/25</t>
  </si>
  <si>
    <t>274351215.S</t>
  </si>
  <si>
    <t>Debnenie stien základových pásov, zhotovenie-dielce</t>
  </si>
  <si>
    <t>274351216.S</t>
  </si>
  <si>
    <t>Debnenie stien základových pásov, odstránenie-dielce</t>
  </si>
  <si>
    <t>275362422.S</t>
  </si>
  <si>
    <t>Výstuž základových pásov a pätiek zo zvár. sietí KARI, priemer drôtu 6/6 mm, veľkosť oka 150x150 mm</t>
  </si>
  <si>
    <t xml:space="preserve">Komunikácie   </t>
  </si>
  <si>
    <t>564861111.R1</t>
  </si>
  <si>
    <t>Podklad zo štrkodrviny fr. 32-63 s rozprestretím a zhutnením, po zhutnení hr. 200 mm</t>
  </si>
  <si>
    <t>564861111.R2</t>
  </si>
  <si>
    <t>Podklad zo štrkodrviny fr. 0-32 s rozprestretím a zhutnením, po zhutnení hr. 200 mm</t>
  </si>
  <si>
    <t>573111115.S</t>
  </si>
  <si>
    <t>Postrek asfaltový infiltračný s posypom kamenivom z asfaltu cestného v množstve 2,50 kg/m2</t>
  </si>
  <si>
    <t>581130315.S</t>
  </si>
  <si>
    <t>Kryt cementobetónový cestných komunikácií skupiny CB III pre TDZ IV, V a VI, hr. 200 mm</t>
  </si>
  <si>
    <t>596912211.S</t>
  </si>
  <si>
    <t>Kladenie betónovej dlažby z vegetačných tvárnic hr. 80 mm, do lôžka z kameniva ťaženého, veľkosti do 0,25 m2, plochy do 50 m2</t>
  </si>
  <si>
    <t>592460020100.S</t>
  </si>
  <si>
    <t>Dlažba betónová zatrávňovacia, prírodná</t>
  </si>
  <si>
    <t>916561111.S</t>
  </si>
  <si>
    <t>Osadenie záhonového alebo parkového obrubníka betón., do lôžka z bet. pros. tr. C 12/15 s bočnou oporou</t>
  </si>
  <si>
    <t>592170001400.S</t>
  </si>
  <si>
    <t>Obrubník parkový, lxšxv 500x50x200 mm, prírodný</t>
  </si>
  <si>
    <t>592170001800.S</t>
  </si>
  <si>
    <t>Obrubník parkový, lxšxv 1000x50x200 mm, prírodný</t>
  </si>
  <si>
    <t>953943125.S</t>
  </si>
  <si>
    <t>Osadenie drobných kovových predmetov do betónu pred zabetónovaním, hmotnosti 30-120 kg/kus (bez dodávky)</t>
  </si>
  <si>
    <t>133880001110.S</t>
  </si>
  <si>
    <t>Oceľový nosník HEA 120, z valcovanej ocele S235JR</t>
  </si>
  <si>
    <t>979081111.S</t>
  </si>
  <si>
    <t>979081121.S</t>
  </si>
  <si>
    <t>Odvoz sutiny a vybúraných hmôt na skládku za každý ďalší 1 km</t>
  </si>
  <si>
    <t>979087112.S</t>
  </si>
  <si>
    <t>Nakladanie na dopravný prostriedok pre vodorovnú dopravu sutiny</t>
  </si>
  <si>
    <t>979089012.S</t>
  </si>
  <si>
    <t>Poplatok za skladovanie - betón, tehly, dlaždice (17 01) ostatné</t>
  </si>
  <si>
    <t>998224111.S</t>
  </si>
  <si>
    <t>Presun hmôt pre pozemné komunikácie s krytom monolitickým betónovým akejkoľvek dĺžky objektu</t>
  </si>
  <si>
    <t xml:space="preserve">SO 03 - Záložný el. zdroj </t>
  </si>
  <si>
    <t>01 - Stavebné riešenie</t>
  </si>
  <si>
    <t>175101202.S</t>
  </si>
  <si>
    <t>Obsyp objektov sypaninou z vhodných hornín 1 až 4 s prehodením sypaniny</t>
  </si>
  <si>
    <t>998012021.S</t>
  </si>
  <si>
    <t>Presun hmôt pre budovy (801, 803, 812), zvislá konštr. monolit. betónová výšky do 6 m</t>
  </si>
  <si>
    <t xml:space="preserve">02 - Elektroinštalácia - silnoprúd a slaboprúd   </t>
  </si>
  <si>
    <t>D1 - Dieselagregát</t>
  </si>
  <si>
    <t xml:space="preserve">    D2 - Dodávka</t>
  </si>
  <si>
    <t>D3 - Montážny materiál</t>
  </si>
  <si>
    <t xml:space="preserve">    D4 - Hodinové zúčtovanie</t>
  </si>
  <si>
    <t xml:space="preserve">    D5 - Zemné a výkopové práce</t>
  </si>
  <si>
    <t>D6 - Ostatné</t>
  </si>
  <si>
    <t>Dieselagregát</t>
  </si>
  <si>
    <t>Dodávka</t>
  </si>
  <si>
    <t>Pol72</t>
  </si>
  <si>
    <t>Náhradný zdroj - dieselagregát, Výkon Stand-By (KVA) - min. 33/28</t>
  </si>
  <si>
    <t>Pol73</t>
  </si>
  <si>
    <t>Rozvádzač dieselagregátu vrátane vybavenia</t>
  </si>
  <si>
    <t>Montážny materiál</t>
  </si>
  <si>
    <t>Pol74</t>
  </si>
  <si>
    <t>CYKY-J 5x16mm2</t>
  </si>
  <si>
    <t>Pol75</t>
  </si>
  <si>
    <t>CYKY-J 7x1,5mm2</t>
  </si>
  <si>
    <t>Pol76</t>
  </si>
  <si>
    <t>Trubka plastová</t>
  </si>
  <si>
    <t>Pol77</t>
  </si>
  <si>
    <t>Ostatný podružný materiál</t>
  </si>
  <si>
    <t>Hodinové zúčtovanie</t>
  </si>
  <si>
    <t>Pol78</t>
  </si>
  <si>
    <t>Doprava a presun</t>
  </si>
  <si>
    <t>Pol79</t>
  </si>
  <si>
    <t>Oživenie, skúšky, zaškolenie</t>
  </si>
  <si>
    <t>Pol80</t>
  </si>
  <si>
    <t>Odvoz a likvidácia odpadu</t>
  </si>
  <si>
    <t>Pol81</t>
  </si>
  <si>
    <t>Koordinácia s ostatnými profesiami</t>
  </si>
  <si>
    <t>Pol82</t>
  </si>
  <si>
    <t>Prevedenie revíznych skúšok</t>
  </si>
  <si>
    <t>Pol83</t>
  </si>
  <si>
    <t>Dokumentácia (dodávateľská, skutočné prevedenie)</t>
  </si>
  <si>
    <t>Pol84</t>
  </si>
  <si>
    <t>Komplet montážne práce</t>
  </si>
  <si>
    <t>Ostatné</t>
  </si>
  <si>
    <t>SO 04 - Oplotenie</t>
  </si>
  <si>
    <t>01 - Oplotenie</t>
  </si>
  <si>
    <t xml:space="preserve">    3 - Zvislé a kompletné konštrukcie   </t>
  </si>
  <si>
    <t>133211101.S</t>
  </si>
  <si>
    <t>Hĺbenie šachiet v  hornine tr. 3 súdržných - ručným náradím plocha výkopu do 4 m2</t>
  </si>
  <si>
    <t>133211109.S</t>
  </si>
  <si>
    <t>Príplatok za lepivosť pri hĺbení šachiet ručným alebo pneumatickým náradím v horninách tr. 3</t>
  </si>
  <si>
    <t xml:space="preserve">Zvislé a kompletné konštrukcie   </t>
  </si>
  <si>
    <t>338171223.S</t>
  </si>
  <si>
    <t>Osadzovanie stĺpikov plotových oceľových rúrkových alebo profilovaných pre pletivové panely, výšky nad 2 m s podhrabovým betónovým panelom</t>
  </si>
  <si>
    <t>553510030000.S</t>
  </si>
  <si>
    <t>Stĺpik, výška 2,4 m, poplastovaný na pozinkovanej oceli, pre panelový plotový systém</t>
  </si>
  <si>
    <t>592330002400.S</t>
  </si>
  <si>
    <t>Betónový panel lxvxhr 2350x250x35 mm, podhrabová doska pre oplotenie z pletiva</t>
  </si>
  <si>
    <t>553511031401</t>
  </si>
  <si>
    <t>Príchytka panelu k stĺpiku</t>
  </si>
  <si>
    <t>998151111.S</t>
  </si>
  <si>
    <t>Presun hmôt pre oplotenie so zvislou nosnou konštrukciou kovovou</t>
  </si>
  <si>
    <t>767914150.S</t>
  </si>
  <si>
    <t>Montáž oplotenia panelového z pletiva na stĺpiky výšky do 2,2 m</t>
  </si>
  <si>
    <t>553510025000.S</t>
  </si>
  <si>
    <t>Panel pre panelový plotový systém 1,8x2,48 m, poplastovaný na pozinkovanej oceli</t>
  </si>
  <si>
    <t>767920240.S</t>
  </si>
  <si>
    <t>Montáž vrát a vrátok k oploteniu osadzovaných na stĺpiky oceľové, s plochou jednotlivo nad 6 do 8 m2</t>
  </si>
  <si>
    <t>553510010801.S</t>
  </si>
  <si>
    <t>Brána dvojkrídlová, 4,0x2,05 m, úprava epoxizinok + polyester, výplň zváraná sieť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</si>
</sst>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7" fontId="6" fillId="0" borderId="0" xfId="0" applyNumberFormat="1" applyFont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9" fillId="0" borderId="19" xfId="0" applyFont="1" applyBorder="1" applyAlignment="1"/>
    <xf numFmtId="0" fontId="9" fillId="0" borderId="20" xfId="0" applyFont="1" applyBorder="1" applyAlignment="1"/>
    <xf numFmtId="166" fontId="9" fillId="0" borderId="20" xfId="0" applyNumberFormat="1" applyFont="1" applyBorder="1" applyAlignment="1"/>
    <xf numFmtId="166" fontId="9" fillId="0" borderId="21" xfId="0" applyNumberFormat="1" applyFont="1" applyBorder="1" applyAlignment="1"/>
    <xf numFmtId="4" fontId="23" fillId="4" borderId="0" xfId="0" applyNumberFormat="1" applyFont="1" applyFill="1" applyAlignment="1">
      <alignment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1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1" fillId="4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49" fontId="39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2"/>
  <sheetViews>
    <sheetView showGridLines="0" tabSelected="1" zoomScale="80" zoomScaleNormal="80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14" t="s">
        <v>5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>
      <c r="B4" s="18"/>
      <c r="D4" s="19" t="s">
        <v>8</v>
      </c>
      <c r="AR4" s="18"/>
      <c r="AS4" s="20" t="s">
        <v>9</v>
      </c>
      <c r="BS4" s="15" t="s">
        <v>10</v>
      </c>
    </row>
    <row r="5" spans="1:74" s="1" customFormat="1" ht="12" customHeight="1">
      <c r="B5" s="18"/>
      <c r="D5" s="21" t="s">
        <v>11</v>
      </c>
      <c r="K5" s="231" t="s">
        <v>12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R5" s="18"/>
      <c r="BS5" s="15" t="s">
        <v>6</v>
      </c>
    </row>
    <row r="6" spans="1:74" s="1" customFormat="1" ht="36.950000000000003" customHeight="1">
      <c r="B6" s="18"/>
      <c r="D6" s="23" t="s">
        <v>13</v>
      </c>
      <c r="K6" s="232" t="s">
        <v>14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R6" s="18"/>
      <c r="BS6" s="15" t="s">
        <v>6</v>
      </c>
    </row>
    <row r="7" spans="1:74" s="1" customFormat="1" ht="12" customHeight="1">
      <c r="B7" s="18"/>
      <c r="D7" s="24" t="s">
        <v>15</v>
      </c>
      <c r="K7" s="22" t="s">
        <v>1</v>
      </c>
      <c r="AK7" s="24" t="s">
        <v>16</v>
      </c>
      <c r="AN7" s="22" t="s">
        <v>1</v>
      </c>
      <c r="AR7" s="18"/>
      <c r="BS7" s="15" t="s">
        <v>6</v>
      </c>
    </row>
    <row r="8" spans="1:74" s="1" customFormat="1" ht="12" customHeight="1">
      <c r="B8" s="18"/>
      <c r="D8" s="24" t="s">
        <v>17</v>
      </c>
      <c r="K8" s="22" t="s">
        <v>18</v>
      </c>
      <c r="AK8" s="24" t="s">
        <v>19</v>
      </c>
      <c r="AN8" s="245"/>
      <c r="AR8" s="18"/>
      <c r="BS8" s="15" t="s">
        <v>6</v>
      </c>
    </row>
    <row r="9" spans="1:74" s="1" customFormat="1" ht="14.45" customHeight="1">
      <c r="B9" s="18"/>
      <c r="AR9" s="18"/>
      <c r="BS9" s="15" t="s">
        <v>6</v>
      </c>
    </row>
    <row r="10" spans="1:74" s="1" customFormat="1" ht="12" customHeight="1">
      <c r="B10" s="18"/>
      <c r="D10" s="24" t="s">
        <v>20</v>
      </c>
      <c r="AK10" s="24" t="s">
        <v>21</v>
      </c>
      <c r="AN10" s="22" t="s">
        <v>1</v>
      </c>
      <c r="AR10" s="18"/>
      <c r="BS10" s="15" t="s">
        <v>6</v>
      </c>
    </row>
    <row r="11" spans="1:74" s="1" customFormat="1" ht="18.399999999999999" customHeight="1">
      <c r="B11" s="18"/>
      <c r="E11" s="22" t="s">
        <v>22</v>
      </c>
      <c r="AK11" s="24" t="s">
        <v>23</v>
      </c>
      <c r="AN11" s="22" t="s">
        <v>1</v>
      </c>
      <c r="AR11" s="18"/>
      <c r="BS11" s="15" t="s">
        <v>6</v>
      </c>
    </row>
    <row r="12" spans="1:74" s="1" customFormat="1" ht="6.95" customHeight="1">
      <c r="B12" s="18"/>
      <c r="AR12" s="18"/>
      <c r="BS12" s="15" t="s">
        <v>6</v>
      </c>
    </row>
    <row r="13" spans="1:74" s="1" customFormat="1" ht="12" customHeight="1">
      <c r="B13" s="18"/>
      <c r="D13" s="24" t="s">
        <v>24</v>
      </c>
      <c r="AK13" s="24" t="s">
        <v>21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25</v>
      </c>
      <c r="AK14" s="24" t="s">
        <v>23</v>
      </c>
      <c r="AN14" s="22" t="s">
        <v>1</v>
      </c>
      <c r="AR14" s="18"/>
      <c r="BS14" s="15" t="s">
        <v>6</v>
      </c>
    </row>
    <row r="15" spans="1:74" s="1" customFormat="1" ht="6.95" customHeight="1">
      <c r="B15" s="18"/>
      <c r="AR15" s="18"/>
      <c r="BS15" s="15" t="s">
        <v>3</v>
      </c>
    </row>
    <row r="16" spans="1:74" s="1" customFormat="1" ht="12" customHeight="1">
      <c r="B16" s="18"/>
      <c r="D16" s="24" t="s">
        <v>26</v>
      </c>
      <c r="AK16" s="24" t="s">
        <v>21</v>
      </c>
      <c r="AN16" s="22" t="s">
        <v>1</v>
      </c>
      <c r="AR16" s="18"/>
      <c r="BS16" s="15" t="s">
        <v>3</v>
      </c>
    </row>
    <row r="17" spans="1:71" s="1" customFormat="1" ht="18.399999999999999" customHeight="1">
      <c r="B17" s="18"/>
      <c r="E17" s="22" t="s">
        <v>25</v>
      </c>
      <c r="AK17" s="24" t="s">
        <v>23</v>
      </c>
      <c r="AN17" s="22" t="s">
        <v>1</v>
      </c>
      <c r="AR17" s="18"/>
      <c r="BS17" s="15" t="s">
        <v>27</v>
      </c>
    </row>
    <row r="18" spans="1:71" s="1" customFormat="1" ht="6.95" customHeight="1">
      <c r="B18" s="18"/>
      <c r="AR18" s="18"/>
      <c r="BS18" s="15" t="s">
        <v>6</v>
      </c>
    </row>
    <row r="19" spans="1:71" s="1" customFormat="1" ht="12" customHeight="1">
      <c r="B19" s="18"/>
      <c r="D19" s="24" t="s">
        <v>28</v>
      </c>
      <c r="AK19" s="24" t="s">
        <v>21</v>
      </c>
      <c r="AN19" s="22" t="s">
        <v>1</v>
      </c>
      <c r="AR19" s="18"/>
      <c r="BS19" s="15" t="s">
        <v>6</v>
      </c>
    </row>
    <row r="20" spans="1:71" s="1" customFormat="1" ht="18.399999999999999" customHeight="1">
      <c r="B20" s="18"/>
      <c r="E20" s="22" t="s">
        <v>29</v>
      </c>
      <c r="AK20" s="24" t="s">
        <v>23</v>
      </c>
      <c r="AN20" s="22" t="s">
        <v>1</v>
      </c>
      <c r="AR20" s="18"/>
      <c r="BS20" s="15" t="s">
        <v>27</v>
      </c>
    </row>
    <row r="21" spans="1:71" s="1" customFormat="1" ht="6.95" customHeight="1">
      <c r="B21" s="18"/>
      <c r="AR21" s="18"/>
    </row>
    <row r="22" spans="1:71" s="1" customFormat="1" ht="12" customHeight="1">
      <c r="B22" s="18"/>
      <c r="D22" s="24" t="s">
        <v>30</v>
      </c>
      <c r="AR22" s="18"/>
    </row>
    <row r="23" spans="1:71" s="1" customFormat="1" ht="16.5" customHeight="1">
      <c r="B23" s="18"/>
      <c r="E23" s="233" t="s">
        <v>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18"/>
    </row>
    <row r="24" spans="1:71" s="1" customFormat="1" ht="6.95" customHeight="1">
      <c r="B24" s="18"/>
      <c r="AR24" s="18"/>
    </row>
    <row r="25" spans="1:71" s="1" customFormat="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1" customFormat="1" ht="14.45" customHeight="1">
      <c r="B26" s="18"/>
      <c r="D26" s="27" t="s">
        <v>31</v>
      </c>
      <c r="AK26" s="234"/>
      <c r="AL26" s="215"/>
      <c r="AM26" s="215"/>
      <c r="AN26" s="215"/>
      <c r="AO26" s="215"/>
      <c r="AR26" s="18"/>
    </row>
    <row r="27" spans="1:71" s="1" customFormat="1" ht="14.45" customHeight="1">
      <c r="B27" s="18"/>
      <c r="D27" s="27" t="s">
        <v>32</v>
      </c>
      <c r="AK27" s="234"/>
      <c r="AL27" s="234"/>
      <c r="AM27" s="234"/>
      <c r="AN27" s="234"/>
      <c r="AO27" s="234"/>
      <c r="AR27" s="18"/>
    </row>
    <row r="28" spans="1:7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9"/>
      <c r="BE28" s="28"/>
    </row>
    <row r="29" spans="1:71" s="2" customFormat="1" ht="25.9" customHeight="1">
      <c r="A29" s="28"/>
      <c r="B29" s="29"/>
      <c r="C29" s="28"/>
      <c r="D29" s="30" t="s">
        <v>33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235"/>
      <c r="AL29" s="236"/>
      <c r="AM29" s="236"/>
      <c r="AN29" s="236"/>
      <c r="AO29" s="236"/>
      <c r="AP29" s="28"/>
      <c r="AQ29" s="28"/>
      <c r="AR29" s="29"/>
      <c r="BE29" s="28"/>
    </row>
    <row r="30" spans="1:7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9"/>
      <c r="BE30" s="28"/>
    </row>
    <row r="31" spans="1:71" s="2" customFormat="1" ht="12.75">
      <c r="A31" s="28"/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237" t="s">
        <v>34</v>
      </c>
      <c r="M31" s="237"/>
      <c r="N31" s="237"/>
      <c r="O31" s="237"/>
      <c r="P31" s="237"/>
      <c r="Q31" s="28"/>
      <c r="R31" s="28"/>
      <c r="S31" s="28"/>
      <c r="T31" s="28"/>
      <c r="U31" s="28"/>
      <c r="V31" s="28"/>
      <c r="W31" s="237" t="s">
        <v>35</v>
      </c>
      <c r="X31" s="237"/>
      <c r="Y31" s="237"/>
      <c r="Z31" s="237"/>
      <c r="AA31" s="237"/>
      <c r="AB31" s="237"/>
      <c r="AC31" s="237"/>
      <c r="AD31" s="237"/>
      <c r="AE31" s="237"/>
      <c r="AF31" s="28"/>
      <c r="AG31" s="28"/>
      <c r="AH31" s="28"/>
      <c r="AI31" s="28"/>
      <c r="AJ31" s="28"/>
      <c r="AK31" s="237" t="s">
        <v>36</v>
      </c>
      <c r="AL31" s="237"/>
      <c r="AM31" s="237"/>
      <c r="AN31" s="237"/>
      <c r="AO31" s="237"/>
      <c r="AP31" s="28"/>
      <c r="AQ31" s="28"/>
      <c r="AR31" s="29"/>
      <c r="BE31" s="28"/>
    </row>
    <row r="32" spans="1:71" s="3" customFormat="1" ht="14.45" customHeight="1">
      <c r="B32" s="33"/>
      <c r="D32" s="24" t="s">
        <v>37</v>
      </c>
      <c r="F32" s="34" t="s">
        <v>38</v>
      </c>
      <c r="L32" s="220">
        <v>0.2</v>
      </c>
      <c r="M32" s="221"/>
      <c r="N32" s="221"/>
      <c r="O32" s="221"/>
      <c r="P32" s="221"/>
      <c r="Q32" s="35"/>
      <c r="R32" s="35"/>
      <c r="S32" s="35"/>
      <c r="T32" s="35"/>
      <c r="U32" s="35"/>
      <c r="V32" s="35"/>
      <c r="W32" s="222">
        <f>ROUND(AZ94 + SUM(CD109), 2)</f>
        <v>0</v>
      </c>
      <c r="X32" s="221"/>
      <c r="Y32" s="221"/>
      <c r="Z32" s="221"/>
      <c r="AA32" s="221"/>
      <c r="AB32" s="221"/>
      <c r="AC32" s="221"/>
      <c r="AD32" s="221"/>
      <c r="AE32" s="221"/>
      <c r="AF32" s="35"/>
      <c r="AG32" s="35"/>
      <c r="AH32" s="35"/>
      <c r="AI32" s="35"/>
      <c r="AJ32" s="35"/>
      <c r="AK32" s="222">
        <f>ROUND(AV94 + SUM(BY109), 2)</f>
        <v>0</v>
      </c>
      <c r="AL32" s="221"/>
      <c r="AM32" s="221"/>
      <c r="AN32" s="221"/>
      <c r="AO32" s="221"/>
      <c r="AP32" s="35"/>
      <c r="AQ32" s="35"/>
      <c r="AR32" s="36"/>
      <c r="AS32" s="35"/>
      <c r="AT32" s="35"/>
      <c r="AU32" s="35"/>
      <c r="AV32" s="35"/>
      <c r="AW32" s="35"/>
      <c r="AX32" s="35"/>
      <c r="AY32" s="35"/>
      <c r="AZ32" s="35"/>
    </row>
    <row r="33" spans="1:57" s="3" customFormat="1" ht="14.45" customHeight="1">
      <c r="B33" s="33"/>
      <c r="F33" s="34" t="s">
        <v>39</v>
      </c>
      <c r="L33" s="229">
        <v>0.2</v>
      </c>
      <c r="M33" s="228"/>
      <c r="N33" s="228"/>
      <c r="O33" s="228"/>
      <c r="P33" s="228"/>
      <c r="W33" s="227"/>
      <c r="X33" s="228"/>
      <c r="Y33" s="228"/>
      <c r="Z33" s="228"/>
      <c r="AA33" s="228"/>
      <c r="AB33" s="228"/>
      <c r="AC33" s="228"/>
      <c r="AD33" s="228"/>
      <c r="AE33" s="228"/>
      <c r="AK33" s="227"/>
      <c r="AL33" s="228"/>
      <c r="AM33" s="228"/>
      <c r="AN33" s="228"/>
      <c r="AO33" s="228"/>
      <c r="AR33" s="33"/>
    </row>
    <row r="34" spans="1:57" s="3" customFormat="1" ht="14.45" hidden="1" customHeight="1">
      <c r="B34" s="33"/>
      <c r="F34" s="24" t="s">
        <v>40</v>
      </c>
      <c r="L34" s="229">
        <v>0.2</v>
      </c>
      <c r="M34" s="228"/>
      <c r="N34" s="228"/>
      <c r="O34" s="228"/>
      <c r="P34" s="228"/>
      <c r="W34" s="227">
        <f>ROUND(BB94 + SUM(CF109), 2)</f>
        <v>0</v>
      </c>
      <c r="X34" s="228"/>
      <c r="Y34" s="228"/>
      <c r="Z34" s="228"/>
      <c r="AA34" s="228"/>
      <c r="AB34" s="228"/>
      <c r="AC34" s="228"/>
      <c r="AD34" s="228"/>
      <c r="AE34" s="228"/>
      <c r="AK34" s="227">
        <v>0</v>
      </c>
      <c r="AL34" s="228"/>
      <c r="AM34" s="228"/>
      <c r="AN34" s="228"/>
      <c r="AO34" s="228"/>
      <c r="AR34" s="33"/>
    </row>
    <row r="35" spans="1:57" s="3" customFormat="1" ht="14.45" hidden="1" customHeight="1">
      <c r="B35" s="33"/>
      <c r="F35" s="24" t="s">
        <v>41</v>
      </c>
      <c r="L35" s="229">
        <v>0.2</v>
      </c>
      <c r="M35" s="228"/>
      <c r="N35" s="228"/>
      <c r="O35" s="228"/>
      <c r="P35" s="228"/>
      <c r="W35" s="227">
        <f>ROUND(BC94 + SUM(CG109), 2)</f>
        <v>0</v>
      </c>
      <c r="X35" s="228"/>
      <c r="Y35" s="228"/>
      <c r="Z35" s="228"/>
      <c r="AA35" s="228"/>
      <c r="AB35" s="228"/>
      <c r="AC35" s="228"/>
      <c r="AD35" s="228"/>
      <c r="AE35" s="228"/>
      <c r="AK35" s="227">
        <v>0</v>
      </c>
      <c r="AL35" s="228"/>
      <c r="AM35" s="228"/>
      <c r="AN35" s="228"/>
      <c r="AO35" s="228"/>
      <c r="AR35" s="33"/>
    </row>
    <row r="36" spans="1:57" s="3" customFormat="1" ht="14.45" hidden="1" customHeight="1">
      <c r="B36" s="33"/>
      <c r="F36" s="34" t="s">
        <v>42</v>
      </c>
      <c r="L36" s="220">
        <v>0</v>
      </c>
      <c r="M36" s="221"/>
      <c r="N36" s="221"/>
      <c r="O36" s="221"/>
      <c r="P36" s="221"/>
      <c r="Q36" s="35"/>
      <c r="R36" s="35"/>
      <c r="S36" s="35"/>
      <c r="T36" s="35"/>
      <c r="U36" s="35"/>
      <c r="V36" s="35"/>
      <c r="W36" s="222">
        <f>ROUND(BD94 + SUM(CH109), 2)</f>
        <v>0</v>
      </c>
      <c r="X36" s="221"/>
      <c r="Y36" s="221"/>
      <c r="Z36" s="221"/>
      <c r="AA36" s="221"/>
      <c r="AB36" s="221"/>
      <c r="AC36" s="221"/>
      <c r="AD36" s="221"/>
      <c r="AE36" s="221"/>
      <c r="AF36" s="35"/>
      <c r="AG36" s="35"/>
      <c r="AH36" s="35"/>
      <c r="AI36" s="35"/>
      <c r="AJ36" s="35"/>
      <c r="AK36" s="222">
        <v>0</v>
      </c>
      <c r="AL36" s="221"/>
      <c r="AM36" s="221"/>
      <c r="AN36" s="221"/>
      <c r="AO36" s="221"/>
      <c r="AP36" s="35"/>
      <c r="AQ36" s="35"/>
      <c r="AR36" s="36"/>
      <c r="AS36" s="35"/>
      <c r="AT36" s="35"/>
      <c r="AU36" s="35"/>
      <c r="AV36" s="35"/>
      <c r="AW36" s="35"/>
      <c r="AX36" s="35"/>
      <c r="AY36" s="35"/>
      <c r="AZ36" s="35"/>
    </row>
    <row r="37" spans="1:57" s="2" customFormat="1" ht="6.9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2" customFormat="1" ht="25.9" customHeight="1">
      <c r="A38" s="28"/>
      <c r="B38" s="29"/>
      <c r="C38" s="37"/>
      <c r="D38" s="38" t="s">
        <v>43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44</v>
      </c>
      <c r="U38" s="39"/>
      <c r="V38" s="39"/>
      <c r="W38" s="39"/>
      <c r="X38" s="226" t="s">
        <v>45</v>
      </c>
      <c r="Y38" s="224"/>
      <c r="Z38" s="224"/>
      <c r="AA38" s="224"/>
      <c r="AB38" s="224"/>
      <c r="AC38" s="39"/>
      <c r="AD38" s="39"/>
      <c r="AE38" s="39"/>
      <c r="AF38" s="39"/>
      <c r="AG38" s="39"/>
      <c r="AH38" s="39"/>
      <c r="AI38" s="39"/>
      <c r="AJ38" s="39"/>
      <c r="AK38" s="223"/>
      <c r="AL38" s="224"/>
      <c r="AM38" s="224"/>
      <c r="AN38" s="224"/>
      <c r="AO38" s="225"/>
      <c r="AP38" s="37"/>
      <c r="AQ38" s="37"/>
      <c r="AR38" s="29"/>
      <c r="BE38" s="28"/>
    </row>
    <row r="39" spans="1:57" s="2" customFormat="1" ht="6.95" customHeight="1">
      <c r="A39" s="28"/>
      <c r="B39" s="29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9"/>
      <c r="BE39" s="28"/>
    </row>
    <row r="40" spans="1:57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9"/>
      <c r="BE40" s="2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28"/>
      <c r="B60" s="29"/>
      <c r="C60" s="28"/>
      <c r="D60" s="44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4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4" t="s">
        <v>48</v>
      </c>
      <c r="AI60" s="31"/>
      <c r="AJ60" s="31"/>
      <c r="AK60" s="31"/>
      <c r="AL60" s="31"/>
      <c r="AM60" s="44" t="s">
        <v>49</v>
      </c>
      <c r="AN60" s="31"/>
      <c r="AO60" s="31"/>
      <c r="AP60" s="28"/>
      <c r="AQ60" s="28"/>
      <c r="AR60" s="29"/>
      <c r="BE60" s="28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28"/>
      <c r="B64" s="29"/>
      <c r="C64" s="28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28"/>
      <c r="AQ64" s="28"/>
      <c r="AR64" s="29"/>
      <c r="BE64" s="28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28"/>
      <c r="B75" s="29"/>
      <c r="C75" s="28"/>
      <c r="D75" s="44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4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4" t="s">
        <v>48</v>
      </c>
      <c r="AI75" s="31"/>
      <c r="AJ75" s="31"/>
      <c r="AK75" s="31"/>
      <c r="AL75" s="31"/>
      <c r="AM75" s="44" t="s">
        <v>49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29"/>
      <c r="BE77" s="28"/>
    </row>
    <row r="81" spans="1:9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29"/>
      <c r="BE81" s="28"/>
    </row>
    <row r="82" spans="1:91" s="2" customFormat="1" ht="24.95" customHeight="1">
      <c r="A82" s="28"/>
      <c r="B82" s="29"/>
      <c r="C82" s="19" t="s">
        <v>52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50"/>
      <c r="C84" s="24" t="s">
        <v>11</v>
      </c>
      <c r="L84" s="4" t="str">
        <f>K5</f>
        <v>SO</v>
      </c>
      <c r="AR84" s="50"/>
    </row>
    <row r="85" spans="1:91" s="5" customFormat="1" ht="36.950000000000003" customHeight="1">
      <c r="B85" s="51"/>
      <c r="C85" s="52" t="s">
        <v>13</v>
      </c>
      <c r="L85" s="238" t="str">
        <f>K6</f>
        <v>Novostavba garáže pre zásahovú techniku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R85" s="51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4" t="s">
        <v>17</v>
      </c>
      <c r="D87" s="28"/>
      <c r="E87" s="28"/>
      <c r="F87" s="28"/>
      <c r="G87" s="28"/>
      <c r="H87" s="28"/>
      <c r="I87" s="28"/>
      <c r="J87" s="28"/>
      <c r="K87" s="28"/>
      <c r="L87" s="53" t="str">
        <f>IF(K8="","",K8)</f>
        <v>Veľké Kapušany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19</v>
      </c>
      <c r="AJ87" s="28"/>
      <c r="AK87" s="28"/>
      <c r="AL87" s="28"/>
      <c r="AM87" s="217"/>
      <c r="AN87" s="217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4" t="s">
        <v>20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Ministerstvo vnútra SR, Pribinova 2, Bratislava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26</v>
      </c>
      <c r="AJ89" s="28"/>
      <c r="AK89" s="28"/>
      <c r="AL89" s="28"/>
      <c r="AM89" s="218" t="str">
        <f>IF(E17="","",E17)</f>
        <v xml:space="preserve"> </v>
      </c>
      <c r="AN89" s="219"/>
      <c r="AO89" s="219"/>
      <c r="AP89" s="219"/>
      <c r="AQ89" s="28"/>
      <c r="AR89" s="29"/>
      <c r="AS89" s="204" t="s">
        <v>53</v>
      </c>
      <c r="AT89" s="205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28"/>
    </row>
    <row r="90" spans="1:91" s="2" customFormat="1" ht="15.2" customHeight="1">
      <c r="A90" s="28"/>
      <c r="B90" s="29"/>
      <c r="C90" s="24" t="s">
        <v>24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28</v>
      </c>
      <c r="AJ90" s="28"/>
      <c r="AK90" s="28"/>
      <c r="AL90" s="28"/>
      <c r="AM90" s="218" t="str">
        <f>IF(E20="","",E20)</f>
        <v>Ing. Marián Mihálik</v>
      </c>
      <c r="AN90" s="219"/>
      <c r="AO90" s="219"/>
      <c r="AP90" s="219"/>
      <c r="AQ90" s="28"/>
      <c r="AR90" s="29"/>
      <c r="AS90" s="206"/>
      <c r="AT90" s="207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06"/>
      <c r="AT91" s="207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28"/>
    </row>
    <row r="92" spans="1:91" s="2" customFormat="1" ht="29.25" customHeight="1">
      <c r="A92" s="28"/>
      <c r="B92" s="29"/>
      <c r="C92" s="241" t="s">
        <v>54</v>
      </c>
      <c r="D92" s="212"/>
      <c r="E92" s="212"/>
      <c r="F92" s="212"/>
      <c r="G92" s="212"/>
      <c r="H92" s="59"/>
      <c r="I92" s="211" t="s">
        <v>55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6" t="s">
        <v>56</v>
      </c>
      <c r="AH92" s="212"/>
      <c r="AI92" s="212"/>
      <c r="AJ92" s="212"/>
      <c r="AK92" s="212"/>
      <c r="AL92" s="212"/>
      <c r="AM92" s="212"/>
      <c r="AN92" s="211" t="s">
        <v>57</v>
      </c>
      <c r="AO92" s="212"/>
      <c r="AP92" s="213"/>
      <c r="AQ92" s="60" t="s">
        <v>58</v>
      </c>
      <c r="AR92" s="29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28"/>
    </row>
    <row r="94" spans="1:91" s="6" customFormat="1" ht="32.450000000000003" customHeight="1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02"/>
      <c r="AH94" s="202"/>
      <c r="AI94" s="202"/>
      <c r="AJ94" s="202"/>
      <c r="AK94" s="202"/>
      <c r="AL94" s="202"/>
      <c r="AM94" s="202"/>
      <c r="AN94" s="203"/>
      <c r="AO94" s="203"/>
      <c r="AP94" s="203"/>
      <c r="AQ94" s="71" t="s">
        <v>1</v>
      </c>
      <c r="AR94" s="67"/>
      <c r="AS94" s="72">
        <f>ROUND(AS95+AS97+AS101+AS103+AS106,2)</f>
        <v>0</v>
      </c>
      <c r="AT94" s="73">
        <f t="shared" ref="AT94:AT107" si="0">ROUND(SUM(AV94:AW94),2)</f>
        <v>0</v>
      </c>
      <c r="AU94" s="74">
        <f>ROUND(AU95+AU97+AU101+AU103+AU106,5)</f>
        <v>0</v>
      </c>
      <c r="AV94" s="73">
        <f>ROUND(AZ94*L32,2)</f>
        <v>0</v>
      </c>
      <c r="AW94" s="73">
        <f>ROUND(BA94*L33,2)</f>
        <v>0</v>
      </c>
      <c r="AX94" s="73">
        <f>ROUND(BB94*L32,2)</f>
        <v>0</v>
      </c>
      <c r="AY94" s="73">
        <f>ROUND(BC94*L33,2)</f>
        <v>0</v>
      </c>
      <c r="AZ94" s="73">
        <f>ROUND(AZ95+AZ97+AZ101+AZ103+AZ106,2)</f>
        <v>0</v>
      </c>
      <c r="BA94" s="73">
        <f>ROUND(BA95+BA97+BA101+BA103+BA106,2)</f>
        <v>0</v>
      </c>
      <c r="BB94" s="73">
        <f>ROUND(BB95+BB97+BB101+BB103+BB106,2)</f>
        <v>0</v>
      </c>
      <c r="BC94" s="73">
        <f>ROUND(BC95+BC97+BC101+BC103+BC106,2)</f>
        <v>0</v>
      </c>
      <c r="BD94" s="75">
        <f>ROUND(BD95+BD97+BD101+BD103+BD106,2)</f>
        <v>0</v>
      </c>
      <c r="BS94" s="76" t="s">
        <v>72</v>
      </c>
      <c r="BT94" s="76" t="s">
        <v>73</v>
      </c>
      <c r="BU94" s="77" t="s">
        <v>74</v>
      </c>
      <c r="BV94" s="76" t="s">
        <v>75</v>
      </c>
      <c r="BW94" s="76" t="s">
        <v>4</v>
      </c>
      <c r="BX94" s="76" t="s">
        <v>76</v>
      </c>
      <c r="CL94" s="76" t="s">
        <v>1</v>
      </c>
    </row>
    <row r="95" spans="1:91" s="7" customFormat="1" ht="16.5" customHeight="1">
      <c r="B95" s="78"/>
      <c r="C95" s="79"/>
      <c r="D95" s="240" t="s">
        <v>77</v>
      </c>
      <c r="E95" s="240"/>
      <c r="F95" s="240"/>
      <c r="G95" s="240"/>
      <c r="H95" s="240"/>
      <c r="I95" s="80"/>
      <c r="J95" s="240" t="s">
        <v>78</v>
      </c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10"/>
      <c r="AH95" s="209"/>
      <c r="AI95" s="209"/>
      <c r="AJ95" s="209"/>
      <c r="AK95" s="209"/>
      <c r="AL95" s="209"/>
      <c r="AM95" s="209"/>
      <c r="AN95" s="208"/>
      <c r="AO95" s="209"/>
      <c r="AP95" s="209"/>
      <c r="AQ95" s="81" t="s">
        <v>79</v>
      </c>
      <c r="AR95" s="78"/>
      <c r="AS95" s="82">
        <f>ROUND(AS96,2)</f>
        <v>0</v>
      </c>
      <c r="AT95" s="83">
        <f t="shared" si="0"/>
        <v>0</v>
      </c>
      <c r="AU95" s="84">
        <f>ROUND(AU96,5)</f>
        <v>0</v>
      </c>
      <c r="AV95" s="83">
        <f>ROUND(AZ95*L32,2)</f>
        <v>0</v>
      </c>
      <c r="AW95" s="83">
        <f>ROUND(BA95*L33,2)</f>
        <v>0</v>
      </c>
      <c r="AX95" s="83">
        <f>ROUND(BB95*L32,2)</f>
        <v>0</v>
      </c>
      <c r="AY95" s="83">
        <f>ROUND(BC95*L33,2)</f>
        <v>0</v>
      </c>
      <c r="AZ95" s="83">
        <f>ROUND(AZ96,2)</f>
        <v>0</v>
      </c>
      <c r="BA95" s="83">
        <f>ROUND(BA96,2)</f>
        <v>0</v>
      </c>
      <c r="BB95" s="83">
        <f>ROUND(BB96,2)</f>
        <v>0</v>
      </c>
      <c r="BC95" s="83">
        <f>ROUND(BC96,2)</f>
        <v>0</v>
      </c>
      <c r="BD95" s="85">
        <f>ROUND(BD96,2)</f>
        <v>0</v>
      </c>
      <c r="BS95" s="86" t="s">
        <v>72</v>
      </c>
      <c r="BT95" s="86" t="s">
        <v>80</v>
      </c>
      <c r="BU95" s="86" t="s">
        <v>74</v>
      </c>
      <c r="BV95" s="86" t="s">
        <v>75</v>
      </c>
      <c r="BW95" s="86" t="s">
        <v>81</v>
      </c>
      <c r="BX95" s="86" t="s">
        <v>4</v>
      </c>
      <c r="CL95" s="86" t="s">
        <v>1</v>
      </c>
      <c r="CM95" s="86" t="s">
        <v>73</v>
      </c>
    </row>
    <row r="96" spans="1:91" s="4" customFormat="1" ht="16.5" customHeight="1">
      <c r="A96" s="87" t="s">
        <v>82</v>
      </c>
      <c r="B96" s="50"/>
      <c r="C96" s="12"/>
      <c r="D96" s="12"/>
      <c r="E96" s="230" t="s">
        <v>83</v>
      </c>
      <c r="F96" s="230"/>
      <c r="G96" s="230"/>
      <c r="H96" s="230"/>
      <c r="I96" s="230"/>
      <c r="J96" s="12"/>
      <c r="K96" s="230" t="s">
        <v>78</v>
      </c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30"/>
      <c r="Z96" s="230"/>
      <c r="AA96" s="230"/>
      <c r="AB96" s="230"/>
      <c r="AC96" s="230"/>
      <c r="AD96" s="230"/>
      <c r="AE96" s="230"/>
      <c r="AF96" s="230"/>
      <c r="AG96" s="200"/>
      <c r="AH96" s="201"/>
      <c r="AI96" s="201"/>
      <c r="AJ96" s="201"/>
      <c r="AK96" s="201"/>
      <c r="AL96" s="201"/>
      <c r="AM96" s="201"/>
      <c r="AN96" s="200"/>
      <c r="AO96" s="201"/>
      <c r="AP96" s="201"/>
      <c r="AQ96" s="88" t="s">
        <v>84</v>
      </c>
      <c r="AR96" s="50"/>
      <c r="AS96" s="89">
        <v>0</v>
      </c>
      <c r="AT96" s="90">
        <f t="shared" si="0"/>
        <v>0</v>
      </c>
      <c r="AU96" s="91">
        <f>'01 - Rozvod stlačeného vz...'!P120</f>
        <v>0</v>
      </c>
      <c r="AV96" s="90">
        <f>'01 - Rozvod stlačeného vz...'!J35</f>
        <v>0</v>
      </c>
      <c r="AW96" s="90">
        <f>'01 - Rozvod stlačeného vz...'!J36</f>
        <v>0</v>
      </c>
      <c r="AX96" s="90">
        <f>'01 - Rozvod stlačeného vz...'!J37</f>
        <v>0</v>
      </c>
      <c r="AY96" s="90">
        <f>'01 - Rozvod stlačeného vz...'!J38</f>
        <v>0</v>
      </c>
      <c r="AZ96" s="90">
        <f>'01 - Rozvod stlačeného vz...'!F35</f>
        <v>0</v>
      </c>
      <c r="BA96" s="90">
        <f>'01 - Rozvod stlačeného vz...'!F36</f>
        <v>0</v>
      </c>
      <c r="BB96" s="90">
        <f>'01 - Rozvod stlačeného vz...'!F37</f>
        <v>0</v>
      </c>
      <c r="BC96" s="90">
        <f>'01 - Rozvod stlačeného vz...'!F38</f>
        <v>0</v>
      </c>
      <c r="BD96" s="92">
        <f>'01 - Rozvod stlačeného vz...'!F39</f>
        <v>0</v>
      </c>
      <c r="BT96" s="22" t="s">
        <v>85</v>
      </c>
      <c r="BV96" s="22" t="s">
        <v>75</v>
      </c>
      <c r="BW96" s="22" t="s">
        <v>86</v>
      </c>
      <c r="BX96" s="22" t="s">
        <v>81</v>
      </c>
      <c r="CL96" s="22" t="s">
        <v>1</v>
      </c>
    </row>
    <row r="97" spans="1:91" s="7" customFormat="1" ht="16.5" customHeight="1">
      <c r="B97" s="78"/>
      <c r="C97" s="79"/>
      <c r="D97" s="240" t="s">
        <v>87</v>
      </c>
      <c r="E97" s="240"/>
      <c r="F97" s="240"/>
      <c r="G97" s="240"/>
      <c r="H97" s="240"/>
      <c r="I97" s="80"/>
      <c r="J97" s="240" t="s">
        <v>88</v>
      </c>
      <c r="K97" s="240"/>
      <c r="L97" s="240"/>
      <c r="M97" s="240"/>
      <c r="N97" s="240"/>
      <c r="O97" s="240"/>
      <c r="P97" s="240"/>
      <c r="Q97" s="240"/>
      <c r="R97" s="240"/>
      <c r="S97" s="240"/>
      <c r="T97" s="240"/>
      <c r="U97" s="240"/>
      <c r="V97" s="240"/>
      <c r="W97" s="240"/>
      <c r="X97" s="240"/>
      <c r="Y97" s="240"/>
      <c r="Z97" s="240"/>
      <c r="AA97" s="240"/>
      <c r="AB97" s="240"/>
      <c r="AC97" s="240"/>
      <c r="AD97" s="240"/>
      <c r="AE97" s="240"/>
      <c r="AF97" s="240"/>
      <c r="AG97" s="210"/>
      <c r="AH97" s="209"/>
      <c r="AI97" s="209"/>
      <c r="AJ97" s="209"/>
      <c r="AK97" s="209"/>
      <c r="AL97" s="209"/>
      <c r="AM97" s="209"/>
      <c r="AN97" s="208"/>
      <c r="AO97" s="209"/>
      <c r="AP97" s="209"/>
      <c r="AQ97" s="81" t="s">
        <v>79</v>
      </c>
      <c r="AR97" s="78"/>
      <c r="AS97" s="82">
        <f>ROUND(SUM(AS98:AS100),2)</f>
        <v>0</v>
      </c>
      <c r="AT97" s="83">
        <f t="shared" si="0"/>
        <v>0</v>
      </c>
      <c r="AU97" s="84">
        <f>ROUND(SUM(AU98:AU100),5)</f>
        <v>0</v>
      </c>
      <c r="AV97" s="83">
        <f>ROUND(AZ97*L32,2)</f>
        <v>0</v>
      </c>
      <c r="AW97" s="83">
        <f>ROUND(BA97*L33,2)</f>
        <v>0</v>
      </c>
      <c r="AX97" s="83">
        <f>ROUND(BB97*L32,2)</f>
        <v>0</v>
      </c>
      <c r="AY97" s="83">
        <f>ROUND(BC97*L33,2)</f>
        <v>0</v>
      </c>
      <c r="AZ97" s="83">
        <f>ROUND(SUM(AZ98:AZ100),2)</f>
        <v>0</v>
      </c>
      <c r="BA97" s="83">
        <f>ROUND(SUM(BA98:BA100),2)</f>
        <v>0</v>
      </c>
      <c r="BB97" s="83">
        <f>ROUND(SUM(BB98:BB100),2)</f>
        <v>0</v>
      </c>
      <c r="BC97" s="83">
        <f>ROUND(SUM(BC98:BC100),2)</f>
        <v>0</v>
      </c>
      <c r="BD97" s="85">
        <f>ROUND(SUM(BD98:BD100),2)</f>
        <v>0</v>
      </c>
      <c r="BS97" s="86" t="s">
        <v>72</v>
      </c>
      <c r="BT97" s="86" t="s">
        <v>80</v>
      </c>
      <c r="BU97" s="86" t="s">
        <v>74</v>
      </c>
      <c r="BV97" s="86" t="s">
        <v>75</v>
      </c>
      <c r="BW97" s="86" t="s">
        <v>89</v>
      </c>
      <c r="BX97" s="86" t="s">
        <v>4</v>
      </c>
      <c r="CL97" s="86" t="s">
        <v>1</v>
      </c>
      <c r="CM97" s="86" t="s">
        <v>73</v>
      </c>
    </row>
    <row r="98" spans="1:91" s="4" customFormat="1" ht="16.5" customHeight="1">
      <c r="A98" s="87" t="s">
        <v>82</v>
      </c>
      <c r="B98" s="50"/>
      <c r="C98" s="12"/>
      <c r="D98" s="12"/>
      <c r="E98" s="230" t="s">
        <v>83</v>
      </c>
      <c r="F98" s="230"/>
      <c r="G98" s="230"/>
      <c r="H98" s="230"/>
      <c r="I98" s="230"/>
      <c r="J98" s="12"/>
      <c r="K98" s="230" t="s">
        <v>90</v>
      </c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30"/>
      <c r="Z98" s="230"/>
      <c r="AA98" s="230"/>
      <c r="AB98" s="230"/>
      <c r="AC98" s="230"/>
      <c r="AD98" s="230"/>
      <c r="AE98" s="230"/>
      <c r="AF98" s="230"/>
      <c r="AG98" s="200"/>
      <c r="AH98" s="201"/>
      <c r="AI98" s="201"/>
      <c r="AJ98" s="201"/>
      <c r="AK98" s="201"/>
      <c r="AL98" s="201"/>
      <c r="AM98" s="201"/>
      <c r="AN98" s="200"/>
      <c r="AO98" s="201"/>
      <c r="AP98" s="201"/>
      <c r="AQ98" s="88" t="s">
        <v>84</v>
      </c>
      <c r="AR98" s="50"/>
      <c r="AS98" s="89">
        <v>0</v>
      </c>
      <c r="AT98" s="90">
        <f t="shared" si="0"/>
        <v>0</v>
      </c>
      <c r="AU98" s="91">
        <f>'01 - Stavebné riešenie   '!P139</f>
        <v>0</v>
      </c>
      <c r="AV98" s="90">
        <f>'01 - Stavebné riešenie   '!J35</f>
        <v>0</v>
      </c>
      <c r="AW98" s="90">
        <f>'01 - Stavebné riešenie   '!J36</f>
        <v>0</v>
      </c>
      <c r="AX98" s="90">
        <f>'01 - Stavebné riešenie   '!J37</f>
        <v>0</v>
      </c>
      <c r="AY98" s="90">
        <f>'01 - Stavebné riešenie   '!J38</f>
        <v>0</v>
      </c>
      <c r="AZ98" s="90">
        <f>'01 - Stavebné riešenie   '!F35</f>
        <v>0</v>
      </c>
      <c r="BA98" s="90">
        <f>'01 - Stavebné riešenie   '!F36</f>
        <v>0</v>
      </c>
      <c r="BB98" s="90">
        <f>'01 - Stavebné riešenie   '!F37</f>
        <v>0</v>
      </c>
      <c r="BC98" s="90">
        <f>'01 - Stavebné riešenie   '!F38</f>
        <v>0</v>
      </c>
      <c r="BD98" s="92">
        <f>'01 - Stavebné riešenie   '!F39</f>
        <v>0</v>
      </c>
      <c r="BT98" s="22" t="s">
        <v>85</v>
      </c>
      <c r="BV98" s="22" t="s">
        <v>75</v>
      </c>
      <c r="BW98" s="22" t="s">
        <v>91</v>
      </c>
      <c r="BX98" s="22" t="s">
        <v>89</v>
      </c>
      <c r="CL98" s="22" t="s">
        <v>1</v>
      </c>
    </row>
    <row r="99" spans="1:91" s="4" customFormat="1" ht="16.5" customHeight="1">
      <c r="A99" s="87" t="s">
        <v>82</v>
      </c>
      <c r="B99" s="50"/>
      <c r="C99" s="12"/>
      <c r="D99" s="12"/>
      <c r="E99" s="230" t="s">
        <v>92</v>
      </c>
      <c r="F99" s="230"/>
      <c r="G99" s="230"/>
      <c r="H99" s="230"/>
      <c r="I99" s="230"/>
      <c r="J99" s="12"/>
      <c r="K99" s="230" t="s">
        <v>93</v>
      </c>
      <c r="L99" s="230"/>
      <c r="M99" s="230"/>
      <c r="N99" s="230"/>
      <c r="O99" s="230"/>
      <c r="P99" s="230"/>
      <c r="Q99" s="230"/>
      <c r="R99" s="230"/>
      <c r="S99" s="230"/>
      <c r="T99" s="230"/>
      <c r="U99" s="230"/>
      <c r="V99" s="230"/>
      <c r="W99" s="230"/>
      <c r="X99" s="230"/>
      <c r="Y99" s="230"/>
      <c r="Z99" s="230"/>
      <c r="AA99" s="230"/>
      <c r="AB99" s="230"/>
      <c r="AC99" s="230"/>
      <c r="AD99" s="230"/>
      <c r="AE99" s="230"/>
      <c r="AF99" s="230"/>
      <c r="AG99" s="200"/>
      <c r="AH99" s="201"/>
      <c r="AI99" s="201"/>
      <c r="AJ99" s="201"/>
      <c r="AK99" s="201"/>
      <c r="AL99" s="201"/>
      <c r="AM99" s="201"/>
      <c r="AN99" s="200"/>
      <c r="AO99" s="201"/>
      <c r="AP99" s="201"/>
      <c r="AQ99" s="88" t="s">
        <v>84</v>
      </c>
      <c r="AR99" s="50"/>
      <c r="AS99" s="89">
        <v>0</v>
      </c>
      <c r="AT99" s="90">
        <f t="shared" si="0"/>
        <v>0</v>
      </c>
      <c r="AU99" s="91">
        <f>'02 - Elektroinštalácia - ...'!P140</f>
        <v>0</v>
      </c>
      <c r="AV99" s="90">
        <f>'02 - Elektroinštalácia - ...'!J35</f>
        <v>0</v>
      </c>
      <c r="AW99" s="90">
        <f>'02 - Elektroinštalácia - ...'!J36</f>
        <v>0</v>
      </c>
      <c r="AX99" s="90">
        <f>'02 - Elektroinštalácia - ...'!J37</f>
        <v>0</v>
      </c>
      <c r="AY99" s="90">
        <f>'02 - Elektroinštalácia - ...'!J38</f>
        <v>0</v>
      </c>
      <c r="AZ99" s="90">
        <f>'02 - Elektroinštalácia - ...'!F35</f>
        <v>0</v>
      </c>
      <c r="BA99" s="90">
        <f>'02 - Elektroinštalácia - ...'!F36</f>
        <v>0</v>
      </c>
      <c r="BB99" s="90">
        <f>'02 - Elektroinštalácia - ...'!F37</f>
        <v>0</v>
      </c>
      <c r="BC99" s="90">
        <f>'02 - Elektroinštalácia - ...'!F38</f>
        <v>0</v>
      </c>
      <c r="BD99" s="92">
        <f>'02 - Elektroinštalácia - ...'!F39</f>
        <v>0</v>
      </c>
      <c r="BT99" s="22" t="s">
        <v>85</v>
      </c>
      <c r="BV99" s="22" t="s">
        <v>75</v>
      </c>
      <c r="BW99" s="22" t="s">
        <v>94</v>
      </c>
      <c r="BX99" s="22" t="s">
        <v>89</v>
      </c>
      <c r="CL99" s="22" t="s">
        <v>1</v>
      </c>
    </row>
    <row r="100" spans="1:91" s="4" customFormat="1" ht="16.5" customHeight="1">
      <c r="A100" s="87" t="s">
        <v>82</v>
      </c>
      <c r="B100" s="50"/>
      <c r="C100" s="12"/>
      <c r="D100" s="12"/>
      <c r="E100" s="230" t="s">
        <v>95</v>
      </c>
      <c r="F100" s="230"/>
      <c r="G100" s="230"/>
      <c r="H100" s="230"/>
      <c r="I100" s="230"/>
      <c r="J100" s="12"/>
      <c r="K100" s="230" t="s">
        <v>96</v>
      </c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30"/>
      <c r="Y100" s="230"/>
      <c r="Z100" s="230"/>
      <c r="AA100" s="230"/>
      <c r="AB100" s="230"/>
      <c r="AC100" s="230"/>
      <c r="AD100" s="230"/>
      <c r="AE100" s="230"/>
      <c r="AF100" s="230"/>
      <c r="AG100" s="200"/>
      <c r="AH100" s="201"/>
      <c r="AI100" s="201"/>
      <c r="AJ100" s="201"/>
      <c r="AK100" s="201"/>
      <c r="AL100" s="201"/>
      <c r="AM100" s="201"/>
      <c r="AN100" s="200"/>
      <c r="AO100" s="201"/>
      <c r="AP100" s="201"/>
      <c r="AQ100" s="88" t="s">
        <v>84</v>
      </c>
      <c r="AR100" s="50"/>
      <c r="AS100" s="89">
        <v>0</v>
      </c>
      <c r="AT100" s="90">
        <f t="shared" si="0"/>
        <v>0</v>
      </c>
      <c r="AU100" s="91">
        <f>'03 - Vykurovanie'!P132</f>
        <v>0</v>
      </c>
      <c r="AV100" s="90">
        <f>'03 - Vykurovanie'!J35</f>
        <v>0</v>
      </c>
      <c r="AW100" s="90">
        <f>'03 - Vykurovanie'!J36</f>
        <v>0</v>
      </c>
      <c r="AX100" s="90">
        <f>'03 - Vykurovanie'!J37</f>
        <v>0</v>
      </c>
      <c r="AY100" s="90">
        <f>'03 - Vykurovanie'!J38</f>
        <v>0</v>
      </c>
      <c r="AZ100" s="90">
        <f>'03 - Vykurovanie'!F35</f>
        <v>0</v>
      </c>
      <c r="BA100" s="90">
        <f>'03 - Vykurovanie'!F36</f>
        <v>0</v>
      </c>
      <c r="BB100" s="90">
        <f>'03 - Vykurovanie'!F37</f>
        <v>0</v>
      </c>
      <c r="BC100" s="90">
        <f>'03 - Vykurovanie'!F38</f>
        <v>0</v>
      </c>
      <c r="BD100" s="92">
        <f>'03 - Vykurovanie'!F39</f>
        <v>0</v>
      </c>
      <c r="BT100" s="22" t="s">
        <v>85</v>
      </c>
      <c r="BV100" s="22" t="s">
        <v>75</v>
      </c>
      <c r="BW100" s="22" t="s">
        <v>97</v>
      </c>
      <c r="BX100" s="22" t="s">
        <v>89</v>
      </c>
      <c r="CL100" s="22" t="s">
        <v>1</v>
      </c>
    </row>
    <row r="101" spans="1:91" s="7" customFormat="1" ht="16.5" customHeight="1">
      <c r="B101" s="78"/>
      <c r="C101" s="79"/>
      <c r="D101" s="240" t="s">
        <v>98</v>
      </c>
      <c r="E101" s="240"/>
      <c r="F101" s="240"/>
      <c r="G101" s="240"/>
      <c r="H101" s="240"/>
      <c r="I101" s="80"/>
      <c r="J101" s="240" t="s">
        <v>99</v>
      </c>
      <c r="K101" s="240"/>
      <c r="L101" s="240"/>
      <c r="M101" s="240"/>
      <c r="N101" s="240"/>
      <c r="O101" s="240"/>
      <c r="P101" s="240"/>
      <c r="Q101" s="240"/>
      <c r="R101" s="240"/>
      <c r="S101" s="240"/>
      <c r="T101" s="240"/>
      <c r="U101" s="240"/>
      <c r="V101" s="240"/>
      <c r="W101" s="240"/>
      <c r="X101" s="240"/>
      <c r="Y101" s="240"/>
      <c r="Z101" s="240"/>
      <c r="AA101" s="240"/>
      <c r="AB101" s="240"/>
      <c r="AC101" s="240"/>
      <c r="AD101" s="240"/>
      <c r="AE101" s="240"/>
      <c r="AF101" s="240"/>
      <c r="AG101" s="210"/>
      <c r="AH101" s="209"/>
      <c r="AI101" s="209"/>
      <c r="AJ101" s="209"/>
      <c r="AK101" s="209"/>
      <c r="AL101" s="209"/>
      <c r="AM101" s="209"/>
      <c r="AN101" s="208"/>
      <c r="AO101" s="209"/>
      <c r="AP101" s="209"/>
      <c r="AQ101" s="81" t="s">
        <v>79</v>
      </c>
      <c r="AR101" s="78"/>
      <c r="AS101" s="82">
        <f>ROUND(AS102,2)</f>
        <v>0</v>
      </c>
      <c r="AT101" s="83">
        <f t="shared" si="0"/>
        <v>0</v>
      </c>
      <c r="AU101" s="84">
        <f>ROUND(AU102,5)</f>
        <v>0</v>
      </c>
      <c r="AV101" s="83">
        <f>ROUND(AZ101*L32,2)</f>
        <v>0</v>
      </c>
      <c r="AW101" s="83">
        <f>ROUND(BA101*L33,2)</f>
        <v>0</v>
      </c>
      <c r="AX101" s="83">
        <f>ROUND(BB101*L32,2)</f>
        <v>0</v>
      </c>
      <c r="AY101" s="83">
        <f>ROUND(BC101*L33,2)</f>
        <v>0</v>
      </c>
      <c r="AZ101" s="83">
        <f>ROUND(AZ102,2)</f>
        <v>0</v>
      </c>
      <c r="BA101" s="83">
        <f>ROUND(BA102,2)</f>
        <v>0</v>
      </c>
      <c r="BB101" s="83">
        <f>ROUND(BB102,2)</f>
        <v>0</v>
      </c>
      <c r="BC101" s="83">
        <f>ROUND(BC102,2)</f>
        <v>0</v>
      </c>
      <c r="BD101" s="85">
        <f>ROUND(BD102,2)</f>
        <v>0</v>
      </c>
      <c r="BS101" s="86" t="s">
        <v>72</v>
      </c>
      <c r="BT101" s="86" t="s">
        <v>80</v>
      </c>
      <c r="BU101" s="86" t="s">
        <v>74</v>
      </c>
      <c r="BV101" s="86" t="s">
        <v>75</v>
      </c>
      <c r="BW101" s="86" t="s">
        <v>100</v>
      </c>
      <c r="BX101" s="86" t="s">
        <v>4</v>
      </c>
      <c r="CL101" s="86" t="s">
        <v>1</v>
      </c>
      <c r="CM101" s="86" t="s">
        <v>73</v>
      </c>
    </row>
    <row r="102" spans="1:91" s="4" customFormat="1" ht="16.5" customHeight="1">
      <c r="A102" s="87" t="s">
        <v>82</v>
      </c>
      <c r="B102" s="50"/>
      <c r="C102" s="12"/>
      <c r="D102" s="12"/>
      <c r="E102" s="230" t="s">
        <v>83</v>
      </c>
      <c r="F102" s="230"/>
      <c r="G102" s="230"/>
      <c r="H102" s="230"/>
      <c r="I102" s="230"/>
      <c r="J102" s="12"/>
      <c r="K102" s="230" t="s">
        <v>99</v>
      </c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30"/>
      <c r="Z102" s="230"/>
      <c r="AA102" s="230"/>
      <c r="AB102" s="230"/>
      <c r="AC102" s="230"/>
      <c r="AD102" s="230"/>
      <c r="AE102" s="230"/>
      <c r="AF102" s="230"/>
      <c r="AG102" s="200"/>
      <c r="AH102" s="201"/>
      <c r="AI102" s="201"/>
      <c r="AJ102" s="201"/>
      <c r="AK102" s="201"/>
      <c r="AL102" s="201"/>
      <c r="AM102" s="201"/>
      <c r="AN102" s="200"/>
      <c r="AO102" s="201"/>
      <c r="AP102" s="201"/>
      <c r="AQ102" s="88" t="s">
        <v>84</v>
      </c>
      <c r="AR102" s="50"/>
      <c r="AS102" s="89">
        <v>0</v>
      </c>
      <c r="AT102" s="90">
        <f t="shared" si="0"/>
        <v>0</v>
      </c>
      <c r="AU102" s="91">
        <f>'01 - Spevnené plochy'!P128</f>
        <v>0</v>
      </c>
      <c r="AV102" s="90">
        <f>'01 - Spevnené plochy'!J35</f>
        <v>0</v>
      </c>
      <c r="AW102" s="90">
        <f>'01 - Spevnené plochy'!J36</f>
        <v>0</v>
      </c>
      <c r="AX102" s="90">
        <f>'01 - Spevnené plochy'!J37</f>
        <v>0</v>
      </c>
      <c r="AY102" s="90">
        <f>'01 - Spevnené plochy'!J38</f>
        <v>0</v>
      </c>
      <c r="AZ102" s="90">
        <f>'01 - Spevnené plochy'!F35</f>
        <v>0</v>
      </c>
      <c r="BA102" s="90">
        <f>'01 - Spevnené plochy'!F36</f>
        <v>0</v>
      </c>
      <c r="BB102" s="90">
        <f>'01 - Spevnené plochy'!F37</f>
        <v>0</v>
      </c>
      <c r="BC102" s="90">
        <f>'01 - Spevnené plochy'!F38</f>
        <v>0</v>
      </c>
      <c r="BD102" s="92">
        <f>'01 - Spevnené plochy'!F39</f>
        <v>0</v>
      </c>
      <c r="BT102" s="22" t="s">
        <v>85</v>
      </c>
      <c r="BV102" s="22" t="s">
        <v>75</v>
      </c>
      <c r="BW102" s="22" t="s">
        <v>101</v>
      </c>
      <c r="BX102" s="22" t="s">
        <v>100</v>
      </c>
      <c r="CL102" s="22" t="s">
        <v>1</v>
      </c>
    </row>
    <row r="103" spans="1:91" s="7" customFormat="1" ht="16.5" customHeight="1">
      <c r="B103" s="78"/>
      <c r="C103" s="79"/>
      <c r="D103" s="240" t="s">
        <v>102</v>
      </c>
      <c r="E103" s="240"/>
      <c r="F103" s="240"/>
      <c r="G103" s="240"/>
      <c r="H103" s="240"/>
      <c r="I103" s="80"/>
      <c r="J103" s="240" t="s">
        <v>103</v>
      </c>
      <c r="K103" s="240"/>
      <c r="L103" s="240"/>
      <c r="M103" s="240"/>
      <c r="N103" s="240"/>
      <c r="O103" s="240"/>
      <c r="P103" s="240"/>
      <c r="Q103" s="240"/>
      <c r="R103" s="240"/>
      <c r="S103" s="240"/>
      <c r="T103" s="240"/>
      <c r="U103" s="240"/>
      <c r="V103" s="240"/>
      <c r="W103" s="240"/>
      <c r="X103" s="240"/>
      <c r="Y103" s="240"/>
      <c r="Z103" s="240"/>
      <c r="AA103" s="240"/>
      <c r="AB103" s="240"/>
      <c r="AC103" s="240"/>
      <c r="AD103" s="240"/>
      <c r="AE103" s="240"/>
      <c r="AF103" s="240"/>
      <c r="AG103" s="210"/>
      <c r="AH103" s="209"/>
      <c r="AI103" s="209"/>
      <c r="AJ103" s="209"/>
      <c r="AK103" s="209"/>
      <c r="AL103" s="209"/>
      <c r="AM103" s="209"/>
      <c r="AN103" s="208"/>
      <c r="AO103" s="209"/>
      <c r="AP103" s="209"/>
      <c r="AQ103" s="81" t="s">
        <v>79</v>
      </c>
      <c r="AR103" s="78"/>
      <c r="AS103" s="82">
        <f>ROUND(SUM(AS104:AS105),2)</f>
        <v>0</v>
      </c>
      <c r="AT103" s="83">
        <f t="shared" si="0"/>
        <v>0</v>
      </c>
      <c r="AU103" s="84">
        <f>ROUND(SUM(AU104:AU105),5)</f>
        <v>0</v>
      </c>
      <c r="AV103" s="83">
        <f>ROUND(AZ103*L32,2)</f>
        <v>0</v>
      </c>
      <c r="AW103" s="83">
        <f>ROUND(BA103*L33,2)</f>
        <v>0</v>
      </c>
      <c r="AX103" s="83">
        <f>ROUND(BB103*L32,2)</f>
        <v>0</v>
      </c>
      <c r="AY103" s="83">
        <f>ROUND(BC103*L33,2)</f>
        <v>0</v>
      </c>
      <c r="AZ103" s="83">
        <f>ROUND(SUM(AZ104:AZ105),2)</f>
        <v>0</v>
      </c>
      <c r="BA103" s="83">
        <f>ROUND(SUM(BA104:BA105),2)</f>
        <v>0</v>
      </c>
      <c r="BB103" s="83">
        <f>ROUND(SUM(BB104:BB105),2)</f>
        <v>0</v>
      </c>
      <c r="BC103" s="83">
        <f>ROUND(SUM(BC104:BC105),2)</f>
        <v>0</v>
      </c>
      <c r="BD103" s="85">
        <f>ROUND(SUM(BD104:BD105),2)</f>
        <v>0</v>
      </c>
      <c r="BS103" s="86" t="s">
        <v>72</v>
      </c>
      <c r="BT103" s="86" t="s">
        <v>80</v>
      </c>
      <c r="BU103" s="86" t="s">
        <v>74</v>
      </c>
      <c r="BV103" s="86" t="s">
        <v>75</v>
      </c>
      <c r="BW103" s="86" t="s">
        <v>104</v>
      </c>
      <c r="BX103" s="86" t="s">
        <v>4</v>
      </c>
      <c r="CL103" s="86" t="s">
        <v>1</v>
      </c>
      <c r="CM103" s="86" t="s">
        <v>73</v>
      </c>
    </row>
    <row r="104" spans="1:91" s="4" customFormat="1" ht="16.5" customHeight="1">
      <c r="A104" s="87" t="s">
        <v>82</v>
      </c>
      <c r="B104" s="50"/>
      <c r="C104" s="12"/>
      <c r="D104" s="12"/>
      <c r="E104" s="230" t="s">
        <v>83</v>
      </c>
      <c r="F104" s="230"/>
      <c r="G104" s="230"/>
      <c r="H104" s="230"/>
      <c r="I104" s="230"/>
      <c r="J104" s="12"/>
      <c r="K104" s="230" t="s">
        <v>105</v>
      </c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30"/>
      <c r="Z104" s="230"/>
      <c r="AA104" s="230"/>
      <c r="AB104" s="230"/>
      <c r="AC104" s="230"/>
      <c r="AD104" s="230"/>
      <c r="AE104" s="230"/>
      <c r="AF104" s="230"/>
      <c r="AG104" s="200"/>
      <c r="AH104" s="201"/>
      <c r="AI104" s="201"/>
      <c r="AJ104" s="201"/>
      <c r="AK104" s="201"/>
      <c r="AL104" s="201"/>
      <c r="AM104" s="201"/>
      <c r="AN104" s="200"/>
      <c r="AO104" s="201"/>
      <c r="AP104" s="201"/>
      <c r="AQ104" s="88" t="s">
        <v>84</v>
      </c>
      <c r="AR104" s="50"/>
      <c r="AS104" s="89">
        <v>0</v>
      </c>
      <c r="AT104" s="90">
        <f t="shared" si="0"/>
        <v>0</v>
      </c>
      <c r="AU104" s="91">
        <f>'01 - Stavebné riešenie'!P124</f>
        <v>0</v>
      </c>
      <c r="AV104" s="90">
        <f>'01 - Stavebné riešenie'!J35</f>
        <v>0</v>
      </c>
      <c r="AW104" s="90">
        <f>'01 - Stavebné riešenie'!J36</f>
        <v>0</v>
      </c>
      <c r="AX104" s="90">
        <f>'01 - Stavebné riešenie'!J37</f>
        <v>0</v>
      </c>
      <c r="AY104" s="90">
        <f>'01 - Stavebné riešenie'!J38</f>
        <v>0</v>
      </c>
      <c r="AZ104" s="90">
        <f>'01 - Stavebné riešenie'!F35</f>
        <v>0</v>
      </c>
      <c r="BA104" s="90">
        <f>'01 - Stavebné riešenie'!F36</f>
        <v>0</v>
      </c>
      <c r="BB104" s="90">
        <f>'01 - Stavebné riešenie'!F37</f>
        <v>0</v>
      </c>
      <c r="BC104" s="90">
        <f>'01 - Stavebné riešenie'!F38</f>
        <v>0</v>
      </c>
      <c r="BD104" s="92">
        <f>'01 - Stavebné riešenie'!F39</f>
        <v>0</v>
      </c>
      <c r="BT104" s="22" t="s">
        <v>85</v>
      </c>
      <c r="BV104" s="22" t="s">
        <v>75</v>
      </c>
      <c r="BW104" s="22" t="s">
        <v>106</v>
      </c>
      <c r="BX104" s="22" t="s">
        <v>104</v>
      </c>
      <c r="CL104" s="22" t="s">
        <v>1</v>
      </c>
    </row>
    <row r="105" spans="1:91" s="4" customFormat="1" ht="23.25" customHeight="1">
      <c r="A105" s="87" t="s">
        <v>82</v>
      </c>
      <c r="B105" s="50"/>
      <c r="C105" s="12"/>
      <c r="D105" s="12"/>
      <c r="E105" s="230" t="s">
        <v>92</v>
      </c>
      <c r="F105" s="230"/>
      <c r="G105" s="230"/>
      <c r="H105" s="230"/>
      <c r="I105" s="230"/>
      <c r="J105" s="12"/>
      <c r="K105" s="230" t="s">
        <v>107</v>
      </c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30"/>
      <c r="Z105" s="230"/>
      <c r="AA105" s="230"/>
      <c r="AB105" s="230"/>
      <c r="AC105" s="230"/>
      <c r="AD105" s="230"/>
      <c r="AE105" s="230"/>
      <c r="AF105" s="230"/>
      <c r="AG105" s="200"/>
      <c r="AH105" s="201"/>
      <c r="AI105" s="201"/>
      <c r="AJ105" s="201"/>
      <c r="AK105" s="201"/>
      <c r="AL105" s="201"/>
      <c r="AM105" s="201"/>
      <c r="AN105" s="200"/>
      <c r="AO105" s="201"/>
      <c r="AP105" s="201"/>
      <c r="AQ105" s="88" t="s">
        <v>84</v>
      </c>
      <c r="AR105" s="50"/>
      <c r="AS105" s="89">
        <v>0</v>
      </c>
      <c r="AT105" s="90">
        <f t="shared" si="0"/>
        <v>0</v>
      </c>
      <c r="AU105" s="91">
        <f>'02 - Elektroinštalácia - ..._01'!P126</f>
        <v>0</v>
      </c>
      <c r="AV105" s="90">
        <f>'02 - Elektroinštalácia - ..._01'!J35</f>
        <v>0</v>
      </c>
      <c r="AW105" s="90">
        <f>'02 - Elektroinštalácia - ..._01'!J36</f>
        <v>0</v>
      </c>
      <c r="AX105" s="90">
        <f>'02 - Elektroinštalácia - ..._01'!J37</f>
        <v>0</v>
      </c>
      <c r="AY105" s="90">
        <f>'02 - Elektroinštalácia - ..._01'!J38</f>
        <v>0</v>
      </c>
      <c r="AZ105" s="90">
        <f>'02 - Elektroinštalácia - ..._01'!F35</f>
        <v>0</v>
      </c>
      <c r="BA105" s="90">
        <f>'02 - Elektroinštalácia - ..._01'!F36</f>
        <v>0</v>
      </c>
      <c r="BB105" s="90">
        <f>'02 - Elektroinštalácia - ..._01'!F37</f>
        <v>0</v>
      </c>
      <c r="BC105" s="90">
        <f>'02 - Elektroinštalácia - ..._01'!F38</f>
        <v>0</v>
      </c>
      <c r="BD105" s="92">
        <f>'02 - Elektroinštalácia - ..._01'!F39</f>
        <v>0</v>
      </c>
      <c r="BT105" s="22" t="s">
        <v>85</v>
      </c>
      <c r="BV105" s="22" t="s">
        <v>75</v>
      </c>
      <c r="BW105" s="22" t="s">
        <v>108</v>
      </c>
      <c r="BX105" s="22" t="s">
        <v>104</v>
      </c>
      <c r="CL105" s="22" t="s">
        <v>1</v>
      </c>
    </row>
    <row r="106" spans="1:91" s="7" customFormat="1" ht="16.5" customHeight="1">
      <c r="B106" s="78"/>
      <c r="C106" s="79"/>
      <c r="D106" s="240" t="s">
        <v>109</v>
      </c>
      <c r="E106" s="240"/>
      <c r="F106" s="240"/>
      <c r="G106" s="240"/>
      <c r="H106" s="240"/>
      <c r="I106" s="80"/>
      <c r="J106" s="240" t="s">
        <v>110</v>
      </c>
      <c r="K106" s="240"/>
      <c r="L106" s="240"/>
      <c r="M106" s="240"/>
      <c r="N106" s="240"/>
      <c r="O106" s="240"/>
      <c r="P106" s="240"/>
      <c r="Q106" s="240"/>
      <c r="R106" s="240"/>
      <c r="S106" s="240"/>
      <c r="T106" s="240"/>
      <c r="U106" s="240"/>
      <c r="V106" s="240"/>
      <c r="W106" s="240"/>
      <c r="X106" s="240"/>
      <c r="Y106" s="240"/>
      <c r="Z106" s="240"/>
      <c r="AA106" s="240"/>
      <c r="AB106" s="240"/>
      <c r="AC106" s="240"/>
      <c r="AD106" s="240"/>
      <c r="AE106" s="240"/>
      <c r="AF106" s="240"/>
      <c r="AG106" s="210"/>
      <c r="AH106" s="209"/>
      <c r="AI106" s="209"/>
      <c r="AJ106" s="209"/>
      <c r="AK106" s="209"/>
      <c r="AL106" s="209"/>
      <c r="AM106" s="209"/>
      <c r="AN106" s="208"/>
      <c r="AO106" s="209"/>
      <c r="AP106" s="209"/>
      <c r="AQ106" s="81" t="s">
        <v>79</v>
      </c>
      <c r="AR106" s="78"/>
      <c r="AS106" s="82">
        <f>ROUND(AS107,2)</f>
        <v>0</v>
      </c>
      <c r="AT106" s="83">
        <f t="shared" si="0"/>
        <v>0</v>
      </c>
      <c r="AU106" s="84">
        <f>ROUND(AU107,5)</f>
        <v>0</v>
      </c>
      <c r="AV106" s="83">
        <f>ROUND(AZ106*L32,2)</f>
        <v>0</v>
      </c>
      <c r="AW106" s="83">
        <f>ROUND(BA106*L33,2)</f>
        <v>0</v>
      </c>
      <c r="AX106" s="83">
        <f>ROUND(BB106*L32,2)</f>
        <v>0</v>
      </c>
      <c r="AY106" s="83">
        <f>ROUND(BC106*L33,2)</f>
        <v>0</v>
      </c>
      <c r="AZ106" s="83">
        <f>ROUND(AZ107,2)</f>
        <v>0</v>
      </c>
      <c r="BA106" s="83">
        <f>ROUND(BA107,2)</f>
        <v>0</v>
      </c>
      <c r="BB106" s="83">
        <f>ROUND(BB107,2)</f>
        <v>0</v>
      </c>
      <c r="BC106" s="83">
        <f>ROUND(BC107,2)</f>
        <v>0</v>
      </c>
      <c r="BD106" s="85">
        <f>ROUND(BD107,2)</f>
        <v>0</v>
      </c>
      <c r="BS106" s="86" t="s">
        <v>72</v>
      </c>
      <c r="BT106" s="86" t="s">
        <v>80</v>
      </c>
      <c r="BU106" s="86" t="s">
        <v>74</v>
      </c>
      <c r="BV106" s="86" t="s">
        <v>75</v>
      </c>
      <c r="BW106" s="86" t="s">
        <v>111</v>
      </c>
      <c r="BX106" s="86" t="s">
        <v>4</v>
      </c>
      <c r="CL106" s="86" t="s">
        <v>1</v>
      </c>
      <c r="CM106" s="86" t="s">
        <v>73</v>
      </c>
    </row>
    <row r="107" spans="1:91" s="4" customFormat="1" ht="16.5" customHeight="1">
      <c r="A107" s="87" t="s">
        <v>82</v>
      </c>
      <c r="B107" s="50"/>
      <c r="C107" s="12"/>
      <c r="D107" s="12"/>
      <c r="E107" s="230" t="s">
        <v>83</v>
      </c>
      <c r="F107" s="230"/>
      <c r="G107" s="230"/>
      <c r="H107" s="230"/>
      <c r="I107" s="230"/>
      <c r="J107" s="12"/>
      <c r="K107" s="230" t="s">
        <v>110</v>
      </c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30"/>
      <c r="Z107" s="230"/>
      <c r="AA107" s="230"/>
      <c r="AB107" s="230"/>
      <c r="AC107" s="230"/>
      <c r="AD107" s="230"/>
      <c r="AE107" s="230"/>
      <c r="AF107" s="230"/>
      <c r="AG107" s="200"/>
      <c r="AH107" s="201"/>
      <c r="AI107" s="201"/>
      <c r="AJ107" s="201"/>
      <c r="AK107" s="201"/>
      <c r="AL107" s="201"/>
      <c r="AM107" s="201"/>
      <c r="AN107" s="200"/>
      <c r="AO107" s="201"/>
      <c r="AP107" s="201"/>
      <c r="AQ107" s="88" t="s">
        <v>84</v>
      </c>
      <c r="AR107" s="50"/>
      <c r="AS107" s="93">
        <v>0</v>
      </c>
      <c r="AT107" s="94">
        <f t="shared" si="0"/>
        <v>0</v>
      </c>
      <c r="AU107" s="95">
        <f>'01 - Oplotenie'!P127</f>
        <v>0</v>
      </c>
      <c r="AV107" s="94">
        <f>'01 - Oplotenie'!J35</f>
        <v>0</v>
      </c>
      <c r="AW107" s="94">
        <f>'01 - Oplotenie'!J36</f>
        <v>0</v>
      </c>
      <c r="AX107" s="94">
        <f>'01 - Oplotenie'!J37</f>
        <v>0</v>
      </c>
      <c r="AY107" s="94">
        <f>'01 - Oplotenie'!J38</f>
        <v>0</v>
      </c>
      <c r="AZ107" s="94">
        <f>'01 - Oplotenie'!F35</f>
        <v>0</v>
      </c>
      <c r="BA107" s="94">
        <f>'01 - Oplotenie'!F36</f>
        <v>0</v>
      </c>
      <c r="BB107" s="94">
        <f>'01 - Oplotenie'!F37</f>
        <v>0</v>
      </c>
      <c r="BC107" s="94">
        <f>'01 - Oplotenie'!F38</f>
        <v>0</v>
      </c>
      <c r="BD107" s="96">
        <f>'01 - Oplotenie'!F39</f>
        <v>0</v>
      </c>
      <c r="BT107" s="22" t="s">
        <v>85</v>
      </c>
      <c r="BV107" s="22" t="s">
        <v>75</v>
      </c>
      <c r="BW107" s="22" t="s">
        <v>112</v>
      </c>
      <c r="BX107" s="22" t="s">
        <v>111</v>
      </c>
      <c r="CL107" s="22" t="s">
        <v>1</v>
      </c>
    </row>
    <row r="108" spans="1:91">
      <c r="B108" s="18"/>
      <c r="AR108" s="18"/>
    </row>
    <row r="109" spans="1:91" s="2" customFormat="1" ht="30" customHeight="1">
      <c r="A109" s="28"/>
      <c r="B109" s="29"/>
      <c r="C109" s="68" t="s">
        <v>113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03"/>
      <c r="AH109" s="203"/>
      <c r="AI109" s="203"/>
      <c r="AJ109" s="203"/>
      <c r="AK109" s="203"/>
      <c r="AL109" s="203"/>
      <c r="AM109" s="203"/>
      <c r="AN109" s="203"/>
      <c r="AO109" s="203"/>
      <c r="AP109" s="203"/>
      <c r="AQ109" s="97"/>
      <c r="AR109" s="29"/>
      <c r="AS109" s="61" t="s">
        <v>114</v>
      </c>
      <c r="AT109" s="62" t="s">
        <v>115</v>
      </c>
      <c r="AU109" s="62" t="s">
        <v>37</v>
      </c>
      <c r="AV109" s="63" t="s">
        <v>60</v>
      </c>
      <c r="AW109" s="28"/>
      <c r="AX109" s="28"/>
      <c r="AY109" s="28"/>
      <c r="AZ109" s="28"/>
      <c r="BA109" s="28"/>
      <c r="BB109" s="28"/>
      <c r="BC109" s="28"/>
      <c r="BD109" s="28"/>
      <c r="BE109" s="28"/>
    </row>
    <row r="110" spans="1:91" s="2" customFormat="1" ht="10.9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9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</row>
    <row r="111" spans="1:91" s="2" customFormat="1" ht="30" customHeight="1">
      <c r="A111" s="28"/>
      <c r="B111" s="29"/>
      <c r="C111" s="98" t="s">
        <v>116</v>
      </c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99"/>
      <c r="AA111" s="99"/>
      <c r="AB111" s="99"/>
      <c r="AC111" s="99"/>
      <c r="AD111" s="99"/>
      <c r="AE111" s="99"/>
      <c r="AF111" s="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99"/>
      <c r="AR111" s="29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</row>
    <row r="112" spans="1:91" s="2" customFormat="1" ht="6.95" customHeight="1">
      <c r="A112" s="28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29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</row>
  </sheetData>
  <mergeCells count="94">
    <mergeCell ref="J103:AF103"/>
    <mergeCell ref="K99:AF99"/>
    <mergeCell ref="K102:AF102"/>
    <mergeCell ref="K96:AF96"/>
    <mergeCell ref="K98:AF98"/>
    <mergeCell ref="K100:AF100"/>
    <mergeCell ref="E96:I96"/>
    <mergeCell ref="I92:AF92"/>
    <mergeCell ref="J97:AF97"/>
    <mergeCell ref="J95:AF95"/>
    <mergeCell ref="J101:AF101"/>
    <mergeCell ref="K104:AF104"/>
    <mergeCell ref="L85:AJ85"/>
    <mergeCell ref="E105:I105"/>
    <mergeCell ref="K105:AF105"/>
    <mergeCell ref="D106:H106"/>
    <mergeCell ref="J106:AF106"/>
    <mergeCell ref="E104:I104"/>
    <mergeCell ref="E98:I98"/>
    <mergeCell ref="E99:I99"/>
    <mergeCell ref="E100:I100"/>
    <mergeCell ref="E102:I102"/>
    <mergeCell ref="C92:G92"/>
    <mergeCell ref="D97:H97"/>
    <mergeCell ref="D103:H103"/>
    <mergeCell ref="D101:H101"/>
    <mergeCell ref="D95:H95"/>
    <mergeCell ref="E107:I107"/>
    <mergeCell ref="K107:AF107"/>
    <mergeCell ref="K5:AJ5"/>
    <mergeCell ref="K6:AJ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L33:P33"/>
    <mergeCell ref="AK33:AO33"/>
    <mergeCell ref="W33:AE33"/>
    <mergeCell ref="W34:AE34"/>
    <mergeCell ref="AK34:AO34"/>
    <mergeCell ref="L34:P34"/>
    <mergeCell ref="L35:P35"/>
    <mergeCell ref="W35:AE35"/>
    <mergeCell ref="AK35:AO35"/>
    <mergeCell ref="L36:P36"/>
    <mergeCell ref="W36:AE36"/>
    <mergeCell ref="AK36:AO36"/>
    <mergeCell ref="AK38:AO38"/>
    <mergeCell ref="X38:AB38"/>
    <mergeCell ref="AR2:BE2"/>
    <mergeCell ref="AG98:AM98"/>
    <mergeCell ref="AG97:AM97"/>
    <mergeCell ref="AG96:AM96"/>
    <mergeCell ref="AG104:AM104"/>
    <mergeCell ref="AG99:AM99"/>
    <mergeCell ref="AG92:AM92"/>
    <mergeCell ref="AG95:AM95"/>
    <mergeCell ref="AG103:AM103"/>
    <mergeCell ref="AG102:AM102"/>
    <mergeCell ref="AG100:AM100"/>
    <mergeCell ref="AG101:AM101"/>
    <mergeCell ref="AM87:AN87"/>
    <mergeCell ref="AM89:AP89"/>
    <mergeCell ref="AM90:AP90"/>
    <mergeCell ref="AN104:AP104"/>
    <mergeCell ref="AS89:AT91"/>
    <mergeCell ref="AN105:AP105"/>
    <mergeCell ref="AG105:AM105"/>
    <mergeCell ref="AN106:AP106"/>
    <mergeCell ref="AG106:AM106"/>
    <mergeCell ref="AN103:AP103"/>
    <mergeCell ref="AN101:AP101"/>
    <mergeCell ref="AN92:AP92"/>
    <mergeCell ref="AN97:AP97"/>
    <mergeCell ref="AN100:AP100"/>
    <mergeCell ref="AN95:AP95"/>
    <mergeCell ref="AN99:AP99"/>
    <mergeCell ref="AN96:AP96"/>
    <mergeCell ref="AN102:AP102"/>
    <mergeCell ref="AN98:AP98"/>
    <mergeCell ref="AG111:AM111"/>
    <mergeCell ref="AN111:AP111"/>
    <mergeCell ref="AN107:AP107"/>
    <mergeCell ref="AG107:AM107"/>
    <mergeCell ref="AG94:AM94"/>
    <mergeCell ref="AN94:AP94"/>
    <mergeCell ref="AG109:AM109"/>
    <mergeCell ref="AN109:AP109"/>
  </mergeCells>
  <hyperlinks>
    <hyperlink ref="A96" location="'01 - Rozvod stlačeného vz...'!C2" display="/"/>
    <hyperlink ref="A98" location="'01 - Stavebné riešenie   '!C2" display="/"/>
    <hyperlink ref="A99" location="'02 - Elektroinštalácia - ...'!C2" display="/"/>
    <hyperlink ref="A100" location="'03 - Vykurovanie'!C2" display="/"/>
    <hyperlink ref="A102" location="'01 - Spevnené plochy'!C2" display="/"/>
    <hyperlink ref="A104" location="'01 - Stavebné riešenie'!C2" display="/"/>
    <hyperlink ref="A105" location="'02 - Elektroinštalácia - ..._01'!C2" display="/"/>
    <hyperlink ref="A107" location="'01 - Oploteni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4"/>
  <sheetViews>
    <sheetView showGridLines="0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00"/>
    </row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5" t="s">
        <v>86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1:46" s="1" customFormat="1" ht="24.95" customHeight="1">
      <c r="B4" s="18"/>
      <c r="D4" s="19" t="s">
        <v>117</v>
      </c>
      <c r="L4" s="18"/>
      <c r="M4" s="101" t="s">
        <v>9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43" t="str">
        <f>'Rekapitulácia stavby'!K6</f>
        <v>Novostavba garáže pre zásahovú techniku</v>
      </c>
      <c r="F7" s="244"/>
      <c r="G7" s="244"/>
      <c r="H7" s="244"/>
      <c r="L7" s="18"/>
    </row>
    <row r="8" spans="1:46" s="1" customFormat="1" ht="12" customHeight="1">
      <c r="B8" s="18"/>
      <c r="D8" s="24" t="s">
        <v>118</v>
      </c>
      <c r="L8" s="18"/>
    </row>
    <row r="9" spans="1:46" s="2" customFormat="1" ht="16.5" customHeight="1">
      <c r="A9" s="28"/>
      <c r="B9" s="29"/>
      <c r="C9" s="28"/>
      <c r="D9" s="28"/>
      <c r="E9" s="243" t="s">
        <v>119</v>
      </c>
      <c r="F9" s="242"/>
      <c r="G9" s="242"/>
      <c r="H9" s="24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120</v>
      </c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38" t="s">
        <v>121</v>
      </c>
      <c r="F11" s="242"/>
      <c r="G11" s="242"/>
      <c r="H11" s="242"/>
      <c r="I11" s="28"/>
      <c r="J11" s="28"/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4" t="s">
        <v>15</v>
      </c>
      <c r="E13" s="28"/>
      <c r="F13" s="22" t="s">
        <v>1</v>
      </c>
      <c r="G13" s="28"/>
      <c r="H13" s="28"/>
      <c r="I13" s="24" t="s">
        <v>16</v>
      </c>
      <c r="J13" s="22" t="s">
        <v>1</v>
      </c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17</v>
      </c>
      <c r="E14" s="28"/>
      <c r="F14" s="22" t="s">
        <v>18</v>
      </c>
      <c r="G14" s="28"/>
      <c r="H14" s="28"/>
      <c r="I14" s="24" t="s">
        <v>19</v>
      </c>
      <c r="J14" s="54"/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4" t="s">
        <v>20</v>
      </c>
      <c r="E16" s="28"/>
      <c r="F16" s="28"/>
      <c r="G16" s="28"/>
      <c r="H16" s="28"/>
      <c r="I16" s="24" t="s">
        <v>21</v>
      </c>
      <c r="J16" s="246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2" t="s">
        <v>22</v>
      </c>
      <c r="F17" s="28"/>
      <c r="G17" s="28"/>
      <c r="H17" s="28"/>
      <c r="I17" s="24" t="s">
        <v>23</v>
      </c>
      <c r="J17" s="22" t="s">
        <v>1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4" t="s">
        <v>24</v>
      </c>
      <c r="E19" s="28"/>
      <c r="F19" s="28"/>
      <c r="G19" s="28"/>
      <c r="H19" s="28"/>
      <c r="I19" s="24" t="s">
        <v>21</v>
      </c>
      <c r="J19" s="22" t="str">
        <f>'Rekapitulácia stavby'!AN13</f>
        <v/>
      </c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1" t="str">
        <f>'Rekapitulácia stavby'!E14</f>
        <v xml:space="preserve"> </v>
      </c>
      <c r="F20" s="231"/>
      <c r="G20" s="231"/>
      <c r="H20" s="231"/>
      <c r="I20" s="24" t="s">
        <v>23</v>
      </c>
      <c r="J20" s="22" t="str">
        <f>'Rekapitulácia stavby'!AN14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4" t="s">
        <v>26</v>
      </c>
      <c r="E22" s="28"/>
      <c r="F22" s="28"/>
      <c r="G22" s="28"/>
      <c r="H22" s="28"/>
      <c r="I22" s="24" t="s">
        <v>21</v>
      </c>
      <c r="J22" s="22" t="str">
        <f>IF('Rekapitulácia stavby'!AN16="","",'Rekapitulácia stavby'!AN16)</f>
        <v/>
      </c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2" t="str">
        <f>IF('Rekapitulácia stavby'!E17="","",'Rekapitulácia stavby'!E17)</f>
        <v xml:space="preserve"> </v>
      </c>
      <c r="F23" s="28"/>
      <c r="G23" s="28"/>
      <c r="H23" s="28"/>
      <c r="I23" s="24" t="s">
        <v>23</v>
      </c>
      <c r="J23" s="22" t="str">
        <f>IF('Rekapitulácia stavby'!AN17="","",'Rekapitulácia stavby'!AN17)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4" t="s">
        <v>28</v>
      </c>
      <c r="E25" s="28"/>
      <c r="F25" s="28"/>
      <c r="G25" s="28"/>
      <c r="H25" s="28"/>
      <c r="I25" s="24" t="s">
        <v>21</v>
      </c>
      <c r="J25" s="22" t="s">
        <v>1</v>
      </c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2" t="s">
        <v>29</v>
      </c>
      <c r="F26" s="28"/>
      <c r="G26" s="28"/>
      <c r="H26" s="28"/>
      <c r="I26" s="24" t="s">
        <v>23</v>
      </c>
      <c r="J26" s="22" t="s">
        <v>1</v>
      </c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41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4" t="s">
        <v>30</v>
      </c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2"/>
      <c r="B29" s="103"/>
      <c r="C29" s="102"/>
      <c r="D29" s="102"/>
      <c r="E29" s="233" t="s">
        <v>1</v>
      </c>
      <c r="F29" s="233"/>
      <c r="G29" s="233"/>
      <c r="H29" s="233"/>
      <c r="I29" s="102"/>
      <c r="J29" s="102"/>
      <c r="K29" s="102"/>
      <c r="L29" s="104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5" t="s">
        <v>33</v>
      </c>
      <c r="E32" s="28"/>
      <c r="F32" s="28"/>
      <c r="G32" s="28"/>
      <c r="H32" s="28"/>
      <c r="I32" s="28"/>
      <c r="J32" s="70"/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35</v>
      </c>
      <c r="G34" s="28"/>
      <c r="H34" s="28"/>
      <c r="I34" s="32" t="s">
        <v>34</v>
      </c>
      <c r="J34" s="32" t="s">
        <v>36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6" t="s">
        <v>37</v>
      </c>
      <c r="E35" s="34" t="s">
        <v>38</v>
      </c>
      <c r="F35" s="107">
        <f>ROUND((SUM(BE120:BE143)),  2)</f>
        <v>0</v>
      </c>
      <c r="G35" s="108"/>
      <c r="H35" s="108"/>
      <c r="I35" s="109">
        <v>0.2</v>
      </c>
      <c r="J35" s="107">
        <f>ROUND(((SUM(BE120:BE143))*I35),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39</v>
      </c>
      <c r="F36" s="110"/>
      <c r="G36" s="28"/>
      <c r="H36" s="28"/>
      <c r="I36" s="111">
        <v>0.2</v>
      </c>
      <c r="J36" s="110"/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40</v>
      </c>
      <c r="F37" s="110">
        <f>ROUND((SUM(BG120:BG143)),  2)</f>
        <v>0</v>
      </c>
      <c r="G37" s="28"/>
      <c r="H37" s="28"/>
      <c r="I37" s="111">
        <v>0.2</v>
      </c>
      <c r="J37" s="110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41</v>
      </c>
      <c r="F38" s="110">
        <f>ROUND((SUM(BH120:BH143)),  2)</f>
        <v>0</v>
      </c>
      <c r="G38" s="28"/>
      <c r="H38" s="28"/>
      <c r="I38" s="111">
        <v>0.2</v>
      </c>
      <c r="J38" s="110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42</v>
      </c>
      <c r="F39" s="107">
        <f>ROUND((SUM(BI120:BI143)),  2)</f>
        <v>0</v>
      </c>
      <c r="G39" s="108"/>
      <c r="H39" s="108"/>
      <c r="I39" s="109">
        <v>0</v>
      </c>
      <c r="J39" s="107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9"/>
      <c r="D41" s="112" t="s">
        <v>43</v>
      </c>
      <c r="E41" s="59"/>
      <c r="F41" s="59"/>
      <c r="G41" s="113" t="s">
        <v>44</v>
      </c>
      <c r="H41" s="114" t="s">
        <v>45</v>
      </c>
      <c r="I41" s="59"/>
      <c r="J41" s="115"/>
      <c r="K41" s="116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8"/>
      <c r="B61" s="29"/>
      <c r="C61" s="28"/>
      <c r="D61" s="44" t="s">
        <v>48</v>
      </c>
      <c r="E61" s="31"/>
      <c r="F61" s="117" t="s">
        <v>49</v>
      </c>
      <c r="G61" s="44" t="s">
        <v>48</v>
      </c>
      <c r="H61" s="31"/>
      <c r="I61" s="31"/>
      <c r="J61" s="118" t="s">
        <v>49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8"/>
      <c r="B65" s="29"/>
      <c r="C65" s="28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8"/>
      <c r="B76" s="29"/>
      <c r="C76" s="28"/>
      <c r="D76" s="44" t="s">
        <v>48</v>
      </c>
      <c r="E76" s="31"/>
      <c r="F76" s="117" t="s">
        <v>49</v>
      </c>
      <c r="G76" s="44" t="s">
        <v>48</v>
      </c>
      <c r="H76" s="31"/>
      <c r="I76" s="31"/>
      <c r="J76" s="118" t="s">
        <v>49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9" t="s">
        <v>122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4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43" t="str">
        <f>E7</f>
        <v>Novostavba garáže pre zásahovú techniku</v>
      </c>
      <c r="F85" s="244"/>
      <c r="G85" s="244"/>
      <c r="H85" s="24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4" t="s">
        <v>118</v>
      </c>
      <c r="L86" s="18"/>
    </row>
    <row r="87" spans="1:31" s="2" customFormat="1" ht="16.5" customHeight="1">
      <c r="A87" s="28"/>
      <c r="B87" s="29"/>
      <c r="C87" s="28"/>
      <c r="D87" s="28"/>
      <c r="E87" s="243" t="s">
        <v>119</v>
      </c>
      <c r="F87" s="242"/>
      <c r="G87" s="242"/>
      <c r="H87" s="24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4" t="s">
        <v>120</v>
      </c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38" t="str">
        <f>E11</f>
        <v xml:space="preserve">01 - Rozvod stlačeného vzduchu   </v>
      </c>
      <c r="F89" s="242"/>
      <c r="G89" s="242"/>
      <c r="H89" s="242"/>
      <c r="I89" s="28"/>
      <c r="J89" s="28"/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4" t="s">
        <v>17</v>
      </c>
      <c r="D91" s="28"/>
      <c r="E91" s="28"/>
      <c r="F91" s="22" t="str">
        <f>F14</f>
        <v>Veľké Kapušany</v>
      </c>
      <c r="G91" s="28"/>
      <c r="H91" s="28"/>
      <c r="I91" s="24" t="s">
        <v>19</v>
      </c>
      <c r="J91" s="54"/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4" t="s">
        <v>20</v>
      </c>
      <c r="D93" s="28"/>
      <c r="E93" s="28"/>
      <c r="F93" s="22" t="str">
        <f>E17</f>
        <v>Ministerstvo vnútra SR, Pribinova 2, Bratislava</v>
      </c>
      <c r="G93" s="28"/>
      <c r="H93" s="28"/>
      <c r="I93" s="24" t="s">
        <v>26</v>
      </c>
      <c r="J93" s="25" t="str">
        <f>E23</f>
        <v xml:space="preserve"> </v>
      </c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4" t="s">
        <v>24</v>
      </c>
      <c r="D94" s="28"/>
      <c r="E94" s="28"/>
      <c r="F94" s="22" t="str">
        <f>IF(E20="","",E20)</f>
        <v xml:space="preserve"> </v>
      </c>
      <c r="G94" s="28"/>
      <c r="H94" s="28"/>
      <c r="I94" s="24" t="s">
        <v>28</v>
      </c>
      <c r="J94" s="25" t="str">
        <f>E26</f>
        <v>Ing. Marián Mihálik</v>
      </c>
      <c r="K94" s="28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9" t="s">
        <v>123</v>
      </c>
      <c r="D96" s="99"/>
      <c r="E96" s="99"/>
      <c r="F96" s="99"/>
      <c r="G96" s="99"/>
      <c r="H96" s="99"/>
      <c r="I96" s="99"/>
      <c r="J96" s="120" t="s">
        <v>124</v>
      </c>
      <c r="K96" s="99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41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21" t="s">
        <v>125</v>
      </c>
      <c r="D98" s="28"/>
      <c r="E98" s="28"/>
      <c r="F98" s="28"/>
      <c r="G98" s="28"/>
      <c r="H98" s="28"/>
      <c r="I98" s="28"/>
      <c r="J98" s="70"/>
      <c r="K98" s="28"/>
      <c r="L98" s="41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5" t="s">
        <v>126</v>
      </c>
    </row>
    <row r="99" spans="1:47" s="2" customFormat="1" ht="21.75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1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47" s="2" customFormat="1" ht="6.95" customHeight="1">
      <c r="A100" s="28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pans="1:47" s="2" customFormat="1" ht="6.95" customHeight="1">
      <c r="A104" s="2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4.95" customHeight="1">
      <c r="A105" s="28"/>
      <c r="B105" s="29"/>
      <c r="C105" s="19" t="s">
        <v>127</v>
      </c>
      <c r="D105" s="28"/>
      <c r="E105" s="28"/>
      <c r="F105" s="28"/>
      <c r="G105" s="28"/>
      <c r="H105" s="28"/>
      <c r="I105" s="28"/>
      <c r="J105" s="28"/>
      <c r="K105" s="28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6.95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12" customHeight="1">
      <c r="A107" s="28"/>
      <c r="B107" s="29"/>
      <c r="C107" s="24" t="s">
        <v>13</v>
      </c>
      <c r="D107" s="28"/>
      <c r="E107" s="28"/>
      <c r="F107" s="28"/>
      <c r="G107" s="28"/>
      <c r="H107" s="28"/>
      <c r="I107" s="28"/>
      <c r="J107" s="28"/>
      <c r="K107" s="28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16.5" customHeight="1">
      <c r="A108" s="28"/>
      <c r="B108" s="29"/>
      <c r="C108" s="28"/>
      <c r="D108" s="28"/>
      <c r="E108" s="243" t="str">
        <f>E7</f>
        <v>Novostavba garáže pre zásahovú techniku</v>
      </c>
      <c r="F108" s="244"/>
      <c r="G108" s="244"/>
      <c r="H108" s="244"/>
      <c r="I108" s="28"/>
      <c r="J108" s="28"/>
      <c r="K108" s="28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1" customFormat="1" ht="12" customHeight="1">
      <c r="B109" s="18"/>
      <c r="C109" s="24" t="s">
        <v>118</v>
      </c>
      <c r="L109" s="18"/>
    </row>
    <row r="110" spans="1:47" s="2" customFormat="1" ht="16.5" customHeight="1">
      <c r="A110" s="28"/>
      <c r="B110" s="29"/>
      <c r="C110" s="28"/>
      <c r="D110" s="28"/>
      <c r="E110" s="243" t="s">
        <v>119</v>
      </c>
      <c r="F110" s="242"/>
      <c r="G110" s="242"/>
      <c r="H110" s="242"/>
      <c r="I110" s="28"/>
      <c r="J110" s="28"/>
      <c r="K110" s="28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2" customHeight="1">
      <c r="A111" s="28"/>
      <c r="B111" s="29"/>
      <c r="C111" s="24" t="s">
        <v>120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16.5" customHeight="1">
      <c r="A112" s="28"/>
      <c r="B112" s="29"/>
      <c r="C112" s="28"/>
      <c r="D112" s="28"/>
      <c r="E112" s="238" t="str">
        <f>E11</f>
        <v xml:space="preserve">01 - Rozvod stlačeného vzduchu   </v>
      </c>
      <c r="F112" s="242"/>
      <c r="G112" s="242"/>
      <c r="H112" s="242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4" t="s">
        <v>17</v>
      </c>
      <c r="D114" s="28"/>
      <c r="E114" s="28"/>
      <c r="F114" s="22" t="str">
        <f>F14</f>
        <v>Veľké Kapušany</v>
      </c>
      <c r="G114" s="28"/>
      <c r="H114" s="28"/>
      <c r="I114" s="24" t="s">
        <v>19</v>
      </c>
      <c r="J114" s="54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29"/>
      <c r="C116" s="24" t="s">
        <v>20</v>
      </c>
      <c r="D116" s="28"/>
      <c r="E116" s="28"/>
      <c r="F116" s="22" t="str">
        <f>E17</f>
        <v>Ministerstvo vnútra SR, Pribinova 2, Bratislava</v>
      </c>
      <c r="G116" s="28"/>
      <c r="H116" s="28"/>
      <c r="I116" s="24" t="s">
        <v>26</v>
      </c>
      <c r="J116" s="25" t="str">
        <f>E23</f>
        <v xml:space="preserve"> </v>
      </c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5.2" customHeight="1">
      <c r="A117" s="28"/>
      <c r="B117" s="29"/>
      <c r="C117" s="24" t="s">
        <v>24</v>
      </c>
      <c r="D117" s="28"/>
      <c r="E117" s="28"/>
      <c r="F117" s="22" t="str">
        <f>IF(E20="","",E20)</f>
        <v xml:space="preserve"> </v>
      </c>
      <c r="G117" s="28"/>
      <c r="H117" s="28"/>
      <c r="I117" s="24" t="s">
        <v>28</v>
      </c>
      <c r="J117" s="25" t="str">
        <f>E26</f>
        <v>Ing. Marián Mihálik</v>
      </c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0.3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9" customFormat="1" ht="29.25" customHeight="1">
      <c r="A119" s="122"/>
      <c r="B119" s="123"/>
      <c r="C119" s="124" t="s">
        <v>128</v>
      </c>
      <c r="D119" s="125" t="s">
        <v>58</v>
      </c>
      <c r="E119" s="125" t="s">
        <v>54</v>
      </c>
      <c r="F119" s="125" t="s">
        <v>55</v>
      </c>
      <c r="G119" s="125" t="s">
        <v>129</v>
      </c>
      <c r="H119" s="125" t="s">
        <v>130</v>
      </c>
      <c r="I119" s="125" t="s">
        <v>131</v>
      </c>
      <c r="J119" s="126" t="s">
        <v>124</v>
      </c>
      <c r="K119" s="127" t="s">
        <v>132</v>
      </c>
      <c r="L119" s="128"/>
      <c r="M119" s="61" t="s">
        <v>1</v>
      </c>
      <c r="N119" s="62" t="s">
        <v>37</v>
      </c>
      <c r="O119" s="62" t="s">
        <v>133</v>
      </c>
      <c r="P119" s="62" t="s">
        <v>134</v>
      </c>
      <c r="Q119" s="62" t="s">
        <v>135</v>
      </c>
      <c r="R119" s="62" t="s">
        <v>136</v>
      </c>
      <c r="S119" s="62" t="s">
        <v>137</v>
      </c>
      <c r="T119" s="63" t="s">
        <v>138</v>
      </c>
      <c r="U119" s="122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/>
    </row>
    <row r="120" spans="1:65" s="2" customFormat="1" ht="22.9" customHeight="1">
      <c r="A120" s="28"/>
      <c r="B120" s="29"/>
      <c r="C120" s="68" t="s">
        <v>125</v>
      </c>
      <c r="D120" s="28"/>
      <c r="E120" s="28"/>
      <c r="F120" s="28"/>
      <c r="G120" s="28"/>
      <c r="H120" s="28"/>
      <c r="I120" s="28"/>
      <c r="J120" s="129"/>
      <c r="K120" s="28"/>
      <c r="L120" s="29"/>
      <c r="M120" s="64"/>
      <c r="N120" s="55"/>
      <c r="O120" s="65"/>
      <c r="P120" s="130">
        <f>SUM(P121:P143)</f>
        <v>0</v>
      </c>
      <c r="Q120" s="65"/>
      <c r="R120" s="130">
        <f>SUM(R121:R143)</f>
        <v>0</v>
      </c>
      <c r="S120" s="65"/>
      <c r="T120" s="131">
        <f>SUM(T121:T143)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72</v>
      </c>
      <c r="AU120" s="15" t="s">
        <v>126</v>
      </c>
      <c r="BK120" s="132">
        <f>SUM(BK121:BK143)</f>
        <v>0</v>
      </c>
    </row>
    <row r="121" spans="1:65" s="2" customFormat="1" ht="24.2" customHeight="1">
      <c r="A121" s="28"/>
      <c r="B121" s="133"/>
      <c r="C121" s="134" t="s">
        <v>80</v>
      </c>
      <c r="D121" s="134" t="s">
        <v>139</v>
      </c>
      <c r="E121" s="135" t="s">
        <v>140</v>
      </c>
      <c r="F121" s="136" t="s">
        <v>141</v>
      </c>
      <c r="G121" s="137" t="s">
        <v>142</v>
      </c>
      <c r="H121" s="138">
        <v>1</v>
      </c>
      <c r="I121" s="139"/>
      <c r="J121" s="139"/>
      <c r="K121" s="140"/>
      <c r="L121" s="29"/>
      <c r="M121" s="141" t="s">
        <v>1</v>
      </c>
      <c r="N121" s="142" t="s">
        <v>39</v>
      </c>
      <c r="O121" s="143">
        <v>0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45" t="s">
        <v>143</v>
      </c>
      <c r="AT121" s="145" t="s">
        <v>139</v>
      </c>
      <c r="AU121" s="145" t="s">
        <v>73</v>
      </c>
      <c r="AY121" s="15" t="s">
        <v>144</v>
      </c>
      <c r="BE121" s="146">
        <f>IF(N121="základná",J121,0)</f>
        <v>0</v>
      </c>
      <c r="BF121" s="146">
        <f>IF(N121="znížená",J121,0)</f>
        <v>0</v>
      </c>
      <c r="BG121" s="146">
        <f>IF(N121="zákl. prenesená",J121,0)</f>
        <v>0</v>
      </c>
      <c r="BH121" s="146">
        <f>IF(N121="zníž. prenesená",J121,0)</f>
        <v>0</v>
      </c>
      <c r="BI121" s="146">
        <f>IF(N121="nulová",J121,0)</f>
        <v>0</v>
      </c>
      <c r="BJ121" s="15" t="s">
        <v>85</v>
      </c>
      <c r="BK121" s="146">
        <f>ROUND(I121*H121,2)</f>
        <v>0</v>
      </c>
      <c r="BL121" s="15" t="s">
        <v>143</v>
      </c>
      <c r="BM121" s="145" t="s">
        <v>85</v>
      </c>
    </row>
    <row r="122" spans="1:65" s="2" customFormat="1" ht="29.25">
      <c r="A122" s="28"/>
      <c r="B122" s="29"/>
      <c r="C122" s="28"/>
      <c r="D122" s="147" t="s">
        <v>145</v>
      </c>
      <c r="E122" s="28"/>
      <c r="F122" s="148" t="s">
        <v>146</v>
      </c>
      <c r="G122" s="28"/>
      <c r="H122" s="28"/>
      <c r="I122" s="28"/>
      <c r="J122" s="28"/>
      <c r="K122" s="28"/>
      <c r="L122" s="29"/>
      <c r="M122" s="149"/>
      <c r="N122" s="150"/>
      <c r="O122" s="57"/>
      <c r="P122" s="57"/>
      <c r="Q122" s="57"/>
      <c r="R122" s="57"/>
      <c r="S122" s="57"/>
      <c r="T122" s="5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5" t="s">
        <v>145</v>
      </c>
      <c r="AU122" s="15" t="s">
        <v>73</v>
      </c>
    </row>
    <row r="123" spans="1:65" s="2" customFormat="1" ht="33" customHeight="1">
      <c r="A123" s="28"/>
      <c r="B123" s="133"/>
      <c r="C123" s="134" t="s">
        <v>85</v>
      </c>
      <c r="D123" s="134" t="s">
        <v>139</v>
      </c>
      <c r="E123" s="135" t="s">
        <v>147</v>
      </c>
      <c r="F123" s="136" t="s">
        <v>148</v>
      </c>
      <c r="G123" s="137" t="s">
        <v>142</v>
      </c>
      <c r="H123" s="138">
        <v>3</v>
      </c>
      <c r="I123" s="139"/>
      <c r="J123" s="139"/>
      <c r="K123" s="140"/>
      <c r="L123" s="29"/>
      <c r="M123" s="141" t="s">
        <v>1</v>
      </c>
      <c r="N123" s="142" t="s">
        <v>39</v>
      </c>
      <c r="O123" s="143">
        <v>0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45" t="s">
        <v>143</v>
      </c>
      <c r="AT123" s="145" t="s">
        <v>139</v>
      </c>
      <c r="AU123" s="145" t="s">
        <v>73</v>
      </c>
      <c r="AY123" s="15" t="s">
        <v>144</v>
      </c>
      <c r="BE123" s="146">
        <f>IF(N123="základná",J123,0)</f>
        <v>0</v>
      </c>
      <c r="BF123" s="146">
        <f>IF(N123="znížená",J123,0)</f>
        <v>0</v>
      </c>
      <c r="BG123" s="146">
        <f>IF(N123="zákl. prenesená",J123,0)</f>
        <v>0</v>
      </c>
      <c r="BH123" s="146">
        <f>IF(N123="zníž. prenesená",J123,0)</f>
        <v>0</v>
      </c>
      <c r="BI123" s="146">
        <f>IF(N123="nulová",J123,0)</f>
        <v>0</v>
      </c>
      <c r="BJ123" s="15" t="s">
        <v>85</v>
      </c>
      <c r="BK123" s="146">
        <f>ROUND(I123*H123,2)</f>
        <v>0</v>
      </c>
      <c r="BL123" s="15" t="s">
        <v>143</v>
      </c>
      <c r="BM123" s="145" t="s">
        <v>149</v>
      </c>
    </row>
    <row r="124" spans="1:65" s="2" customFormat="1" ht="19.5">
      <c r="A124" s="28"/>
      <c r="B124" s="29"/>
      <c r="C124" s="28"/>
      <c r="D124" s="147" t="s">
        <v>145</v>
      </c>
      <c r="E124" s="28"/>
      <c r="F124" s="148" t="s">
        <v>150</v>
      </c>
      <c r="G124" s="28"/>
      <c r="H124" s="28"/>
      <c r="I124" s="28"/>
      <c r="J124" s="28"/>
      <c r="K124" s="28"/>
      <c r="L124" s="29"/>
      <c r="M124" s="149"/>
      <c r="N124" s="150"/>
      <c r="O124" s="57"/>
      <c r="P124" s="57"/>
      <c r="Q124" s="57"/>
      <c r="R124" s="57"/>
      <c r="S124" s="57"/>
      <c r="T124" s="5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5" t="s">
        <v>145</v>
      </c>
      <c r="AU124" s="15" t="s">
        <v>73</v>
      </c>
    </row>
    <row r="125" spans="1:65" s="2" customFormat="1" ht="24.2" customHeight="1">
      <c r="A125" s="28"/>
      <c r="B125" s="133"/>
      <c r="C125" s="134" t="s">
        <v>151</v>
      </c>
      <c r="D125" s="134" t="s">
        <v>139</v>
      </c>
      <c r="E125" s="135" t="s">
        <v>152</v>
      </c>
      <c r="F125" s="136" t="s">
        <v>153</v>
      </c>
      <c r="G125" s="137" t="s">
        <v>142</v>
      </c>
      <c r="H125" s="138">
        <v>1</v>
      </c>
      <c r="I125" s="139"/>
      <c r="J125" s="139"/>
      <c r="K125" s="140"/>
      <c r="L125" s="29"/>
      <c r="M125" s="141" t="s">
        <v>1</v>
      </c>
      <c r="N125" s="142" t="s">
        <v>39</v>
      </c>
      <c r="O125" s="143">
        <v>0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45" t="s">
        <v>143</v>
      </c>
      <c r="AT125" s="145" t="s">
        <v>139</v>
      </c>
      <c r="AU125" s="145" t="s">
        <v>73</v>
      </c>
      <c r="AY125" s="15" t="s">
        <v>144</v>
      </c>
      <c r="BE125" s="146">
        <f>IF(N125="základná",J125,0)</f>
        <v>0</v>
      </c>
      <c r="BF125" s="146">
        <f>IF(N125="znížená",J125,0)</f>
        <v>0</v>
      </c>
      <c r="BG125" s="146">
        <f>IF(N125="zákl. prenesená",J125,0)</f>
        <v>0</v>
      </c>
      <c r="BH125" s="146">
        <f>IF(N125="zníž. prenesená",J125,0)</f>
        <v>0</v>
      </c>
      <c r="BI125" s="146">
        <f>IF(N125="nulová",J125,0)</f>
        <v>0</v>
      </c>
      <c r="BJ125" s="15" t="s">
        <v>85</v>
      </c>
      <c r="BK125" s="146">
        <f>ROUND(I125*H125,2)</f>
        <v>0</v>
      </c>
      <c r="BL125" s="15" t="s">
        <v>143</v>
      </c>
      <c r="BM125" s="145" t="s">
        <v>154</v>
      </c>
    </row>
    <row r="126" spans="1:65" s="2" customFormat="1" ht="24.2" customHeight="1">
      <c r="A126" s="28"/>
      <c r="B126" s="133"/>
      <c r="C126" s="134" t="s">
        <v>143</v>
      </c>
      <c r="D126" s="134" t="s">
        <v>139</v>
      </c>
      <c r="E126" s="135" t="s">
        <v>155</v>
      </c>
      <c r="F126" s="136" t="s">
        <v>156</v>
      </c>
      <c r="G126" s="137" t="s">
        <v>142</v>
      </c>
      <c r="H126" s="138">
        <v>3</v>
      </c>
      <c r="I126" s="139"/>
      <c r="J126" s="139"/>
      <c r="K126" s="140"/>
      <c r="L126" s="29"/>
      <c r="M126" s="141" t="s">
        <v>1</v>
      </c>
      <c r="N126" s="142" t="s">
        <v>39</v>
      </c>
      <c r="O126" s="143">
        <v>0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45" t="s">
        <v>143</v>
      </c>
      <c r="AT126" s="145" t="s">
        <v>139</v>
      </c>
      <c r="AU126" s="145" t="s">
        <v>73</v>
      </c>
      <c r="AY126" s="15" t="s">
        <v>144</v>
      </c>
      <c r="BE126" s="146">
        <f>IF(N126="základná",J126,0)</f>
        <v>0</v>
      </c>
      <c r="BF126" s="146">
        <f>IF(N126="znížená",J126,0)</f>
        <v>0</v>
      </c>
      <c r="BG126" s="146">
        <f>IF(N126="zákl. prenesená",J126,0)</f>
        <v>0</v>
      </c>
      <c r="BH126" s="146">
        <f>IF(N126="zníž. prenesená",J126,0)</f>
        <v>0</v>
      </c>
      <c r="BI126" s="146">
        <f>IF(N126="nulová",J126,0)</f>
        <v>0</v>
      </c>
      <c r="BJ126" s="15" t="s">
        <v>85</v>
      </c>
      <c r="BK126" s="146">
        <f>ROUND(I126*H126,2)</f>
        <v>0</v>
      </c>
      <c r="BL126" s="15" t="s">
        <v>143</v>
      </c>
      <c r="BM126" s="145" t="s">
        <v>157</v>
      </c>
    </row>
    <row r="127" spans="1:65" s="2" customFormat="1" ht="16.5" customHeight="1">
      <c r="A127" s="28"/>
      <c r="B127" s="133"/>
      <c r="C127" s="134" t="s">
        <v>158</v>
      </c>
      <c r="D127" s="134" t="s">
        <v>139</v>
      </c>
      <c r="E127" s="135" t="s">
        <v>159</v>
      </c>
      <c r="F127" s="136" t="s">
        <v>160</v>
      </c>
      <c r="G127" s="137" t="s">
        <v>161</v>
      </c>
      <c r="H127" s="138">
        <v>43</v>
      </c>
      <c r="I127" s="139"/>
      <c r="J127" s="139"/>
      <c r="K127" s="140"/>
      <c r="L127" s="29"/>
      <c r="M127" s="141" t="s">
        <v>1</v>
      </c>
      <c r="N127" s="142" t="s">
        <v>39</v>
      </c>
      <c r="O127" s="143">
        <v>0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45" t="s">
        <v>143</v>
      </c>
      <c r="AT127" s="145" t="s">
        <v>139</v>
      </c>
      <c r="AU127" s="145" t="s">
        <v>73</v>
      </c>
      <c r="AY127" s="15" t="s">
        <v>144</v>
      </c>
      <c r="BE127" s="146">
        <f>IF(N127="základná",J127,0)</f>
        <v>0</v>
      </c>
      <c r="BF127" s="146">
        <f>IF(N127="znížená",J127,0)</f>
        <v>0</v>
      </c>
      <c r="BG127" s="146">
        <f>IF(N127="zákl. prenesená",J127,0)</f>
        <v>0</v>
      </c>
      <c r="BH127" s="146">
        <f>IF(N127="zníž. prenesená",J127,0)</f>
        <v>0</v>
      </c>
      <c r="BI127" s="146">
        <f>IF(N127="nulová",J127,0)</f>
        <v>0</v>
      </c>
      <c r="BJ127" s="15" t="s">
        <v>85</v>
      </c>
      <c r="BK127" s="146">
        <f>ROUND(I127*H127,2)</f>
        <v>0</v>
      </c>
      <c r="BL127" s="15" t="s">
        <v>143</v>
      </c>
      <c r="BM127" s="145" t="s">
        <v>162</v>
      </c>
    </row>
    <row r="128" spans="1:65" s="2" customFormat="1" ht="19.5">
      <c r="A128" s="28"/>
      <c r="B128" s="29"/>
      <c r="C128" s="28"/>
      <c r="D128" s="147" t="s">
        <v>145</v>
      </c>
      <c r="E128" s="28"/>
      <c r="F128" s="148" t="s">
        <v>163</v>
      </c>
      <c r="G128" s="28"/>
      <c r="H128" s="28"/>
      <c r="I128" s="28"/>
      <c r="J128" s="28"/>
      <c r="K128" s="28"/>
      <c r="L128" s="29"/>
      <c r="M128" s="149"/>
      <c r="N128" s="150"/>
      <c r="O128" s="57"/>
      <c r="P128" s="57"/>
      <c r="Q128" s="57"/>
      <c r="R128" s="57"/>
      <c r="S128" s="57"/>
      <c r="T128" s="5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5" t="s">
        <v>145</v>
      </c>
      <c r="AU128" s="15" t="s">
        <v>73</v>
      </c>
    </row>
    <row r="129" spans="1:65" s="2" customFormat="1" ht="16.5" customHeight="1">
      <c r="A129" s="28"/>
      <c r="B129" s="133"/>
      <c r="C129" s="134" t="s">
        <v>149</v>
      </c>
      <c r="D129" s="134" t="s">
        <v>139</v>
      </c>
      <c r="E129" s="135" t="s">
        <v>164</v>
      </c>
      <c r="F129" s="136" t="s">
        <v>165</v>
      </c>
      <c r="G129" s="137" t="s">
        <v>142</v>
      </c>
      <c r="H129" s="138">
        <v>2</v>
      </c>
      <c r="I129" s="139"/>
      <c r="J129" s="139"/>
      <c r="K129" s="140"/>
      <c r="L129" s="29"/>
      <c r="M129" s="141" t="s">
        <v>1</v>
      </c>
      <c r="N129" s="142" t="s">
        <v>39</v>
      </c>
      <c r="O129" s="143">
        <v>0</v>
      </c>
      <c r="P129" s="143">
        <f t="shared" ref="P129:P135" si="0">O129*H129</f>
        <v>0</v>
      </c>
      <c r="Q129" s="143">
        <v>0</v>
      </c>
      <c r="R129" s="143">
        <f t="shared" ref="R129:R135" si="1">Q129*H129</f>
        <v>0</v>
      </c>
      <c r="S129" s="143">
        <v>0</v>
      </c>
      <c r="T129" s="144">
        <f t="shared" ref="T129:T135" si="2"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45" t="s">
        <v>143</v>
      </c>
      <c r="AT129" s="145" t="s">
        <v>139</v>
      </c>
      <c r="AU129" s="145" t="s">
        <v>73</v>
      </c>
      <c r="AY129" s="15" t="s">
        <v>144</v>
      </c>
      <c r="BE129" s="146">
        <f t="shared" ref="BE129:BE135" si="3">IF(N129="základná",J129,0)</f>
        <v>0</v>
      </c>
      <c r="BF129" s="146">
        <f t="shared" ref="BF129:BF135" si="4">IF(N129="znížená",J129,0)</f>
        <v>0</v>
      </c>
      <c r="BG129" s="146">
        <f t="shared" ref="BG129:BG135" si="5">IF(N129="zákl. prenesená",J129,0)</f>
        <v>0</v>
      </c>
      <c r="BH129" s="146">
        <f t="shared" ref="BH129:BH135" si="6">IF(N129="zníž. prenesená",J129,0)</f>
        <v>0</v>
      </c>
      <c r="BI129" s="146">
        <f t="shared" ref="BI129:BI135" si="7">IF(N129="nulová",J129,0)</f>
        <v>0</v>
      </c>
      <c r="BJ129" s="15" t="s">
        <v>85</v>
      </c>
      <c r="BK129" s="146">
        <f t="shared" ref="BK129:BK135" si="8">ROUND(I129*H129,2)</f>
        <v>0</v>
      </c>
      <c r="BL129" s="15" t="s">
        <v>143</v>
      </c>
      <c r="BM129" s="145" t="s">
        <v>166</v>
      </c>
    </row>
    <row r="130" spans="1:65" s="2" customFormat="1" ht="21.75" customHeight="1">
      <c r="A130" s="28"/>
      <c r="B130" s="133"/>
      <c r="C130" s="134" t="s">
        <v>167</v>
      </c>
      <c r="D130" s="134" t="s">
        <v>139</v>
      </c>
      <c r="E130" s="135" t="s">
        <v>168</v>
      </c>
      <c r="F130" s="136" t="s">
        <v>169</v>
      </c>
      <c r="G130" s="137" t="s">
        <v>142</v>
      </c>
      <c r="H130" s="138">
        <v>3</v>
      </c>
      <c r="I130" s="139"/>
      <c r="J130" s="139"/>
      <c r="K130" s="140"/>
      <c r="L130" s="29"/>
      <c r="M130" s="141" t="s">
        <v>1</v>
      </c>
      <c r="N130" s="142" t="s">
        <v>39</v>
      </c>
      <c r="O130" s="143">
        <v>0</v>
      </c>
      <c r="P130" s="143">
        <f t="shared" si="0"/>
        <v>0</v>
      </c>
      <c r="Q130" s="143">
        <v>0</v>
      </c>
      <c r="R130" s="143">
        <f t="shared" si="1"/>
        <v>0</v>
      </c>
      <c r="S130" s="143">
        <v>0</v>
      </c>
      <c r="T130" s="144">
        <f t="shared" si="2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5" t="s">
        <v>143</v>
      </c>
      <c r="AT130" s="145" t="s">
        <v>139</v>
      </c>
      <c r="AU130" s="145" t="s">
        <v>73</v>
      </c>
      <c r="AY130" s="15" t="s">
        <v>144</v>
      </c>
      <c r="BE130" s="146">
        <f t="shared" si="3"/>
        <v>0</v>
      </c>
      <c r="BF130" s="146">
        <f t="shared" si="4"/>
        <v>0</v>
      </c>
      <c r="BG130" s="146">
        <f t="shared" si="5"/>
        <v>0</v>
      </c>
      <c r="BH130" s="146">
        <f t="shared" si="6"/>
        <v>0</v>
      </c>
      <c r="BI130" s="146">
        <f t="shared" si="7"/>
        <v>0</v>
      </c>
      <c r="BJ130" s="15" t="s">
        <v>85</v>
      </c>
      <c r="BK130" s="146">
        <f t="shared" si="8"/>
        <v>0</v>
      </c>
      <c r="BL130" s="15" t="s">
        <v>143</v>
      </c>
      <c r="BM130" s="145" t="s">
        <v>170</v>
      </c>
    </row>
    <row r="131" spans="1:65" s="2" customFormat="1" ht="16.5" customHeight="1">
      <c r="A131" s="28"/>
      <c r="B131" s="133"/>
      <c r="C131" s="134" t="s">
        <v>154</v>
      </c>
      <c r="D131" s="134" t="s">
        <v>139</v>
      </c>
      <c r="E131" s="135" t="s">
        <v>171</v>
      </c>
      <c r="F131" s="136" t="s">
        <v>172</v>
      </c>
      <c r="G131" s="137" t="s">
        <v>142</v>
      </c>
      <c r="H131" s="138">
        <v>3</v>
      </c>
      <c r="I131" s="139"/>
      <c r="J131" s="139"/>
      <c r="K131" s="140"/>
      <c r="L131" s="29"/>
      <c r="M131" s="141" t="s">
        <v>1</v>
      </c>
      <c r="N131" s="142" t="s">
        <v>39</v>
      </c>
      <c r="O131" s="143">
        <v>0</v>
      </c>
      <c r="P131" s="143">
        <f t="shared" si="0"/>
        <v>0</v>
      </c>
      <c r="Q131" s="143">
        <v>0</v>
      </c>
      <c r="R131" s="143">
        <f t="shared" si="1"/>
        <v>0</v>
      </c>
      <c r="S131" s="143">
        <v>0</v>
      </c>
      <c r="T131" s="144">
        <f t="shared" si="2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45" t="s">
        <v>143</v>
      </c>
      <c r="AT131" s="145" t="s">
        <v>139</v>
      </c>
      <c r="AU131" s="145" t="s">
        <v>73</v>
      </c>
      <c r="AY131" s="15" t="s">
        <v>144</v>
      </c>
      <c r="BE131" s="146">
        <f t="shared" si="3"/>
        <v>0</v>
      </c>
      <c r="BF131" s="146">
        <f t="shared" si="4"/>
        <v>0</v>
      </c>
      <c r="BG131" s="146">
        <f t="shared" si="5"/>
        <v>0</v>
      </c>
      <c r="BH131" s="146">
        <f t="shared" si="6"/>
        <v>0</v>
      </c>
      <c r="BI131" s="146">
        <f t="shared" si="7"/>
        <v>0</v>
      </c>
      <c r="BJ131" s="15" t="s">
        <v>85</v>
      </c>
      <c r="BK131" s="146">
        <f t="shared" si="8"/>
        <v>0</v>
      </c>
      <c r="BL131" s="15" t="s">
        <v>143</v>
      </c>
      <c r="BM131" s="145" t="s">
        <v>173</v>
      </c>
    </row>
    <row r="132" spans="1:65" s="2" customFormat="1" ht="16.5" customHeight="1">
      <c r="A132" s="28"/>
      <c r="B132" s="133"/>
      <c r="C132" s="134" t="s">
        <v>174</v>
      </c>
      <c r="D132" s="134" t="s">
        <v>139</v>
      </c>
      <c r="E132" s="135" t="s">
        <v>175</v>
      </c>
      <c r="F132" s="136" t="s">
        <v>176</v>
      </c>
      <c r="G132" s="137" t="s">
        <v>142</v>
      </c>
      <c r="H132" s="138">
        <v>14</v>
      </c>
      <c r="I132" s="139"/>
      <c r="J132" s="139"/>
      <c r="K132" s="140"/>
      <c r="L132" s="29"/>
      <c r="M132" s="141" t="s">
        <v>1</v>
      </c>
      <c r="N132" s="142" t="s">
        <v>39</v>
      </c>
      <c r="O132" s="143">
        <v>0</v>
      </c>
      <c r="P132" s="143">
        <f t="shared" si="0"/>
        <v>0</v>
      </c>
      <c r="Q132" s="143">
        <v>0</v>
      </c>
      <c r="R132" s="143">
        <f t="shared" si="1"/>
        <v>0</v>
      </c>
      <c r="S132" s="143">
        <v>0</v>
      </c>
      <c r="T132" s="144">
        <f t="shared" si="2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45" t="s">
        <v>143</v>
      </c>
      <c r="AT132" s="145" t="s">
        <v>139</v>
      </c>
      <c r="AU132" s="145" t="s">
        <v>73</v>
      </c>
      <c r="AY132" s="15" t="s">
        <v>144</v>
      </c>
      <c r="BE132" s="146">
        <f t="shared" si="3"/>
        <v>0</v>
      </c>
      <c r="BF132" s="146">
        <f t="shared" si="4"/>
        <v>0</v>
      </c>
      <c r="BG132" s="146">
        <f t="shared" si="5"/>
        <v>0</v>
      </c>
      <c r="BH132" s="146">
        <f t="shared" si="6"/>
        <v>0</v>
      </c>
      <c r="BI132" s="146">
        <f t="shared" si="7"/>
        <v>0</v>
      </c>
      <c r="BJ132" s="15" t="s">
        <v>85</v>
      </c>
      <c r="BK132" s="146">
        <f t="shared" si="8"/>
        <v>0</v>
      </c>
      <c r="BL132" s="15" t="s">
        <v>143</v>
      </c>
      <c r="BM132" s="145" t="s">
        <v>7</v>
      </c>
    </row>
    <row r="133" spans="1:65" s="2" customFormat="1" ht="16.5" customHeight="1">
      <c r="A133" s="28"/>
      <c r="B133" s="133"/>
      <c r="C133" s="134" t="s">
        <v>157</v>
      </c>
      <c r="D133" s="134" t="s">
        <v>139</v>
      </c>
      <c r="E133" s="135" t="s">
        <v>177</v>
      </c>
      <c r="F133" s="136" t="s">
        <v>178</v>
      </c>
      <c r="G133" s="137" t="s">
        <v>179</v>
      </c>
      <c r="H133" s="138">
        <v>35</v>
      </c>
      <c r="I133" s="139"/>
      <c r="J133" s="139"/>
      <c r="K133" s="140"/>
      <c r="L133" s="29"/>
      <c r="M133" s="141" t="s">
        <v>1</v>
      </c>
      <c r="N133" s="142" t="s">
        <v>39</v>
      </c>
      <c r="O133" s="143">
        <v>0</v>
      </c>
      <c r="P133" s="143">
        <f t="shared" si="0"/>
        <v>0</v>
      </c>
      <c r="Q133" s="143">
        <v>0</v>
      </c>
      <c r="R133" s="143">
        <f t="shared" si="1"/>
        <v>0</v>
      </c>
      <c r="S133" s="143">
        <v>0</v>
      </c>
      <c r="T133" s="144">
        <f t="shared" si="2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5" t="s">
        <v>143</v>
      </c>
      <c r="AT133" s="145" t="s">
        <v>139</v>
      </c>
      <c r="AU133" s="145" t="s">
        <v>73</v>
      </c>
      <c r="AY133" s="15" t="s">
        <v>144</v>
      </c>
      <c r="BE133" s="146">
        <f t="shared" si="3"/>
        <v>0</v>
      </c>
      <c r="BF133" s="146">
        <f t="shared" si="4"/>
        <v>0</v>
      </c>
      <c r="BG133" s="146">
        <f t="shared" si="5"/>
        <v>0</v>
      </c>
      <c r="BH133" s="146">
        <f t="shared" si="6"/>
        <v>0</v>
      </c>
      <c r="BI133" s="146">
        <f t="shared" si="7"/>
        <v>0</v>
      </c>
      <c r="BJ133" s="15" t="s">
        <v>85</v>
      </c>
      <c r="BK133" s="146">
        <f t="shared" si="8"/>
        <v>0</v>
      </c>
      <c r="BL133" s="15" t="s">
        <v>143</v>
      </c>
      <c r="BM133" s="145" t="s">
        <v>180</v>
      </c>
    </row>
    <row r="134" spans="1:65" s="2" customFormat="1" ht="16.5" customHeight="1">
      <c r="A134" s="28"/>
      <c r="B134" s="133"/>
      <c r="C134" s="134" t="s">
        <v>181</v>
      </c>
      <c r="D134" s="134" t="s">
        <v>139</v>
      </c>
      <c r="E134" s="135" t="s">
        <v>182</v>
      </c>
      <c r="F134" s="136" t="s">
        <v>183</v>
      </c>
      <c r="G134" s="137" t="s">
        <v>142</v>
      </c>
      <c r="H134" s="138">
        <v>8</v>
      </c>
      <c r="I134" s="139"/>
      <c r="J134" s="139"/>
      <c r="K134" s="140"/>
      <c r="L134" s="29"/>
      <c r="M134" s="141" t="s">
        <v>1</v>
      </c>
      <c r="N134" s="142" t="s">
        <v>39</v>
      </c>
      <c r="O134" s="143">
        <v>0</v>
      </c>
      <c r="P134" s="143">
        <f t="shared" si="0"/>
        <v>0</v>
      </c>
      <c r="Q134" s="143">
        <v>0</v>
      </c>
      <c r="R134" s="143">
        <f t="shared" si="1"/>
        <v>0</v>
      </c>
      <c r="S134" s="143">
        <v>0</v>
      </c>
      <c r="T134" s="144">
        <f t="shared" si="2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5" t="s">
        <v>143</v>
      </c>
      <c r="AT134" s="145" t="s">
        <v>139</v>
      </c>
      <c r="AU134" s="145" t="s">
        <v>73</v>
      </c>
      <c r="AY134" s="15" t="s">
        <v>144</v>
      </c>
      <c r="BE134" s="146">
        <f t="shared" si="3"/>
        <v>0</v>
      </c>
      <c r="BF134" s="146">
        <f t="shared" si="4"/>
        <v>0</v>
      </c>
      <c r="BG134" s="146">
        <f t="shared" si="5"/>
        <v>0</v>
      </c>
      <c r="BH134" s="146">
        <f t="shared" si="6"/>
        <v>0</v>
      </c>
      <c r="BI134" s="146">
        <f t="shared" si="7"/>
        <v>0</v>
      </c>
      <c r="BJ134" s="15" t="s">
        <v>85</v>
      </c>
      <c r="BK134" s="146">
        <f t="shared" si="8"/>
        <v>0</v>
      </c>
      <c r="BL134" s="15" t="s">
        <v>143</v>
      </c>
      <c r="BM134" s="145" t="s">
        <v>184</v>
      </c>
    </row>
    <row r="135" spans="1:65" s="2" customFormat="1" ht="16.5" customHeight="1">
      <c r="A135" s="28"/>
      <c r="B135" s="133"/>
      <c r="C135" s="134" t="s">
        <v>162</v>
      </c>
      <c r="D135" s="134" t="s">
        <v>139</v>
      </c>
      <c r="E135" s="135" t="s">
        <v>185</v>
      </c>
      <c r="F135" s="136" t="s">
        <v>186</v>
      </c>
      <c r="G135" s="137" t="s">
        <v>142</v>
      </c>
      <c r="H135" s="138">
        <v>6</v>
      </c>
      <c r="I135" s="139"/>
      <c r="J135" s="139"/>
      <c r="K135" s="140"/>
      <c r="L135" s="29"/>
      <c r="M135" s="141" t="s">
        <v>1</v>
      </c>
      <c r="N135" s="142" t="s">
        <v>39</v>
      </c>
      <c r="O135" s="143">
        <v>0</v>
      </c>
      <c r="P135" s="143">
        <f t="shared" si="0"/>
        <v>0</v>
      </c>
      <c r="Q135" s="143">
        <v>0</v>
      </c>
      <c r="R135" s="143">
        <f t="shared" si="1"/>
        <v>0</v>
      </c>
      <c r="S135" s="143">
        <v>0</v>
      </c>
      <c r="T135" s="144">
        <f t="shared" si="2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5" t="s">
        <v>143</v>
      </c>
      <c r="AT135" s="145" t="s">
        <v>139</v>
      </c>
      <c r="AU135" s="145" t="s">
        <v>73</v>
      </c>
      <c r="AY135" s="15" t="s">
        <v>144</v>
      </c>
      <c r="BE135" s="146">
        <f t="shared" si="3"/>
        <v>0</v>
      </c>
      <c r="BF135" s="146">
        <f t="shared" si="4"/>
        <v>0</v>
      </c>
      <c r="BG135" s="146">
        <f t="shared" si="5"/>
        <v>0</v>
      </c>
      <c r="BH135" s="146">
        <f t="shared" si="6"/>
        <v>0</v>
      </c>
      <c r="BI135" s="146">
        <f t="shared" si="7"/>
        <v>0</v>
      </c>
      <c r="BJ135" s="15" t="s">
        <v>85</v>
      </c>
      <c r="BK135" s="146">
        <f t="shared" si="8"/>
        <v>0</v>
      </c>
      <c r="BL135" s="15" t="s">
        <v>143</v>
      </c>
      <c r="BM135" s="145" t="s">
        <v>187</v>
      </c>
    </row>
    <row r="136" spans="1:65" s="2" customFormat="1" ht="39">
      <c r="A136" s="28"/>
      <c r="B136" s="29"/>
      <c r="C136" s="28"/>
      <c r="D136" s="147" t="s">
        <v>145</v>
      </c>
      <c r="E136" s="28"/>
      <c r="F136" s="148" t="s">
        <v>188</v>
      </c>
      <c r="G136" s="28"/>
      <c r="H136" s="28"/>
      <c r="I136" s="28"/>
      <c r="J136" s="28"/>
      <c r="K136" s="28"/>
      <c r="L136" s="29"/>
      <c r="M136" s="149"/>
      <c r="N136" s="150"/>
      <c r="O136" s="57"/>
      <c r="P136" s="57"/>
      <c r="Q136" s="57"/>
      <c r="R136" s="57"/>
      <c r="S136" s="57"/>
      <c r="T136" s="5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5" t="s">
        <v>145</v>
      </c>
      <c r="AU136" s="15" t="s">
        <v>73</v>
      </c>
    </row>
    <row r="137" spans="1:65" s="2" customFormat="1" ht="16.5" customHeight="1">
      <c r="A137" s="28"/>
      <c r="B137" s="133"/>
      <c r="C137" s="134" t="s">
        <v>189</v>
      </c>
      <c r="D137" s="134" t="s">
        <v>139</v>
      </c>
      <c r="E137" s="135" t="s">
        <v>190</v>
      </c>
      <c r="F137" s="136" t="s">
        <v>191</v>
      </c>
      <c r="G137" s="137" t="s">
        <v>192</v>
      </c>
      <c r="H137" s="138">
        <v>1</v>
      </c>
      <c r="I137" s="139"/>
      <c r="J137" s="139"/>
      <c r="K137" s="140"/>
      <c r="L137" s="29"/>
      <c r="M137" s="141" t="s">
        <v>1</v>
      </c>
      <c r="N137" s="142" t="s">
        <v>39</v>
      </c>
      <c r="O137" s="143">
        <v>0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5" t="s">
        <v>143</v>
      </c>
      <c r="AT137" s="145" t="s">
        <v>139</v>
      </c>
      <c r="AU137" s="145" t="s">
        <v>73</v>
      </c>
      <c r="AY137" s="15" t="s">
        <v>144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5" t="s">
        <v>85</v>
      </c>
      <c r="BK137" s="146">
        <f>ROUND(I137*H137,2)</f>
        <v>0</v>
      </c>
      <c r="BL137" s="15" t="s">
        <v>143</v>
      </c>
      <c r="BM137" s="145" t="s">
        <v>193</v>
      </c>
    </row>
    <row r="138" spans="1:65" s="2" customFormat="1" ht="16.5" customHeight="1">
      <c r="A138" s="28"/>
      <c r="B138" s="133"/>
      <c r="C138" s="134" t="s">
        <v>166</v>
      </c>
      <c r="D138" s="134" t="s">
        <v>139</v>
      </c>
      <c r="E138" s="135" t="s">
        <v>194</v>
      </c>
      <c r="F138" s="136" t="s">
        <v>195</v>
      </c>
      <c r="G138" s="137" t="s">
        <v>192</v>
      </c>
      <c r="H138" s="138">
        <v>1</v>
      </c>
      <c r="I138" s="139"/>
      <c r="J138" s="139"/>
      <c r="K138" s="140"/>
      <c r="L138" s="29"/>
      <c r="M138" s="141" t="s">
        <v>1</v>
      </c>
      <c r="N138" s="142" t="s">
        <v>39</v>
      </c>
      <c r="O138" s="143">
        <v>0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5" t="s">
        <v>143</v>
      </c>
      <c r="AT138" s="145" t="s">
        <v>139</v>
      </c>
      <c r="AU138" s="145" t="s">
        <v>73</v>
      </c>
      <c r="AY138" s="15" t="s">
        <v>144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5" t="s">
        <v>85</v>
      </c>
      <c r="BK138" s="146">
        <f>ROUND(I138*H138,2)</f>
        <v>0</v>
      </c>
      <c r="BL138" s="15" t="s">
        <v>143</v>
      </c>
      <c r="BM138" s="145" t="s">
        <v>196</v>
      </c>
    </row>
    <row r="139" spans="1:65" s="10" customFormat="1">
      <c r="B139" s="151"/>
      <c r="D139" s="147" t="s">
        <v>197</v>
      </c>
      <c r="E139" s="152" t="s">
        <v>1</v>
      </c>
      <c r="F139" s="153" t="s">
        <v>80</v>
      </c>
      <c r="H139" s="154">
        <v>1</v>
      </c>
      <c r="L139" s="151"/>
      <c r="M139" s="155"/>
      <c r="N139" s="156"/>
      <c r="O139" s="156"/>
      <c r="P139" s="156"/>
      <c r="Q139" s="156"/>
      <c r="R139" s="156"/>
      <c r="S139" s="156"/>
      <c r="T139" s="157"/>
      <c r="AT139" s="152" t="s">
        <v>197</v>
      </c>
      <c r="AU139" s="152" t="s">
        <v>73</v>
      </c>
      <c r="AV139" s="10" t="s">
        <v>85</v>
      </c>
      <c r="AW139" s="10" t="s">
        <v>27</v>
      </c>
      <c r="AX139" s="10" t="s">
        <v>80</v>
      </c>
      <c r="AY139" s="152" t="s">
        <v>144</v>
      </c>
    </row>
    <row r="140" spans="1:65" s="2" customFormat="1" ht="16.5" customHeight="1">
      <c r="A140" s="28"/>
      <c r="B140" s="133"/>
      <c r="C140" s="134" t="s">
        <v>198</v>
      </c>
      <c r="D140" s="134" t="s">
        <v>139</v>
      </c>
      <c r="E140" s="135" t="s">
        <v>199</v>
      </c>
      <c r="F140" s="136" t="s">
        <v>200</v>
      </c>
      <c r="G140" s="137" t="s">
        <v>192</v>
      </c>
      <c r="H140" s="138">
        <v>1</v>
      </c>
      <c r="I140" s="139"/>
      <c r="J140" s="139"/>
      <c r="K140" s="140"/>
      <c r="L140" s="29"/>
      <c r="M140" s="141" t="s">
        <v>1</v>
      </c>
      <c r="N140" s="142" t="s">
        <v>39</v>
      </c>
      <c r="O140" s="143">
        <v>0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5" t="s">
        <v>143</v>
      </c>
      <c r="AT140" s="145" t="s">
        <v>139</v>
      </c>
      <c r="AU140" s="145" t="s">
        <v>73</v>
      </c>
      <c r="AY140" s="15" t="s">
        <v>144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5" t="s">
        <v>85</v>
      </c>
      <c r="BK140" s="146">
        <f>ROUND(I140*H140,2)</f>
        <v>0</v>
      </c>
      <c r="BL140" s="15" t="s">
        <v>143</v>
      </c>
      <c r="BM140" s="145" t="s">
        <v>201</v>
      </c>
    </row>
    <row r="141" spans="1:65" s="10" customFormat="1">
      <c r="B141" s="151"/>
      <c r="D141" s="147" t="s">
        <v>197</v>
      </c>
      <c r="E141" s="152" t="s">
        <v>1</v>
      </c>
      <c r="F141" s="153" t="s">
        <v>80</v>
      </c>
      <c r="H141" s="154">
        <v>1</v>
      </c>
      <c r="L141" s="151"/>
      <c r="M141" s="155"/>
      <c r="N141" s="156"/>
      <c r="O141" s="156"/>
      <c r="P141" s="156"/>
      <c r="Q141" s="156"/>
      <c r="R141" s="156"/>
      <c r="S141" s="156"/>
      <c r="T141" s="157"/>
      <c r="AT141" s="152" t="s">
        <v>197</v>
      </c>
      <c r="AU141" s="152" t="s">
        <v>73</v>
      </c>
      <c r="AV141" s="10" t="s">
        <v>85</v>
      </c>
      <c r="AW141" s="10" t="s">
        <v>27</v>
      </c>
      <c r="AX141" s="10" t="s">
        <v>80</v>
      </c>
      <c r="AY141" s="152" t="s">
        <v>144</v>
      </c>
    </row>
    <row r="142" spans="1:65" s="2" customFormat="1" ht="16.5" customHeight="1">
      <c r="A142" s="28"/>
      <c r="B142" s="133"/>
      <c r="C142" s="134" t="s">
        <v>170</v>
      </c>
      <c r="D142" s="134" t="s">
        <v>139</v>
      </c>
      <c r="E142" s="135" t="s">
        <v>202</v>
      </c>
      <c r="F142" s="136" t="s">
        <v>203</v>
      </c>
      <c r="G142" s="137" t="s">
        <v>192</v>
      </c>
      <c r="H142" s="138">
        <v>1</v>
      </c>
      <c r="I142" s="139"/>
      <c r="J142" s="139"/>
      <c r="K142" s="140"/>
      <c r="L142" s="29"/>
      <c r="M142" s="141" t="s">
        <v>1</v>
      </c>
      <c r="N142" s="142" t="s">
        <v>39</v>
      </c>
      <c r="O142" s="143">
        <v>0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5" t="s">
        <v>143</v>
      </c>
      <c r="AT142" s="145" t="s">
        <v>139</v>
      </c>
      <c r="AU142" s="145" t="s">
        <v>73</v>
      </c>
      <c r="AY142" s="15" t="s">
        <v>144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5" t="s">
        <v>85</v>
      </c>
      <c r="BK142" s="146">
        <f>ROUND(I142*H142,2)</f>
        <v>0</v>
      </c>
      <c r="BL142" s="15" t="s">
        <v>143</v>
      </c>
      <c r="BM142" s="145" t="s">
        <v>204</v>
      </c>
    </row>
    <row r="143" spans="1:65" s="10" customFormat="1">
      <c r="B143" s="151"/>
      <c r="D143" s="147" t="s">
        <v>197</v>
      </c>
      <c r="E143" s="152" t="s">
        <v>1</v>
      </c>
      <c r="F143" s="153" t="s">
        <v>80</v>
      </c>
      <c r="H143" s="154">
        <v>1</v>
      </c>
      <c r="L143" s="151"/>
      <c r="M143" s="158"/>
      <c r="N143" s="159"/>
      <c r="O143" s="159"/>
      <c r="P143" s="159"/>
      <c r="Q143" s="159"/>
      <c r="R143" s="159"/>
      <c r="S143" s="159"/>
      <c r="T143" s="160"/>
      <c r="AT143" s="152" t="s">
        <v>197</v>
      </c>
      <c r="AU143" s="152" t="s">
        <v>73</v>
      </c>
      <c r="AV143" s="10" t="s">
        <v>85</v>
      </c>
      <c r="AW143" s="10" t="s">
        <v>27</v>
      </c>
      <c r="AX143" s="10" t="s">
        <v>80</v>
      </c>
      <c r="AY143" s="152" t="s">
        <v>144</v>
      </c>
    </row>
    <row r="144" spans="1:65" s="2" customFormat="1" ht="6.95" customHeight="1">
      <c r="A144" s="28"/>
      <c r="B144" s="46"/>
      <c r="C144" s="47"/>
      <c r="D144" s="47"/>
      <c r="E144" s="47"/>
      <c r="F144" s="47"/>
      <c r="G144" s="47"/>
      <c r="H144" s="47"/>
      <c r="I144" s="47"/>
      <c r="J144" s="47"/>
      <c r="K144" s="47"/>
      <c r="L144" s="29"/>
      <c r="M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</row>
  </sheetData>
  <autoFilter ref="C119:K143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53"/>
  <sheetViews>
    <sheetView showGridLines="0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00"/>
    </row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5" t="s">
        <v>91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1:46" s="1" customFormat="1" ht="24.95" customHeight="1">
      <c r="B4" s="18"/>
      <c r="D4" s="19" t="s">
        <v>117</v>
      </c>
      <c r="L4" s="18"/>
      <c r="M4" s="101" t="s">
        <v>9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43" t="str">
        <f>'Rekapitulácia stavby'!K6</f>
        <v>Novostavba garáže pre zásahovú techniku</v>
      </c>
      <c r="F7" s="244"/>
      <c r="G7" s="244"/>
      <c r="H7" s="244"/>
      <c r="L7" s="18"/>
    </row>
    <row r="8" spans="1:46" s="1" customFormat="1" ht="12" customHeight="1">
      <c r="B8" s="18"/>
      <c r="D8" s="24" t="s">
        <v>118</v>
      </c>
      <c r="L8" s="18"/>
    </row>
    <row r="9" spans="1:46" s="2" customFormat="1" ht="16.5" customHeight="1">
      <c r="A9" s="28"/>
      <c r="B9" s="29"/>
      <c r="C9" s="28"/>
      <c r="D9" s="28"/>
      <c r="E9" s="243" t="s">
        <v>205</v>
      </c>
      <c r="F9" s="242"/>
      <c r="G9" s="242"/>
      <c r="H9" s="24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120</v>
      </c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38" t="s">
        <v>206</v>
      </c>
      <c r="F11" s="242"/>
      <c r="G11" s="242"/>
      <c r="H11" s="242"/>
      <c r="I11" s="28"/>
      <c r="J11" s="28"/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4" t="s">
        <v>15</v>
      </c>
      <c r="E13" s="28"/>
      <c r="F13" s="22" t="s">
        <v>1</v>
      </c>
      <c r="G13" s="28"/>
      <c r="H13" s="28"/>
      <c r="I13" s="24" t="s">
        <v>16</v>
      </c>
      <c r="J13" s="22" t="s">
        <v>1</v>
      </c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17</v>
      </c>
      <c r="E14" s="28"/>
      <c r="F14" s="22" t="s">
        <v>18</v>
      </c>
      <c r="G14" s="28"/>
      <c r="H14" s="28"/>
      <c r="I14" s="24" t="s">
        <v>19</v>
      </c>
      <c r="J14" s="54"/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4" t="s">
        <v>20</v>
      </c>
      <c r="E16" s="28"/>
      <c r="F16" s="28"/>
      <c r="G16" s="28"/>
      <c r="H16" s="28"/>
      <c r="I16" s="24" t="s">
        <v>21</v>
      </c>
      <c r="J16" s="22" t="s">
        <v>1</v>
      </c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2" t="s">
        <v>22</v>
      </c>
      <c r="F17" s="28"/>
      <c r="G17" s="28"/>
      <c r="H17" s="28"/>
      <c r="I17" s="24" t="s">
        <v>23</v>
      </c>
      <c r="J17" s="22" t="s">
        <v>1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4" t="s">
        <v>24</v>
      </c>
      <c r="E19" s="28"/>
      <c r="F19" s="28"/>
      <c r="G19" s="28"/>
      <c r="H19" s="28"/>
      <c r="I19" s="24" t="s">
        <v>21</v>
      </c>
      <c r="J19" s="22" t="str">
        <f>'Rekapitulácia stavby'!AN13</f>
        <v/>
      </c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1" t="str">
        <f>'Rekapitulácia stavby'!E14</f>
        <v xml:space="preserve"> </v>
      </c>
      <c r="F20" s="231"/>
      <c r="G20" s="231"/>
      <c r="H20" s="231"/>
      <c r="I20" s="24" t="s">
        <v>23</v>
      </c>
      <c r="J20" s="22" t="str">
        <f>'Rekapitulácia stavby'!AN14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4" t="s">
        <v>26</v>
      </c>
      <c r="E22" s="28"/>
      <c r="F22" s="28"/>
      <c r="G22" s="28"/>
      <c r="H22" s="28"/>
      <c r="I22" s="24" t="s">
        <v>21</v>
      </c>
      <c r="J22" s="22" t="str">
        <f>IF('Rekapitulácia stavby'!AN16="","",'Rekapitulácia stavby'!AN16)</f>
        <v/>
      </c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2" t="str">
        <f>IF('Rekapitulácia stavby'!E17="","",'Rekapitulácia stavby'!E17)</f>
        <v xml:space="preserve"> </v>
      </c>
      <c r="F23" s="28"/>
      <c r="G23" s="28"/>
      <c r="H23" s="28"/>
      <c r="I23" s="24" t="s">
        <v>23</v>
      </c>
      <c r="J23" s="22" t="str">
        <f>IF('Rekapitulácia stavby'!AN17="","",'Rekapitulácia stavby'!AN17)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4" t="s">
        <v>28</v>
      </c>
      <c r="E25" s="28"/>
      <c r="F25" s="28"/>
      <c r="G25" s="28"/>
      <c r="H25" s="28"/>
      <c r="I25" s="24" t="s">
        <v>21</v>
      </c>
      <c r="J25" s="22" t="s">
        <v>1</v>
      </c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2" t="s">
        <v>29</v>
      </c>
      <c r="F26" s="28"/>
      <c r="G26" s="28"/>
      <c r="H26" s="28"/>
      <c r="I26" s="24" t="s">
        <v>23</v>
      </c>
      <c r="J26" s="22" t="s">
        <v>1</v>
      </c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41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4" t="s">
        <v>30</v>
      </c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2"/>
      <c r="B29" s="103"/>
      <c r="C29" s="102"/>
      <c r="D29" s="102"/>
      <c r="E29" s="233" t="s">
        <v>1</v>
      </c>
      <c r="F29" s="233"/>
      <c r="G29" s="233"/>
      <c r="H29" s="233"/>
      <c r="I29" s="102"/>
      <c r="J29" s="102"/>
      <c r="K29" s="102"/>
      <c r="L29" s="104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5" t="s">
        <v>33</v>
      </c>
      <c r="E32" s="28"/>
      <c r="F32" s="28"/>
      <c r="G32" s="28"/>
      <c r="H32" s="28"/>
      <c r="I32" s="28"/>
      <c r="J32" s="70"/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35</v>
      </c>
      <c r="G34" s="28"/>
      <c r="H34" s="28"/>
      <c r="I34" s="32" t="s">
        <v>34</v>
      </c>
      <c r="J34" s="32" t="s">
        <v>36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6" t="s">
        <v>37</v>
      </c>
      <c r="E35" s="34" t="s">
        <v>38</v>
      </c>
      <c r="F35" s="107">
        <f>ROUND((SUM(BE139:BE252)),  2)</f>
        <v>0</v>
      </c>
      <c r="G35" s="108"/>
      <c r="H35" s="108"/>
      <c r="I35" s="109">
        <v>0.2</v>
      </c>
      <c r="J35" s="107">
        <f>ROUND(((SUM(BE139:BE252))*I35),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39</v>
      </c>
      <c r="F36" s="110"/>
      <c r="G36" s="28"/>
      <c r="H36" s="28"/>
      <c r="I36" s="111">
        <v>0.2</v>
      </c>
      <c r="J36" s="110"/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40</v>
      </c>
      <c r="F37" s="110">
        <f>ROUND((SUM(BG139:BG252)),  2)</f>
        <v>0</v>
      </c>
      <c r="G37" s="28"/>
      <c r="H37" s="28"/>
      <c r="I37" s="111">
        <v>0.2</v>
      </c>
      <c r="J37" s="110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41</v>
      </c>
      <c r="F38" s="110">
        <f>ROUND((SUM(BH139:BH252)),  2)</f>
        <v>0</v>
      </c>
      <c r="G38" s="28"/>
      <c r="H38" s="28"/>
      <c r="I38" s="111">
        <v>0.2</v>
      </c>
      <c r="J38" s="110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42</v>
      </c>
      <c r="F39" s="107">
        <f>ROUND((SUM(BI139:BI252)),  2)</f>
        <v>0</v>
      </c>
      <c r="G39" s="108"/>
      <c r="H39" s="108"/>
      <c r="I39" s="109">
        <v>0</v>
      </c>
      <c r="J39" s="107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9"/>
      <c r="D41" s="112" t="s">
        <v>43</v>
      </c>
      <c r="E41" s="59"/>
      <c r="F41" s="59"/>
      <c r="G41" s="113" t="s">
        <v>44</v>
      </c>
      <c r="H41" s="114" t="s">
        <v>45</v>
      </c>
      <c r="I41" s="59"/>
      <c r="J41" s="115"/>
      <c r="K41" s="116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8"/>
      <c r="B61" s="29"/>
      <c r="C61" s="28"/>
      <c r="D61" s="44" t="s">
        <v>48</v>
      </c>
      <c r="E61" s="31"/>
      <c r="F61" s="117" t="s">
        <v>49</v>
      </c>
      <c r="G61" s="44" t="s">
        <v>48</v>
      </c>
      <c r="H61" s="31"/>
      <c r="I61" s="31"/>
      <c r="J61" s="118" t="s">
        <v>49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8"/>
      <c r="B65" s="29"/>
      <c r="C65" s="28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8"/>
      <c r="B76" s="29"/>
      <c r="C76" s="28"/>
      <c r="D76" s="44" t="s">
        <v>48</v>
      </c>
      <c r="E76" s="31"/>
      <c r="F76" s="117" t="s">
        <v>49</v>
      </c>
      <c r="G76" s="44" t="s">
        <v>48</v>
      </c>
      <c r="H76" s="31"/>
      <c r="I76" s="31"/>
      <c r="J76" s="118" t="s">
        <v>49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9" t="s">
        <v>122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4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43" t="str">
        <f>E7</f>
        <v>Novostavba garáže pre zásahovú techniku</v>
      </c>
      <c r="F85" s="244"/>
      <c r="G85" s="244"/>
      <c r="H85" s="24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4" t="s">
        <v>118</v>
      </c>
      <c r="L86" s="18"/>
    </row>
    <row r="87" spans="1:31" s="2" customFormat="1" ht="16.5" customHeight="1">
      <c r="A87" s="28"/>
      <c r="B87" s="29"/>
      <c r="C87" s="28"/>
      <c r="D87" s="28"/>
      <c r="E87" s="243" t="s">
        <v>205</v>
      </c>
      <c r="F87" s="242"/>
      <c r="G87" s="242"/>
      <c r="H87" s="24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4" t="s">
        <v>120</v>
      </c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38" t="str">
        <f>E11</f>
        <v xml:space="preserve">01 - Stavebné riešenie   </v>
      </c>
      <c r="F89" s="242"/>
      <c r="G89" s="242"/>
      <c r="H89" s="242"/>
      <c r="I89" s="28"/>
      <c r="J89" s="28"/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4" t="s">
        <v>17</v>
      </c>
      <c r="D91" s="28"/>
      <c r="E91" s="28"/>
      <c r="F91" s="22" t="str">
        <f>F14</f>
        <v>Veľké Kapušany</v>
      </c>
      <c r="G91" s="28"/>
      <c r="H91" s="28"/>
      <c r="I91" s="24" t="s">
        <v>19</v>
      </c>
      <c r="J91" s="54"/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4" t="s">
        <v>20</v>
      </c>
      <c r="D93" s="28"/>
      <c r="E93" s="28"/>
      <c r="F93" s="22" t="str">
        <f>E17</f>
        <v>Ministerstvo vnútra SR, Pribinova 2, Bratislava</v>
      </c>
      <c r="G93" s="28"/>
      <c r="H93" s="28"/>
      <c r="I93" s="24" t="s">
        <v>26</v>
      </c>
      <c r="J93" s="25" t="str">
        <f>E23</f>
        <v xml:space="preserve"> </v>
      </c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4" t="s">
        <v>24</v>
      </c>
      <c r="D94" s="28"/>
      <c r="E94" s="28"/>
      <c r="F94" s="22" t="str">
        <f>IF(E20="","",E20)</f>
        <v xml:space="preserve"> </v>
      </c>
      <c r="G94" s="28"/>
      <c r="H94" s="28"/>
      <c r="I94" s="24" t="s">
        <v>28</v>
      </c>
      <c r="J94" s="25" t="str">
        <f>E26</f>
        <v>Ing. Marián Mihálik</v>
      </c>
      <c r="K94" s="28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9" t="s">
        <v>123</v>
      </c>
      <c r="D96" s="99"/>
      <c r="E96" s="99"/>
      <c r="F96" s="99"/>
      <c r="G96" s="99"/>
      <c r="H96" s="99"/>
      <c r="I96" s="99"/>
      <c r="J96" s="120" t="s">
        <v>124</v>
      </c>
      <c r="K96" s="99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41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21" t="s">
        <v>125</v>
      </c>
      <c r="D98" s="28"/>
      <c r="E98" s="28"/>
      <c r="F98" s="28"/>
      <c r="G98" s="28"/>
      <c r="H98" s="28"/>
      <c r="I98" s="28"/>
      <c r="J98" s="70"/>
      <c r="K98" s="28"/>
      <c r="L98" s="41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5" t="s">
        <v>126</v>
      </c>
    </row>
    <row r="99" spans="1:47" s="11" customFormat="1" ht="24.95" customHeight="1">
      <c r="B99" s="161"/>
      <c r="D99" s="162" t="s">
        <v>207</v>
      </c>
      <c r="E99" s="163"/>
      <c r="F99" s="163"/>
      <c r="G99" s="163"/>
      <c r="H99" s="163"/>
      <c r="I99" s="163"/>
      <c r="J99" s="164"/>
      <c r="L99" s="161"/>
    </row>
    <row r="100" spans="1:47" s="12" customFormat="1" ht="19.899999999999999" customHeight="1">
      <c r="B100" s="165"/>
      <c r="D100" s="166" t="s">
        <v>208</v>
      </c>
      <c r="E100" s="167"/>
      <c r="F100" s="167"/>
      <c r="G100" s="167"/>
      <c r="H100" s="167"/>
      <c r="I100" s="167"/>
      <c r="J100" s="168"/>
      <c r="L100" s="165"/>
    </row>
    <row r="101" spans="1:47" s="12" customFormat="1" ht="19.899999999999999" customHeight="1">
      <c r="B101" s="165"/>
      <c r="D101" s="166" t="s">
        <v>209</v>
      </c>
      <c r="E101" s="167"/>
      <c r="F101" s="167"/>
      <c r="G101" s="167"/>
      <c r="H101" s="167"/>
      <c r="I101" s="167"/>
      <c r="J101" s="168"/>
      <c r="L101" s="165"/>
    </row>
    <row r="102" spans="1:47" s="12" customFormat="1" ht="19.899999999999999" customHeight="1">
      <c r="B102" s="165"/>
      <c r="D102" s="166" t="s">
        <v>210</v>
      </c>
      <c r="E102" s="167"/>
      <c r="F102" s="167"/>
      <c r="G102" s="167"/>
      <c r="H102" s="167"/>
      <c r="I102" s="167"/>
      <c r="J102" s="168"/>
      <c r="L102" s="165"/>
    </row>
    <row r="103" spans="1:47" s="12" customFormat="1" ht="19.899999999999999" customHeight="1">
      <c r="B103" s="165"/>
      <c r="D103" s="166" t="s">
        <v>211</v>
      </c>
      <c r="E103" s="167"/>
      <c r="F103" s="167"/>
      <c r="G103" s="167"/>
      <c r="H103" s="167"/>
      <c r="I103" s="167"/>
      <c r="J103" s="168"/>
      <c r="L103" s="165"/>
    </row>
    <row r="104" spans="1:47" s="12" customFormat="1" ht="19.899999999999999" customHeight="1">
      <c r="B104" s="165"/>
      <c r="D104" s="166" t="s">
        <v>212</v>
      </c>
      <c r="E104" s="167"/>
      <c r="F104" s="167"/>
      <c r="G104" s="167"/>
      <c r="H104" s="167"/>
      <c r="I104" s="167"/>
      <c r="J104" s="168"/>
      <c r="L104" s="165"/>
    </row>
    <row r="105" spans="1:47" s="11" customFormat="1" ht="24.95" customHeight="1">
      <c r="B105" s="161"/>
      <c r="D105" s="162" t="s">
        <v>213</v>
      </c>
      <c r="E105" s="163"/>
      <c r="F105" s="163"/>
      <c r="G105" s="163"/>
      <c r="H105" s="163"/>
      <c r="I105" s="163"/>
      <c r="J105" s="164"/>
      <c r="L105" s="161"/>
    </row>
    <row r="106" spans="1:47" s="12" customFormat="1" ht="19.899999999999999" customHeight="1">
      <c r="B106" s="165"/>
      <c r="D106" s="166" t="s">
        <v>214</v>
      </c>
      <c r="E106" s="167"/>
      <c r="F106" s="167"/>
      <c r="G106" s="167"/>
      <c r="H106" s="167"/>
      <c r="I106" s="167"/>
      <c r="J106" s="168"/>
      <c r="L106" s="165"/>
    </row>
    <row r="107" spans="1:47" s="12" customFormat="1" ht="19.899999999999999" customHeight="1">
      <c r="B107" s="165"/>
      <c r="D107" s="166" t="s">
        <v>215</v>
      </c>
      <c r="E107" s="167"/>
      <c r="F107" s="167"/>
      <c r="G107" s="167"/>
      <c r="H107" s="167"/>
      <c r="I107" s="167"/>
      <c r="J107" s="168"/>
      <c r="L107" s="165"/>
    </row>
    <row r="108" spans="1:47" s="12" customFormat="1" ht="19.899999999999999" customHeight="1">
      <c r="B108" s="165"/>
      <c r="D108" s="166" t="s">
        <v>216</v>
      </c>
      <c r="E108" s="167"/>
      <c r="F108" s="167"/>
      <c r="G108" s="167"/>
      <c r="H108" s="167"/>
      <c r="I108" s="167"/>
      <c r="J108" s="168"/>
      <c r="L108" s="165"/>
    </row>
    <row r="109" spans="1:47" s="12" customFormat="1" ht="19.899999999999999" customHeight="1">
      <c r="B109" s="165"/>
      <c r="D109" s="166" t="s">
        <v>217</v>
      </c>
      <c r="E109" s="167"/>
      <c r="F109" s="167"/>
      <c r="G109" s="167"/>
      <c r="H109" s="167"/>
      <c r="I109" s="167"/>
      <c r="J109" s="168"/>
      <c r="L109" s="165"/>
    </row>
    <row r="110" spans="1:47" s="12" customFormat="1" ht="19.899999999999999" customHeight="1">
      <c r="B110" s="165"/>
      <c r="D110" s="166" t="s">
        <v>218</v>
      </c>
      <c r="E110" s="167"/>
      <c r="F110" s="167"/>
      <c r="G110" s="167"/>
      <c r="H110" s="167"/>
      <c r="I110" s="167"/>
      <c r="J110" s="168"/>
      <c r="L110" s="165"/>
    </row>
    <row r="111" spans="1:47" s="12" customFormat="1" ht="19.899999999999999" customHeight="1">
      <c r="B111" s="165"/>
      <c r="D111" s="166" t="s">
        <v>219</v>
      </c>
      <c r="E111" s="167"/>
      <c r="F111" s="167"/>
      <c r="G111" s="167"/>
      <c r="H111" s="167"/>
      <c r="I111" s="167"/>
      <c r="J111" s="168"/>
      <c r="L111" s="165"/>
    </row>
    <row r="112" spans="1:47" s="12" customFormat="1" ht="19.899999999999999" customHeight="1">
      <c r="B112" s="165"/>
      <c r="D112" s="166" t="s">
        <v>220</v>
      </c>
      <c r="E112" s="167"/>
      <c r="F112" s="167"/>
      <c r="G112" s="167"/>
      <c r="H112" s="167"/>
      <c r="I112" s="167"/>
      <c r="J112" s="168"/>
      <c r="L112" s="165"/>
    </row>
    <row r="113" spans="1:31" s="12" customFormat="1" ht="19.899999999999999" customHeight="1">
      <c r="B113" s="165"/>
      <c r="D113" s="166" t="s">
        <v>221</v>
      </c>
      <c r="E113" s="167"/>
      <c r="F113" s="167"/>
      <c r="G113" s="167"/>
      <c r="H113" s="167"/>
      <c r="I113" s="167"/>
      <c r="J113" s="168"/>
      <c r="L113" s="165"/>
    </row>
    <row r="114" spans="1:31" s="12" customFormat="1" ht="19.899999999999999" customHeight="1">
      <c r="B114" s="165"/>
      <c r="D114" s="166" t="s">
        <v>222</v>
      </c>
      <c r="E114" s="167"/>
      <c r="F114" s="167"/>
      <c r="G114" s="167"/>
      <c r="H114" s="167"/>
      <c r="I114" s="167"/>
      <c r="J114" s="168"/>
      <c r="L114" s="165"/>
    </row>
    <row r="115" spans="1:31" s="12" customFormat="1" ht="19.899999999999999" customHeight="1">
      <c r="B115" s="165"/>
      <c r="D115" s="166" t="s">
        <v>223</v>
      </c>
      <c r="E115" s="167"/>
      <c r="F115" s="167"/>
      <c r="G115" s="167"/>
      <c r="H115" s="167"/>
      <c r="I115" s="167"/>
      <c r="J115" s="168"/>
      <c r="L115" s="165"/>
    </row>
    <row r="116" spans="1:31" s="11" customFormat="1" ht="24.95" customHeight="1">
      <c r="B116" s="161"/>
      <c r="D116" s="162" t="s">
        <v>224</v>
      </c>
      <c r="E116" s="163"/>
      <c r="F116" s="163"/>
      <c r="G116" s="163"/>
      <c r="H116" s="163"/>
      <c r="I116" s="163"/>
      <c r="J116" s="164"/>
      <c r="L116" s="161"/>
    </row>
    <row r="117" spans="1:31" s="12" customFormat="1" ht="19.899999999999999" customHeight="1">
      <c r="B117" s="165"/>
      <c r="D117" s="166" t="s">
        <v>225</v>
      </c>
      <c r="E117" s="167"/>
      <c r="F117" s="167"/>
      <c r="G117" s="167"/>
      <c r="H117" s="167"/>
      <c r="I117" s="167"/>
      <c r="J117" s="168"/>
      <c r="L117" s="165"/>
    </row>
    <row r="118" spans="1:31" s="2" customFormat="1" ht="21.7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6.95" customHeight="1">
      <c r="A119" s="28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3" spans="1:31" s="2" customFormat="1" ht="6.95" customHeight="1">
      <c r="A123" s="2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24.95" customHeight="1">
      <c r="A124" s="28"/>
      <c r="B124" s="29"/>
      <c r="C124" s="19" t="s">
        <v>127</v>
      </c>
      <c r="D124" s="28"/>
      <c r="E124" s="28"/>
      <c r="F124" s="28"/>
      <c r="G124" s="28"/>
      <c r="H124" s="28"/>
      <c r="I124" s="28"/>
      <c r="J124" s="28"/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4" t="s">
        <v>13</v>
      </c>
      <c r="D126" s="28"/>
      <c r="E126" s="28"/>
      <c r="F126" s="28"/>
      <c r="G126" s="28"/>
      <c r="H126" s="28"/>
      <c r="I126" s="28"/>
      <c r="J126" s="28"/>
      <c r="K126" s="28"/>
      <c r="L126" s="41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6.5" customHeight="1">
      <c r="A127" s="28"/>
      <c r="B127" s="29"/>
      <c r="C127" s="28"/>
      <c r="D127" s="28"/>
      <c r="E127" s="243" t="str">
        <f>E7</f>
        <v>Novostavba garáže pre zásahovú techniku</v>
      </c>
      <c r="F127" s="244"/>
      <c r="G127" s="244"/>
      <c r="H127" s="244"/>
      <c r="I127" s="28"/>
      <c r="J127" s="28"/>
      <c r="K127" s="28"/>
      <c r="L127" s="41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" customFormat="1" ht="12" customHeight="1">
      <c r="B128" s="18"/>
      <c r="C128" s="24" t="s">
        <v>118</v>
      </c>
      <c r="L128" s="18"/>
    </row>
    <row r="129" spans="1:65" s="2" customFormat="1" ht="16.5" customHeight="1">
      <c r="A129" s="28"/>
      <c r="B129" s="29"/>
      <c r="C129" s="28"/>
      <c r="D129" s="28"/>
      <c r="E129" s="243" t="s">
        <v>205</v>
      </c>
      <c r="F129" s="242"/>
      <c r="G129" s="242"/>
      <c r="H129" s="242"/>
      <c r="I129" s="28"/>
      <c r="J129" s="28"/>
      <c r="K129" s="28"/>
      <c r="L129" s="41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2" customHeight="1">
      <c r="A130" s="28"/>
      <c r="B130" s="29"/>
      <c r="C130" s="24" t="s">
        <v>120</v>
      </c>
      <c r="D130" s="28"/>
      <c r="E130" s="28"/>
      <c r="F130" s="28"/>
      <c r="G130" s="28"/>
      <c r="H130" s="28"/>
      <c r="I130" s="28"/>
      <c r="J130" s="28"/>
      <c r="K130" s="28"/>
      <c r="L130" s="41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6.5" customHeight="1">
      <c r="A131" s="28"/>
      <c r="B131" s="29"/>
      <c r="C131" s="28"/>
      <c r="D131" s="28"/>
      <c r="E131" s="238" t="str">
        <f>E11</f>
        <v xml:space="preserve">01 - Stavebné riešenie   </v>
      </c>
      <c r="F131" s="242"/>
      <c r="G131" s="242"/>
      <c r="H131" s="242"/>
      <c r="I131" s="28"/>
      <c r="J131" s="28"/>
      <c r="K131" s="28"/>
      <c r="L131" s="41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6.95" customHeight="1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41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2" customHeight="1">
      <c r="A133" s="28"/>
      <c r="B133" s="29"/>
      <c r="C133" s="24" t="s">
        <v>17</v>
      </c>
      <c r="D133" s="28"/>
      <c r="E133" s="28"/>
      <c r="F133" s="22" t="str">
        <f>F14</f>
        <v>Veľké Kapušany</v>
      </c>
      <c r="G133" s="28"/>
      <c r="H133" s="28"/>
      <c r="I133" s="24" t="s">
        <v>19</v>
      </c>
      <c r="J133" s="54"/>
      <c r="K133" s="28"/>
      <c r="L133" s="41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6.95" customHeight="1">
      <c r="A134" s="28"/>
      <c r="B134" s="29"/>
      <c r="C134" s="28"/>
      <c r="D134" s="28"/>
      <c r="E134" s="28"/>
      <c r="F134" s="28"/>
      <c r="G134" s="28"/>
      <c r="H134" s="28"/>
      <c r="I134" s="28"/>
      <c r="J134" s="28"/>
      <c r="K134" s="28"/>
      <c r="L134" s="41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5.2" customHeight="1">
      <c r="A135" s="28"/>
      <c r="B135" s="29"/>
      <c r="C135" s="24" t="s">
        <v>20</v>
      </c>
      <c r="D135" s="28"/>
      <c r="E135" s="28"/>
      <c r="F135" s="22" t="str">
        <f>E17</f>
        <v>Ministerstvo vnútra SR, Pribinova 2, Bratislava</v>
      </c>
      <c r="G135" s="28"/>
      <c r="H135" s="28"/>
      <c r="I135" s="24" t="s">
        <v>26</v>
      </c>
      <c r="J135" s="25" t="str">
        <f>E23</f>
        <v xml:space="preserve"> </v>
      </c>
      <c r="K135" s="28"/>
      <c r="L135" s="41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2" customFormat="1" ht="15.2" customHeight="1">
      <c r="A136" s="28"/>
      <c r="B136" s="29"/>
      <c r="C136" s="24" t="s">
        <v>24</v>
      </c>
      <c r="D136" s="28"/>
      <c r="E136" s="28"/>
      <c r="F136" s="22" t="str">
        <f>IF(E20="","",E20)</f>
        <v xml:space="preserve"> </v>
      </c>
      <c r="G136" s="28"/>
      <c r="H136" s="28"/>
      <c r="I136" s="24" t="s">
        <v>28</v>
      </c>
      <c r="J136" s="25" t="str">
        <f>E26</f>
        <v>Ing. Marián Mihálik</v>
      </c>
      <c r="K136" s="28"/>
      <c r="L136" s="41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5" s="2" customFormat="1" ht="10.35" customHeight="1">
      <c r="A137" s="28"/>
      <c r="B137" s="29"/>
      <c r="C137" s="28"/>
      <c r="D137" s="28"/>
      <c r="E137" s="28"/>
      <c r="F137" s="28"/>
      <c r="G137" s="28"/>
      <c r="H137" s="28"/>
      <c r="I137" s="28"/>
      <c r="J137" s="28"/>
      <c r="K137" s="28"/>
      <c r="L137" s="41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5" s="9" customFormat="1" ht="29.25" customHeight="1">
      <c r="A138" s="122"/>
      <c r="B138" s="123"/>
      <c r="C138" s="124" t="s">
        <v>128</v>
      </c>
      <c r="D138" s="125" t="s">
        <v>58</v>
      </c>
      <c r="E138" s="125" t="s">
        <v>54</v>
      </c>
      <c r="F138" s="125" t="s">
        <v>55</v>
      </c>
      <c r="G138" s="125" t="s">
        <v>129</v>
      </c>
      <c r="H138" s="125" t="s">
        <v>130</v>
      </c>
      <c r="I138" s="125" t="s">
        <v>131</v>
      </c>
      <c r="J138" s="126" t="s">
        <v>124</v>
      </c>
      <c r="K138" s="127" t="s">
        <v>132</v>
      </c>
      <c r="L138" s="128"/>
      <c r="M138" s="61" t="s">
        <v>1</v>
      </c>
      <c r="N138" s="62" t="s">
        <v>37</v>
      </c>
      <c r="O138" s="62" t="s">
        <v>133</v>
      </c>
      <c r="P138" s="62" t="s">
        <v>134</v>
      </c>
      <c r="Q138" s="62" t="s">
        <v>135</v>
      </c>
      <c r="R138" s="62" t="s">
        <v>136</v>
      </c>
      <c r="S138" s="62" t="s">
        <v>137</v>
      </c>
      <c r="T138" s="63" t="s">
        <v>138</v>
      </c>
      <c r="U138" s="122"/>
      <c r="V138" s="122"/>
      <c r="W138" s="122"/>
      <c r="X138" s="122"/>
      <c r="Y138" s="122"/>
      <c r="Z138" s="122"/>
      <c r="AA138" s="122"/>
      <c r="AB138" s="122"/>
      <c r="AC138" s="122"/>
      <c r="AD138" s="122"/>
      <c r="AE138" s="122"/>
    </row>
    <row r="139" spans="1:65" s="2" customFormat="1" ht="22.9" customHeight="1">
      <c r="A139" s="28"/>
      <c r="B139" s="29"/>
      <c r="C139" s="68" t="s">
        <v>125</v>
      </c>
      <c r="D139" s="28"/>
      <c r="E139" s="28"/>
      <c r="F139" s="28"/>
      <c r="G139" s="28"/>
      <c r="H139" s="28"/>
      <c r="I139" s="28"/>
      <c r="J139" s="129"/>
      <c r="K139" s="28"/>
      <c r="L139" s="29"/>
      <c r="M139" s="64"/>
      <c r="N139" s="55"/>
      <c r="O139" s="65"/>
      <c r="P139" s="130">
        <f>P140+P184+P245</f>
        <v>0</v>
      </c>
      <c r="Q139" s="65"/>
      <c r="R139" s="130">
        <f>R140+R184+R245</f>
        <v>390.47077999999982</v>
      </c>
      <c r="S139" s="65"/>
      <c r="T139" s="131">
        <f>T140+T184+T245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5" t="s">
        <v>72</v>
      </c>
      <c r="AU139" s="15" t="s">
        <v>126</v>
      </c>
      <c r="BK139" s="132">
        <f>BK140+BK184+BK245</f>
        <v>0</v>
      </c>
    </row>
    <row r="140" spans="1:65" s="13" customFormat="1" ht="25.9" customHeight="1">
      <c r="B140" s="169"/>
      <c r="D140" s="170" t="s">
        <v>72</v>
      </c>
      <c r="E140" s="171" t="s">
        <v>226</v>
      </c>
      <c r="F140" s="171" t="s">
        <v>227</v>
      </c>
      <c r="J140" s="172"/>
      <c r="L140" s="169"/>
      <c r="M140" s="173"/>
      <c r="N140" s="174"/>
      <c r="O140" s="174"/>
      <c r="P140" s="175">
        <f>P141+P156+P167+P175+P182</f>
        <v>0</v>
      </c>
      <c r="Q140" s="174"/>
      <c r="R140" s="175">
        <f>R141+R156+R167+R175+R182</f>
        <v>358.8814499999998</v>
      </c>
      <c r="S140" s="174"/>
      <c r="T140" s="176">
        <f>T141+T156+T167+T175+T182</f>
        <v>0</v>
      </c>
      <c r="AR140" s="170" t="s">
        <v>80</v>
      </c>
      <c r="AT140" s="177" t="s">
        <v>72</v>
      </c>
      <c r="AU140" s="177" t="s">
        <v>73</v>
      </c>
      <c r="AY140" s="170" t="s">
        <v>144</v>
      </c>
      <c r="BK140" s="178">
        <f>BK141+BK156+BK167+BK175+BK182</f>
        <v>0</v>
      </c>
    </row>
    <row r="141" spans="1:65" s="13" customFormat="1" ht="22.9" customHeight="1">
      <c r="B141" s="169"/>
      <c r="D141" s="170" t="s">
        <v>72</v>
      </c>
      <c r="E141" s="179" t="s">
        <v>80</v>
      </c>
      <c r="F141" s="179" t="s">
        <v>228</v>
      </c>
      <c r="J141" s="180"/>
      <c r="L141" s="169"/>
      <c r="M141" s="173"/>
      <c r="N141" s="174"/>
      <c r="O141" s="174"/>
      <c r="P141" s="175">
        <f>SUM(P142:P155)</f>
        <v>0</v>
      </c>
      <c r="Q141" s="174"/>
      <c r="R141" s="175">
        <f>SUM(R142:R155)</f>
        <v>39.200000000000003</v>
      </c>
      <c r="S141" s="174"/>
      <c r="T141" s="176">
        <f>SUM(T142:T155)</f>
        <v>0</v>
      </c>
      <c r="AR141" s="170" t="s">
        <v>80</v>
      </c>
      <c r="AT141" s="177" t="s">
        <v>72</v>
      </c>
      <c r="AU141" s="177" t="s">
        <v>80</v>
      </c>
      <c r="AY141" s="170" t="s">
        <v>144</v>
      </c>
      <c r="BK141" s="178">
        <f>SUM(BK142:BK155)</f>
        <v>0</v>
      </c>
    </row>
    <row r="142" spans="1:65" s="2" customFormat="1" ht="33" customHeight="1">
      <c r="A142" s="28"/>
      <c r="B142" s="133"/>
      <c r="C142" s="134" t="s">
        <v>80</v>
      </c>
      <c r="D142" s="134" t="s">
        <v>139</v>
      </c>
      <c r="E142" s="135" t="s">
        <v>229</v>
      </c>
      <c r="F142" s="136" t="s">
        <v>230</v>
      </c>
      <c r="G142" s="137" t="s">
        <v>231</v>
      </c>
      <c r="H142" s="138">
        <v>96</v>
      </c>
      <c r="I142" s="139"/>
      <c r="J142" s="139"/>
      <c r="K142" s="140"/>
      <c r="L142" s="29"/>
      <c r="M142" s="141" t="s">
        <v>1</v>
      </c>
      <c r="N142" s="142" t="s">
        <v>39</v>
      </c>
      <c r="O142" s="143">
        <v>0</v>
      </c>
      <c r="P142" s="143">
        <f t="shared" ref="P142:P155" si="0">O142*H142</f>
        <v>0</v>
      </c>
      <c r="Q142" s="143">
        <v>0</v>
      </c>
      <c r="R142" s="143">
        <f t="shared" ref="R142:R155" si="1">Q142*H142</f>
        <v>0</v>
      </c>
      <c r="S142" s="143">
        <v>0</v>
      </c>
      <c r="T142" s="144">
        <f t="shared" ref="T142:T155" si="2"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5" t="s">
        <v>143</v>
      </c>
      <c r="AT142" s="145" t="s">
        <v>139</v>
      </c>
      <c r="AU142" s="145" t="s">
        <v>85</v>
      </c>
      <c r="AY142" s="15" t="s">
        <v>144</v>
      </c>
      <c r="BE142" s="146">
        <f t="shared" ref="BE142:BE155" si="3">IF(N142="základná",J142,0)</f>
        <v>0</v>
      </c>
      <c r="BF142" s="146">
        <f t="shared" ref="BF142:BF155" si="4">IF(N142="znížená",J142,0)</f>
        <v>0</v>
      </c>
      <c r="BG142" s="146">
        <f t="shared" ref="BG142:BG155" si="5">IF(N142="zákl. prenesená",J142,0)</f>
        <v>0</v>
      </c>
      <c r="BH142" s="146">
        <f t="shared" ref="BH142:BH155" si="6">IF(N142="zníž. prenesená",J142,0)</f>
        <v>0</v>
      </c>
      <c r="BI142" s="146">
        <f t="shared" ref="BI142:BI155" si="7">IF(N142="nulová",J142,0)</f>
        <v>0</v>
      </c>
      <c r="BJ142" s="15" t="s">
        <v>85</v>
      </c>
      <c r="BK142" s="146">
        <f t="shared" ref="BK142:BK155" si="8">ROUND(I142*H142,2)</f>
        <v>0</v>
      </c>
      <c r="BL142" s="15" t="s">
        <v>143</v>
      </c>
      <c r="BM142" s="145" t="s">
        <v>85</v>
      </c>
    </row>
    <row r="143" spans="1:65" s="2" customFormat="1" ht="21.75" customHeight="1">
      <c r="A143" s="28"/>
      <c r="B143" s="133"/>
      <c r="C143" s="134" t="s">
        <v>85</v>
      </c>
      <c r="D143" s="134" t="s">
        <v>139</v>
      </c>
      <c r="E143" s="135" t="s">
        <v>232</v>
      </c>
      <c r="F143" s="136" t="s">
        <v>233</v>
      </c>
      <c r="G143" s="137" t="s">
        <v>231</v>
      </c>
      <c r="H143" s="138">
        <v>15.098000000000001</v>
      </c>
      <c r="I143" s="139"/>
      <c r="J143" s="139"/>
      <c r="K143" s="140"/>
      <c r="L143" s="29"/>
      <c r="M143" s="141" t="s">
        <v>1</v>
      </c>
      <c r="N143" s="142" t="s">
        <v>39</v>
      </c>
      <c r="O143" s="143">
        <v>0</v>
      </c>
      <c r="P143" s="143">
        <f t="shared" si="0"/>
        <v>0</v>
      </c>
      <c r="Q143" s="143">
        <v>0</v>
      </c>
      <c r="R143" s="143">
        <f t="shared" si="1"/>
        <v>0</v>
      </c>
      <c r="S143" s="143">
        <v>0</v>
      </c>
      <c r="T143" s="144">
        <f t="shared" si="2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5" t="s">
        <v>143</v>
      </c>
      <c r="AT143" s="145" t="s">
        <v>139</v>
      </c>
      <c r="AU143" s="145" t="s">
        <v>85</v>
      </c>
      <c r="AY143" s="15" t="s">
        <v>144</v>
      </c>
      <c r="BE143" s="146">
        <f t="shared" si="3"/>
        <v>0</v>
      </c>
      <c r="BF143" s="146">
        <f t="shared" si="4"/>
        <v>0</v>
      </c>
      <c r="BG143" s="146">
        <f t="shared" si="5"/>
        <v>0</v>
      </c>
      <c r="BH143" s="146">
        <f t="shared" si="6"/>
        <v>0</v>
      </c>
      <c r="BI143" s="146">
        <f t="shared" si="7"/>
        <v>0</v>
      </c>
      <c r="BJ143" s="15" t="s">
        <v>85</v>
      </c>
      <c r="BK143" s="146">
        <f t="shared" si="8"/>
        <v>0</v>
      </c>
      <c r="BL143" s="15" t="s">
        <v>143</v>
      </c>
      <c r="BM143" s="145" t="s">
        <v>143</v>
      </c>
    </row>
    <row r="144" spans="1:65" s="2" customFormat="1" ht="37.9" customHeight="1">
      <c r="A144" s="28"/>
      <c r="B144" s="133"/>
      <c r="C144" s="134" t="s">
        <v>151</v>
      </c>
      <c r="D144" s="134" t="s">
        <v>139</v>
      </c>
      <c r="E144" s="135" t="s">
        <v>234</v>
      </c>
      <c r="F144" s="136" t="s">
        <v>235</v>
      </c>
      <c r="G144" s="137" t="s">
        <v>231</v>
      </c>
      <c r="H144" s="138">
        <v>4.5289999999999999</v>
      </c>
      <c r="I144" s="139"/>
      <c r="J144" s="139"/>
      <c r="K144" s="140"/>
      <c r="L144" s="29"/>
      <c r="M144" s="141" t="s">
        <v>1</v>
      </c>
      <c r="N144" s="142" t="s">
        <v>39</v>
      </c>
      <c r="O144" s="143">
        <v>0</v>
      </c>
      <c r="P144" s="143">
        <f t="shared" si="0"/>
        <v>0</v>
      </c>
      <c r="Q144" s="143">
        <v>0</v>
      </c>
      <c r="R144" s="143">
        <f t="shared" si="1"/>
        <v>0</v>
      </c>
      <c r="S144" s="143">
        <v>0</v>
      </c>
      <c r="T144" s="144">
        <f t="shared" si="2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5" t="s">
        <v>143</v>
      </c>
      <c r="AT144" s="145" t="s">
        <v>139</v>
      </c>
      <c r="AU144" s="145" t="s">
        <v>85</v>
      </c>
      <c r="AY144" s="15" t="s">
        <v>144</v>
      </c>
      <c r="BE144" s="146">
        <f t="shared" si="3"/>
        <v>0</v>
      </c>
      <c r="BF144" s="146">
        <f t="shared" si="4"/>
        <v>0</v>
      </c>
      <c r="BG144" s="146">
        <f t="shared" si="5"/>
        <v>0</v>
      </c>
      <c r="BH144" s="146">
        <f t="shared" si="6"/>
        <v>0</v>
      </c>
      <c r="BI144" s="146">
        <f t="shared" si="7"/>
        <v>0</v>
      </c>
      <c r="BJ144" s="15" t="s">
        <v>85</v>
      </c>
      <c r="BK144" s="146">
        <f t="shared" si="8"/>
        <v>0</v>
      </c>
      <c r="BL144" s="15" t="s">
        <v>143</v>
      </c>
      <c r="BM144" s="145" t="s">
        <v>149</v>
      </c>
    </row>
    <row r="145" spans="1:65" s="2" customFormat="1" ht="16.5" customHeight="1">
      <c r="A145" s="28"/>
      <c r="B145" s="133"/>
      <c r="C145" s="134" t="s">
        <v>143</v>
      </c>
      <c r="D145" s="134" t="s">
        <v>139</v>
      </c>
      <c r="E145" s="135" t="s">
        <v>236</v>
      </c>
      <c r="F145" s="136" t="s">
        <v>237</v>
      </c>
      <c r="G145" s="137" t="s">
        <v>231</v>
      </c>
      <c r="H145" s="138">
        <v>36.792999999999999</v>
      </c>
      <c r="I145" s="139"/>
      <c r="J145" s="139"/>
      <c r="K145" s="140"/>
      <c r="L145" s="29"/>
      <c r="M145" s="141" t="s">
        <v>1</v>
      </c>
      <c r="N145" s="142" t="s">
        <v>39</v>
      </c>
      <c r="O145" s="143">
        <v>0</v>
      </c>
      <c r="P145" s="143">
        <f t="shared" si="0"/>
        <v>0</v>
      </c>
      <c r="Q145" s="143">
        <v>0</v>
      </c>
      <c r="R145" s="143">
        <f t="shared" si="1"/>
        <v>0</v>
      </c>
      <c r="S145" s="143">
        <v>0</v>
      </c>
      <c r="T145" s="144">
        <f t="shared" si="2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5" t="s">
        <v>143</v>
      </c>
      <c r="AT145" s="145" t="s">
        <v>139</v>
      </c>
      <c r="AU145" s="145" t="s">
        <v>85</v>
      </c>
      <c r="AY145" s="15" t="s">
        <v>144</v>
      </c>
      <c r="BE145" s="146">
        <f t="shared" si="3"/>
        <v>0</v>
      </c>
      <c r="BF145" s="146">
        <f t="shared" si="4"/>
        <v>0</v>
      </c>
      <c r="BG145" s="146">
        <f t="shared" si="5"/>
        <v>0</v>
      </c>
      <c r="BH145" s="146">
        <f t="shared" si="6"/>
        <v>0</v>
      </c>
      <c r="BI145" s="146">
        <f t="shared" si="7"/>
        <v>0</v>
      </c>
      <c r="BJ145" s="15" t="s">
        <v>85</v>
      </c>
      <c r="BK145" s="146">
        <f t="shared" si="8"/>
        <v>0</v>
      </c>
      <c r="BL145" s="15" t="s">
        <v>143</v>
      </c>
      <c r="BM145" s="145" t="s">
        <v>154</v>
      </c>
    </row>
    <row r="146" spans="1:65" s="2" customFormat="1" ht="37.9" customHeight="1">
      <c r="A146" s="28"/>
      <c r="B146" s="133"/>
      <c r="C146" s="134" t="s">
        <v>158</v>
      </c>
      <c r="D146" s="134" t="s">
        <v>139</v>
      </c>
      <c r="E146" s="135" t="s">
        <v>238</v>
      </c>
      <c r="F146" s="136" t="s">
        <v>239</v>
      </c>
      <c r="G146" s="137" t="s">
        <v>231</v>
      </c>
      <c r="H146" s="138">
        <v>36.792999999999999</v>
      </c>
      <c r="I146" s="139"/>
      <c r="J146" s="139"/>
      <c r="K146" s="140"/>
      <c r="L146" s="29"/>
      <c r="M146" s="141" t="s">
        <v>1</v>
      </c>
      <c r="N146" s="142" t="s">
        <v>39</v>
      </c>
      <c r="O146" s="143">
        <v>0</v>
      </c>
      <c r="P146" s="143">
        <f t="shared" si="0"/>
        <v>0</v>
      </c>
      <c r="Q146" s="143">
        <v>0</v>
      </c>
      <c r="R146" s="143">
        <f t="shared" si="1"/>
        <v>0</v>
      </c>
      <c r="S146" s="143">
        <v>0</v>
      </c>
      <c r="T146" s="144">
        <f t="shared" si="2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5" t="s">
        <v>143</v>
      </c>
      <c r="AT146" s="145" t="s">
        <v>139</v>
      </c>
      <c r="AU146" s="145" t="s">
        <v>85</v>
      </c>
      <c r="AY146" s="15" t="s">
        <v>144</v>
      </c>
      <c r="BE146" s="146">
        <f t="shared" si="3"/>
        <v>0</v>
      </c>
      <c r="BF146" s="146">
        <f t="shared" si="4"/>
        <v>0</v>
      </c>
      <c r="BG146" s="146">
        <f t="shared" si="5"/>
        <v>0</v>
      </c>
      <c r="BH146" s="146">
        <f t="shared" si="6"/>
        <v>0</v>
      </c>
      <c r="BI146" s="146">
        <f t="shared" si="7"/>
        <v>0</v>
      </c>
      <c r="BJ146" s="15" t="s">
        <v>85</v>
      </c>
      <c r="BK146" s="146">
        <f t="shared" si="8"/>
        <v>0</v>
      </c>
      <c r="BL146" s="15" t="s">
        <v>143</v>
      </c>
      <c r="BM146" s="145" t="s">
        <v>157</v>
      </c>
    </row>
    <row r="147" spans="1:65" s="2" customFormat="1" ht="21.75" customHeight="1">
      <c r="A147" s="28"/>
      <c r="B147" s="133"/>
      <c r="C147" s="134" t="s">
        <v>149</v>
      </c>
      <c r="D147" s="134" t="s">
        <v>139</v>
      </c>
      <c r="E147" s="135" t="s">
        <v>240</v>
      </c>
      <c r="F147" s="136" t="s">
        <v>241</v>
      </c>
      <c r="G147" s="137" t="s">
        <v>231</v>
      </c>
      <c r="H147" s="138">
        <v>23.38</v>
      </c>
      <c r="I147" s="139"/>
      <c r="J147" s="139"/>
      <c r="K147" s="140"/>
      <c r="L147" s="29"/>
      <c r="M147" s="141" t="s">
        <v>1</v>
      </c>
      <c r="N147" s="142" t="s">
        <v>39</v>
      </c>
      <c r="O147" s="143">
        <v>0</v>
      </c>
      <c r="P147" s="143">
        <f t="shared" si="0"/>
        <v>0</v>
      </c>
      <c r="Q147" s="143">
        <v>0</v>
      </c>
      <c r="R147" s="143">
        <f t="shared" si="1"/>
        <v>0</v>
      </c>
      <c r="S147" s="143">
        <v>0</v>
      </c>
      <c r="T147" s="144">
        <f t="shared" si="2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5" t="s">
        <v>143</v>
      </c>
      <c r="AT147" s="145" t="s">
        <v>139</v>
      </c>
      <c r="AU147" s="145" t="s">
        <v>85</v>
      </c>
      <c r="AY147" s="15" t="s">
        <v>144</v>
      </c>
      <c r="BE147" s="146">
        <f t="shared" si="3"/>
        <v>0</v>
      </c>
      <c r="BF147" s="146">
        <f t="shared" si="4"/>
        <v>0</v>
      </c>
      <c r="BG147" s="146">
        <f t="shared" si="5"/>
        <v>0</v>
      </c>
      <c r="BH147" s="146">
        <f t="shared" si="6"/>
        <v>0</v>
      </c>
      <c r="BI147" s="146">
        <f t="shared" si="7"/>
        <v>0</v>
      </c>
      <c r="BJ147" s="15" t="s">
        <v>85</v>
      </c>
      <c r="BK147" s="146">
        <f t="shared" si="8"/>
        <v>0</v>
      </c>
      <c r="BL147" s="15" t="s">
        <v>143</v>
      </c>
      <c r="BM147" s="145" t="s">
        <v>162</v>
      </c>
    </row>
    <row r="148" spans="1:65" s="2" customFormat="1" ht="16.5" customHeight="1">
      <c r="A148" s="28"/>
      <c r="B148" s="133"/>
      <c r="C148" s="134" t="s">
        <v>167</v>
      </c>
      <c r="D148" s="134" t="s">
        <v>139</v>
      </c>
      <c r="E148" s="135" t="s">
        <v>242</v>
      </c>
      <c r="F148" s="136" t="s">
        <v>243</v>
      </c>
      <c r="G148" s="137" t="s">
        <v>231</v>
      </c>
      <c r="H148" s="138">
        <v>7.0140000000000002</v>
      </c>
      <c r="I148" s="139"/>
      <c r="J148" s="139"/>
      <c r="K148" s="140"/>
      <c r="L148" s="29"/>
      <c r="M148" s="141" t="s">
        <v>1</v>
      </c>
      <c r="N148" s="142" t="s">
        <v>39</v>
      </c>
      <c r="O148" s="143">
        <v>0</v>
      </c>
      <c r="P148" s="143">
        <f t="shared" si="0"/>
        <v>0</v>
      </c>
      <c r="Q148" s="143">
        <v>0</v>
      </c>
      <c r="R148" s="143">
        <f t="shared" si="1"/>
        <v>0</v>
      </c>
      <c r="S148" s="143">
        <v>0</v>
      </c>
      <c r="T148" s="144">
        <f t="shared" si="2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5" t="s">
        <v>143</v>
      </c>
      <c r="AT148" s="145" t="s">
        <v>139</v>
      </c>
      <c r="AU148" s="145" t="s">
        <v>85</v>
      </c>
      <c r="AY148" s="15" t="s">
        <v>144</v>
      </c>
      <c r="BE148" s="146">
        <f t="shared" si="3"/>
        <v>0</v>
      </c>
      <c r="BF148" s="146">
        <f t="shared" si="4"/>
        <v>0</v>
      </c>
      <c r="BG148" s="146">
        <f t="shared" si="5"/>
        <v>0</v>
      </c>
      <c r="BH148" s="146">
        <f t="shared" si="6"/>
        <v>0</v>
      </c>
      <c r="BI148" s="146">
        <f t="shared" si="7"/>
        <v>0</v>
      </c>
      <c r="BJ148" s="15" t="s">
        <v>85</v>
      </c>
      <c r="BK148" s="146">
        <f t="shared" si="8"/>
        <v>0</v>
      </c>
      <c r="BL148" s="15" t="s">
        <v>143</v>
      </c>
      <c r="BM148" s="145" t="s">
        <v>166</v>
      </c>
    </row>
    <row r="149" spans="1:65" s="2" customFormat="1" ht="33" customHeight="1">
      <c r="A149" s="28"/>
      <c r="B149" s="133"/>
      <c r="C149" s="134" t="s">
        <v>154</v>
      </c>
      <c r="D149" s="134" t="s">
        <v>139</v>
      </c>
      <c r="E149" s="135" t="s">
        <v>244</v>
      </c>
      <c r="F149" s="136" t="s">
        <v>245</v>
      </c>
      <c r="G149" s="137" t="s">
        <v>231</v>
      </c>
      <c r="H149" s="138">
        <v>75.271000000000001</v>
      </c>
      <c r="I149" s="139"/>
      <c r="J149" s="139"/>
      <c r="K149" s="140"/>
      <c r="L149" s="29"/>
      <c r="M149" s="141" t="s">
        <v>1</v>
      </c>
      <c r="N149" s="142" t="s">
        <v>39</v>
      </c>
      <c r="O149" s="143">
        <v>0</v>
      </c>
      <c r="P149" s="143">
        <f t="shared" si="0"/>
        <v>0</v>
      </c>
      <c r="Q149" s="143">
        <v>0</v>
      </c>
      <c r="R149" s="143">
        <f t="shared" si="1"/>
        <v>0</v>
      </c>
      <c r="S149" s="143">
        <v>0</v>
      </c>
      <c r="T149" s="144">
        <f t="shared" si="2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5" t="s">
        <v>143</v>
      </c>
      <c r="AT149" s="145" t="s">
        <v>139</v>
      </c>
      <c r="AU149" s="145" t="s">
        <v>85</v>
      </c>
      <c r="AY149" s="15" t="s">
        <v>144</v>
      </c>
      <c r="BE149" s="146">
        <f t="shared" si="3"/>
        <v>0</v>
      </c>
      <c r="BF149" s="146">
        <f t="shared" si="4"/>
        <v>0</v>
      </c>
      <c r="BG149" s="146">
        <f t="shared" si="5"/>
        <v>0</v>
      </c>
      <c r="BH149" s="146">
        <f t="shared" si="6"/>
        <v>0</v>
      </c>
      <c r="BI149" s="146">
        <f t="shared" si="7"/>
        <v>0</v>
      </c>
      <c r="BJ149" s="15" t="s">
        <v>85</v>
      </c>
      <c r="BK149" s="146">
        <f t="shared" si="8"/>
        <v>0</v>
      </c>
      <c r="BL149" s="15" t="s">
        <v>143</v>
      </c>
      <c r="BM149" s="145" t="s">
        <v>170</v>
      </c>
    </row>
    <row r="150" spans="1:65" s="2" customFormat="1" ht="37.9" customHeight="1">
      <c r="A150" s="28"/>
      <c r="B150" s="133"/>
      <c r="C150" s="134" t="s">
        <v>174</v>
      </c>
      <c r="D150" s="134" t="s">
        <v>139</v>
      </c>
      <c r="E150" s="135" t="s">
        <v>246</v>
      </c>
      <c r="F150" s="136" t="s">
        <v>247</v>
      </c>
      <c r="G150" s="137" t="s">
        <v>231</v>
      </c>
      <c r="H150" s="138">
        <v>1279.607</v>
      </c>
      <c r="I150" s="139"/>
      <c r="J150" s="139"/>
      <c r="K150" s="140"/>
      <c r="L150" s="29"/>
      <c r="M150" s="141" t="s">
        <v>1</v>
      </c>
      <c r="N150" s="142" t="s">
        <v>39</v>
      </c>
      <c r="O150" s="143">
        <v>0</v>
      </c>
      <c r="P150" s="143">
        <f t="shared" si="0"/>
        <v>0</v>
      </c>
      <c r="Q150" s="143">
        <v>0</v>
      </c>
      <c r="R150" s="143">
        <f t="shared" si="1"/>
        <v>0</v>
      </c>
      <c r="S150" s="143">
        <v>0</v>
      </c>
      <c r="T150" s="144">
        <f t="shared" si="2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45" t="s">
        <v>143</v>
      </c>
      <c r="AT150" s="145" t="s">
        <v>139</v>
      </c>
      <c r="AU150" s="145" t="s">
        <v>85</v>
      </c>
      <c r="AY150" s="15" t="s">
        <v>144</v>
      </c>
      <c r="BE150" s="146">
        <f t="shared" si="3"/>
        <v>0</v>
      </c>
      <c r="BF150" s="146">
        <f t="shared" si="4"/>
        <v>0</v>
      </c>
      <c r="BG150" s="146">
        <f t="shared" si="5"/>
        <v>0</v>
      </c>
      <c r="BH150" s="146">
        <f t="shared" si="6"/>
        <v>0</v>
      </c>
      <c r="BI150" s="146">
        <f t="shared" si="7"/>
        <v>0</v>
      </c>
      <c r="BJ150" s="15" t="s">
        <v>85</v>
      </c>
      <c r="BK150" s="146">
        <f t="shared" si="8"/>
        <v>0</v>
      </c>
      <c r="BL150" s="15" t="s">
        <v>143</v>
      </c>
      <c r="BM150" s="145" t="s">
        <v>173</v>
      </c>
    </row>
    <row r="151" spans="1:65" s="2" customFormat="1" ht="24.2" customHeight="1">
      <c r="A151" s="28"/>
      <c r="B151" s="133"/>
      <c r="C151" s="134" t="s">
        <v>157</v>
      </c>
      <c r="D151" s="134" t="s">
        <v>139</v>
      </c>
      <c r="E151" s="135" t="s">
        <v>248</v>
      </c>
      <c r="F151" s="136" t="s">
        <v>249</v>
      </c>
      <c r="G151" s="137" t="s">
        <v>231</v>
      </c>
      <c r="H151" s="138">
        <v>75.271000000000001</v>
      </c>
      <c r="I151" s="139"/>
      <c r="J151" s="139"/>
      <c r="K151" s="140"/>
      <c r="L151" s="29"/>
      <c r="M151" s="141" t="s">
        <v>1</v>
      </c>
      <c r="N151" s="142" t="s">
        <v>39</v>
      </c>
      <c r="O151" s="143">
        <v>0</v>
      </c>
      <c r="P151" s="143">
        <f t="shared" si="0"/>
        <v>0</v>
      </c>
      <c r="Q151" s="143">
        <v>0</v>
      </c>
      <c r="R151" s="143">
        <f t="shared" si="1"/>
        <v>0</v>
      </c>
      <c r="S151" s="143">
        <v>0</v>
      </c>
      <c r="T151" s="144">
        <f t="shared" si="2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5" t="s">
        <v>143</v>
      </c>
      <c r="AT151" s="145" t="s">
        <v>139</v>
      </c>
      <c r="AU151" s="145" t="s">
        <v>85</v>
      </c>
      <c r="AY151" s="15" t="s">
        <v>144</v>
      </c>
      <c r="BE151" s="146">
        <f t="shared" si="3"/>
        <v>0</v>
      </c>
      <c r="BF151" s="146">
        <f t="shared" si="4"/>
        <v>0</v>
      </c>
      <c r="BG151" s="146">
        <f t="shared" si="5"/>
        <v>0</v>
      </c>
      <c r="BH151" s="146">
        <f t="shared" si="6"/>
        <v>0</v>
      </c>
      <c r="BI151" s="146">
        <f t="shared" si="7"/>
        <v>0</v>
      </c>
      <c r="BJ151" s="15" t="s">
        <v>85</v>
      </c>
      <c r="BK151" s="146">
        <f t="shared" si="8"/>
        <v>0</v>
      </c>
      <c r="BL151" s="15" t="s">
        <v>143</v>
      </c>
      <c r="BM151" s="145" t="s">
        <v>7</v>
      </c>
    </row>
    <row r="152" spans="1:65" s="2" customFormat="1" ht="24.2" customHeight="1">
      <c r="A152" s="28"/>
      <c r="B152" s="133"/>
      <c r="C152" s="134" t="s">
        <v>181</v>
      </c>
      <c r="D152" s="134" t="s">
        <v>139</v>
      </c>
      <c r="E152" s="135" t="s">
        <v>250</v>
      </c>
      <c r="F152" s="136" t="s">
        <v>251</v>
      </c>
      <c r="G152" s="137" t="s">
        <v>231</v>
      </c>
      <c r="H152" s="138">
        <v>96</v>
      </c>
      <c r="I152" s="139"/>
      <c r="J152" s="139"/>
      <c r="K152" s="140"/>
      <c r="L152" s="29"/>
      <c r="M152" s="141" t="s">
        <v>1</v>
      </c>
      <c r="N152" s="142" t="s">
        <v>39</v>
      </c>
      <c r="O152" s="143">
        <v>0</v>
      </c>
      <c r="P152" s="143">
        <f t="shared" si="0"/>
        <v>0</v>
      </c>
      <c r="Q152" s="143">
        <v>0</v>
      </c>
      <c r="R152" s="143">
        <f t="shared" si="1"/>
        <v>0</v>
      </c>
      <c r="S152" s="143">
        <v>0</v>
      </c>
      <c r="T152" s="144">
        <f t="shared" si="2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5" t="s">
        <v>143</v>
      </c>
      <c r="AT152" s="145" t="s">
        <v>139</v>
      </c>
      <c r="AU152" s="145" t="s">
        <v>85</v>
      </c>
      <c r="AY152" s="15" t="s">
        <v>144</v>
      </c>
      <c r="BE152" s="146">
        <f t="shared" si="3"/>
        <v>0</v>
      </c>
      <c r="BF152" s="146">
        <f t="shared" si="4"/>
        <v>0</v>
      </c>
      <c r="BG152" s="146">
        <f t="shared" si="5"/>
        <v>0</v>
      </c>
      <c r="BH152" s="146">
        <f t="shared" si="6"/>
        <v>0</v>
      </c>
      <c r="BI152" s="146">
        <f t="shared" si="7"/>
        <v>0</v>
      </c>
      <c r="BJ152" s="15" t="s">
        <v>85</v>
      </c>
      <c r="BK152" s="146">
        <f t="shared" si="8"/>
        <v>0</v>
      </c>
      <c r="BL152" s="15" t="s">
        <v>143</v>
      </c>
      <c r="BM152" s="145" t="s">
        <v>180</v>
      </c>
    </row>
    <row r="153" spans="1:65" s="2" customFormat="1" ht="24.2" customHeight="1">
      <c r="A153" s="28"/>
      <c r="B153" s="133"/>
      <c r="C153" s="134" t="s">
        <v>162</v>
      </c>
      <c r="D153" s="134" t="s">
        <v>139</v>
      </c>
      <c r="E153" s="135" t="s">
        <v>252</v>
      </c>
      <c r="F153" s="136" t="s">
        <v>253</v>
      </c>
      <c r="G153" s="137" t="s">
        <v>254</v>
      </c>
      <c r="H153" s="138">
        <v>150.542</v>
      </c>
      <c r="I153" s="139"/>
      <c r="J153" s="139"/>
      <c r="K153" s="140"/>
      <c r="L153" s="29"/>
      <c r="M153" s="141" t="s">
        <v>1</v>
      </c>
      <c r="N153" s="142" t="s">
        <v>39</v>
      </c>
      <c r="O153" s="143">
        <v>0</v>
      </c>
      <c r="P153" s="143">
        <f t="shared" si="0"/>
        <v>0</v>
      </c>
      <c r="Q153" s="143">
        <v>0</v>
      </c>
      <c r="R153" s="143">
        <f t="shared" si="1"/>
        <v>0</v>
      </c>
      <c r="S153" s="143">
        <v>0</v>
      </c>
      <c r="T153" s="144">
        <f t="shared" si="2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45" t="s">
        <v>143</v>
      </c>
      <c r="AT153" s="145" t="s">
        <v>139</v>
      </c>
      <c r="AU153" s="145" t="s">
        <v>85</v>
      </c>
      <c r="AY153" s="15" t="s">
        <v>144</v>
      </c>
      <c r="BE153" s="146">
        <f t="shared" si="3"/>
        <v>0</v>
      </c>
      <c r="BF153" s="146">
        <f t="shared" si="4"/>
        <v>0</v>
      </c>
      <c r="BG153" s="146">
        <f t="shared" si="5"/>
        <v>0</v>
      </c>
      <c r="BH153" s="146">
        <f t="shared" si="6"/>
        <v>0</v>
      </c>
      <c r="BI153" s="146">
        <f t="shared" si="7"/>
        <v>0</v>
      </c>
      <c r="BJ153" s="15" t="s">
        <v>85</v>
      </c>
      <c r="BK153" s="146">
        <f t="shared" si="8"/>
        <v>0</v>
      </c>
      <c r="BL153" s="15" t="s">
        <v>143</v>
      </c>
      <c r="BM153" s="145" t="s">
        <v>184</v>
      </c>
    </row>
    <row r="154" spans="1:65" s="2" customFormat="1" ht="24.2" customHeight="1">
      <c r="A154" s="28"/>
      <c r="B154" s="133"/>
      <c r="C154" s="134" t="s">
        <v>189</v>
      </c>
      <c r="D154" s="134" t="s">
        <v>139</v>
      </c>
      <c r="E154" s="135" t="s">
        <v>255</v>
      </c>
      <c r="F154" s="136" t="s">
        <v>256</v>
      </c>
      <c r="G154" s="137" t="s">
        <v>231</v>
      </c>
      <c r="H154" s="138">
        <v>23.472999999999999</v>
      </c>
      <c r="I154" s="139"/>
      <c r="J154" s="139"/>
      <c r="K154" s="140"/>
      <c r="L154" s="29"/>
      <c r="M154" s="141" t="s">
        <v>1</v>
      </c>
      <c r="N154" s="142" t="s">
        <v>39</v>
      </c>
      <c r="O154" s="143">
        <v>0</v>
      </c>
      <c r="P154" s="143">
        <f t="shared" si="0"/>
        <v>0</v>
      </c>
      <c r="Q154" s="143">
        <v>0</v>
      </c>
      <c r="R154" s="143">
        <f t="shared" si="1"/>
        <v>0</v>
      </c>
      <c r="S154" s="143">
        <v>0</v>
      </c>
      <c r="T154" s="144">
        <f t="shared" si="2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5" t="s">
        <v>143</v>
      </c>
      <c r="AT154" s="145" t="s">
        <v>139</v>
      </c>
      <c r="AU154" s="145" t="s">
        <v>85</v>
      </c>
      <c r="AY154" s="15" t="s">
        <v>144</v>
      </c>
      <c r="BE154" s="146">
        <f t="shared" si="3"/>
        <v>0</v>
      </c>
      <c r="BF154" s="146">
        <f t="shared" si="4"/>
        <v>0</v>
      </c>
      <c r="BG154" s="146">
        <f t="shared" si="5"/>
        <v>0</v>
      </c>
      <c r="BH154" s="146">
        <f t="shared" si="6"/>
        <v>0</v>
      </c>
      <c r="BI154" s="146">
        <f t="shared" si="7"/>
        <v>0</v>
      </c>
      <c r="BJ154" s="15" t="s">
        <v>85</v>
      </c>
      <c r="BK154" s="146">
        <f t="shared" si="8"/>
        <v>0</v>
      </c>
      <c r="BL154" s="15" t="s">
        <v>143</v>
      </c>
      <c r="BM154" s="145" t="s">
        <v>187</v>
      </c>
    </row>
    <row r="155" spans="1:65" s="2" customFormat="1" ht="16.5" customHeight="1">
      <c r="A155" s="28"/>
      <c r="B155" s="133"/>
      <c r="C155" s="181" t="s">
        <v>166</v>
      </c>
      <c r="D155" s="181" t="s">
        <v>257</v>
      </c>
      <c r="E155" s="182" t="s">
        <v>258</v>
      </c>
      <c r="F155" s="183" t="s">
        <v>259</v>
      </c>
      <c r="G155" s="184" t="s">
        <v>254</v>
      </c>
      <c r="H155" s="185">
        <v>39.200000000000003</v>
      </c>
      <c r="I155" s="186"/>
      <c r="J155" s="186"/>
      <c r="K155" s="187"/>
      <c r="L155" s="188"/>
      <c r="M155" s="189" t="s">
        <v>1</v>
      </c>
      <c r="N155" s="190" t="s">
        <v>39</v>
      </c>
      <c r="O155" s="143">
        <v>0</v>
      </c>
      <c r="P155" s="143">
        <f t="shared" si="0"/>
        <v>0</v>
      </c>
      <c r="Q155" s="143">
        <v>1</v>
      </c>
      <c r="R155" s="143">
        <f t="shared" si="1"/>
        <v>39.200000000000003</v>
      </c>
      <c r="S155" s="143">
        <v>0</v>
      </c>
      <c r="T155" s="144">
        <f t="shared" si="2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45" t="s">
        <v>154</v>
      </c>
      <c r="AT155" s="145" t="s">
        <v>257</v>
      </c>
      <c r="AU155" s="145" t="s">
        <v>85</v>
      </c>
      <c r="AY155" s="15" t="s">
        <v>144</v>
      </c>
      <c r="BE155" s="146">
        <f t="shared" si="3"/>
        <v>0</v>
      </c>
      <c r="BF155" s="146">
        <f t="shared" si="4"/>
        <v>0</v>
      </c>
      <c r="BG155" s="146">
        <f t="shared" si="5"/>
        <v>0</v>
      </c>
      <c r="BH155" s="146">
        <f t="shared" si="6"/>
        <v>0</v>
      </c>
      <c r="BI155" s="146">
        <f t="shared" si="7"/>
        <v>0</v>
      </c>
      <c r="BJ155" s="15" t="s">
        <v>85</v>
      </c>
      <c r="BK155" s="146">
        <f t="shared" si="8"/>
        <v>0</v>
      </c>
      <c r="BL155" s="15" t="s">
        <v>143</v>
      </c>
      <c r="BM155" s="145" t="s">
        <v>193</v>
      </c>
    </row>
    <row r="156" spans="1:65" s="13" customFormat="1" ht="22.9" customHeight="1">
      <c r="B156" s="169"/>
      <c r="D156" s="170" t="s">
        <v>72</v>
      </c>
      <c r="E156" s="179" t="s">
        <v>85</v>
      </c>
      <c r="F156" s="179" t="s">
        <v>260</v>
      </c>
      <c r="J156" s="180"/>
      <c r="L156" s="169"/>
      <c r="M156" s="173"/>
      <c r="N156" s="174"/>
      <c r="O156" s="174"/>
      <c r="P156" s="175">
        <f>SUM(P157:P166)</f>
        <v>0</v>
      </c>
      <c r="Q156" s="174"/>
      <c r="R156" s="175">
        <f>SUM(R157:R166)</f>
        <v>212.82148999999998</v>
      </c>
      <c r="S156" s="174"/>
      <c r="T156" s="176">
        <f>SUM(T157:T166)</f>
        <v>0</v>
      </c>
      <c r="AR156" s="170" t="s">
        <v>80</v>
      </c>
      <c r="AT156" s="177" t="s">
        <v>72</v>
      </c>
      <c r="AU156" s="177" t="s">
        <v>80</v>
      </c>
      <c r="AY156" s="170" t="s">
        <v>144</v>
      </c>
      <c r="BK156" s="178">
        <f>SUM(BK157:BK166)</f>
        <v>0</v>
      </c>
    </row>
    <row r="157" spans="1:65" s="2" customFormat="1" ht="33" customHeight="1">
      <c r="A157" s="28"/>
      <c r="B157" s="133"/>
      <c r="C157" s="134" t="s">
        <v>198</v>
      </c>
      <c r="D157" s="134" t="s">
        <v>139</v>
      </c>
      <c r="E157" s="135" t="s">
        <v>261</v>
      </c>
      <c r="F157" s="136" t="s">
        <v>262</v>
      </c>
      <c r="G157" s="137" t="s">
        <v>263</v>
      </c>
      <c r="H157" s="138">
        <v>320</v>
      </c>
      <c r="I157" s="139"/>
      <c r="J157" s="139"/>
      <c r="K157" s="140"/>
      <c r="L157" s="29"/>
      <c r="M157" s="141" t="s">
        <v>1</v>
      </c>
      <c r="N157" s="142" t="s">
        <v>39</v>
      </c>
      <c r="O157" s="143">
        <v>0</v>
      </c>
      <c r="P157" s="143">
        <f t="shared" ref="P157:P166" si="9">O157*H157</f>
        <v>0</v>
      </c>
      <c r="Q157" s="143">
        <v>0</v>
      </c>
      <c r="R157" s="143">
        <f t="shared" ref="R157:R166" si="10">Q157*H157</f>
        <v>0</v>
      </c>
      <c r="S157" s="143">
        <v>0</v>
      </c>
      <c r="T157" s="144">
        <f t="shared" ref="T157:T166" si="11"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5" t="s">
        <v>143</v>
      </c>
      <c r="AT157" s="145" t="s">
        <v>139</v>
      </c>
      <c r="AU157" s="145" t="s">
        <v>85</v>
      </c>
      <c r="AY157" s="15" t="s">
        <v>144</v>
      </c>
      <c r="BE157" s="146">
        <f t="shared" ref="BE157:BE166" si="12">IF(N157="základná",J157,0)</f>
        <v>0</v>
      </c>
      <c r="BF157" s="146">
        <f t="shared" ref="BF157:BF166" si="13">IF(N157="znížená",J157,0)</f>
        <v>0</v>
      </c>
      <c r="BG157" s="146">
        <f t="shared" ref="BG157:BG166" si="14">IF(N157="zákl. prenesená",J157,0)</f>
        <v>0</v>
      </c>
      <c r="BH157" s="146">
        <f t="shared" ref="BH157:BH166" si="15">IF(N157="zníž. prenesená",J157,0)</f>
        <v>0</v>
      </c>
      <c r="BI157" s="146">
        <f t="shared" ref="BI157:BI166" si="16">IF(N157="nulová",J157,0)</f>
        <v>0</v>
      </c>
      <c r="BJ157" s="15" t="s">
        <v>85</v>
      </c>
      <c r="BK157" s="146">
        <f t="shared" ref="BK157:BK166" si="17">ROUND(I157*H157,2)</f>
        <v>0</v>
      </c>
      <c r="BL157" s="15" t="s">
        <v>143</v>
      </c>
      <c r="BM157" s="145" t="s">
        <v>264</v>
      </c>
    </row>
    <row r="158" spans="1:65" s="2" customFormat="1" ht="24.2" customHeight="1">
      <c r="A158" s="28"/>
      <c r="B158" s="133"/>
      <c r="C158" s="134" t="s">
        <v>170</v>
      </c>
      <c r="D158" s="134" t="s">
        <v>139</v>
      </c>
      <c r="E158" s="135" t="s">
        <v>265</v>
      </c>
      <c r="F158" s="136" t="s">
        <v>266</v>
      </c>
      <c r="G158" s="137" t="s">
        <v>231</v>
      </c>
      <c r="H158" s="138">
        <v>33.951000000000001</v>
      </c>
      <c r="I158" s="139"/>
      <c r="J158" s="139"/>
      <c r="K158" s="140"/>
      <c r="L158" s="29"/>
      <c r="M158" s="141" t="s">
        <v>1</v>
      </c>
      <c r="N158" s="142" t="s">
        <v>39</v>
      </c>
      <c r="O158" s="143">
        <v>0</v>
      </c>
      <c r="P158" s="143">
        <f t="shared" si="9"/>
        <v>0</v>
      </c>
      <c r="Q158" s="143">
        <v>2.0699999999999998</v>
      </c>
      <c r="R158" s="143">
        <f t="shared" si="10"/>
        <v>70.278570000000002</v>
      </c>
      <c r="S158" s="143">
        <v>0</v>
      </c>
      <c r="T158" s="144">
        <f t="shared" si="11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45" t="s">
        <v>143</v>
      </c>
      <c r="AT158" s="145" t="s">
        <v>139</v>
      </c>
      <c r="AU158" s="145" t="s">
        <v>85</v>
      </c>
      <c r="AY158" s="15" t="s">
        <v>144</v>
      </c>
      <c r="BE158" s="146">
        <f t="shared" si="12"/>
        <v>0</v>
      </c>
      <c r="BF158" s="146">
        <f t="shared" si="13"/>
        <v>0</v>
      </c>
      <c r="BG158" s="146">
        <f t="shared" si="14"/>
        <v>0</v>
      </c>
      <c r="BH158" s="146">
        <f t="shared" si="15"/>
        <v>0</v>
      </c>
      <c r="BI158" s="146">
        <f t="shared" si="16"/>
        <v>0</v>
      </c>
      <c r="BJ158" s="15" t="s">
        <v>85</v>
      </c>
      <c r="BK158" s="146">
        <f t="shared" si="17"/>
        <v>0</v>
      </c>
      <c r="BL158" s="15" t="s">
        <v>143</v>
      </c>
      <c r="BM158" s="145" t="s">
        <v>267</v>
      </c>
    </row>
    <row r="159" spans="1:65" s="2" customFormat="1" ht="24.2" customHeight="1">
      <c r="A159" s="28"/>
      <c r="B159" s="133"/>
      <c r="C159" s="134" t="s">
        <v>268</v>
      </c>
      <c r="D159" s="134" t="s">
        <v>139</v>
      </c>
      <c r="E159" s="135" t="s">
        <v>269</v>
      </c>
      <c r="F159" s="136" t="s">
        <v>270</v>
      </c>
      <c r="G159" s="137" t="s">
        <v>231</v>
      </c>
      <c r="H159" s="138">
        <v>22.175999999999998</v>
      </c>
      <c r="I159" s="139"/>
      <c r="J159" s="139"/>
      <c r="K159" s="140"/>
      <c r="L159" s="29"/>
      <c r="M159" s="141" t="s">
        <v>1</v>
      </c>
      <c r="N159" s="142" t="s">
        <v>39</v>
      </c>
      <c r="O159" s="143">
        <v>0</v>
      </c>
      <c r="P159" s="143">
        <f t="shared" si="9"/>
        <v>0</v>
      </c>
      <c r="Q159" s="143">
        <v>2.2151298701298701</v>
      </c>
      <c r="R159" s="143">
        <f t="shared" si="10"/>
        <v>49.122719999999994</v>
      </c>
      <c r="S159" s="143">
        <v>0</v>
      </c>
      <c r="T159" s="144">
        <f t="shared" si="11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5" t="s">
        <v>143</v>
      </c>
      <c r="AT159" s="145" t="s">
        <v>139</v>
      </c>
      <c r="AU159" s="145" t="s">
        <v>85</v>
      </c>
      <c r="AY159" s="15" t="s">
        <v>144</v>
      </c>
      <c r="BE159" s="146">
        <f t="shared" si="12"/>
        <v>0</v>
      </c>
      <c r="BF159" s="146">
        <f t="shared" si="13"/>
        <v>0</v>
      </c>
      <c r="BG159" s="146">
        <f t="shared" si="14"/>
        <v>0</v>
      </c>
      <c r="BH159" s="146">
        <f t="shared" si="15"/>
        <v>0</v>
      </c>
      <c r="BI159" s="146">
        <f t="shared" si="16"/>
        <v>0</v>
      </c>
      <c r="BJ159" s="15" t="s">
        <v>85</v>
      </c>
      <c r="BK159" s="146">
        <f t="shared" si="17"/>
        <v>0</v>
      </c>
      <c r="BL159" s="15" t="s">
        <v>143</v>
      </c>
      <c r="BM159" s="145" t="s">
        <v>271</v>
      </c>
    </row>
    <row r="160" spans="1:65" s="2" customFormat="1" ht="21.75" customHeight="1">
      <c r="A160" s="28"/>
      <c r="B160" s="133"/>
      <c r="C160" s="134" t="s">
        <v>173</v>
      </c>
      <c r="D160" s="134" t="s">
        <v>139</v>
      </c>
      <c r="E160" s="135" t="s">
        <v>272</v>
      </c>
      <c r="F160" s="136" t="s">
        <v>273</v>
      </c>
      <c r="G160" s="137" t="s">
        <v>263</v>
      </c>
      <c r="H160" s="138">
        <v>18</v>
      </c>
      <c r="I160" s="139"/>
      <c r="J160" s="139"/>
      <c r="K160" s="140"/>
      <c r="L160" s="29"/>
      <c r="M160" s="141" t="s">
        <v>1</v>
      </c>
      <c r="N160" s="142" t="s">
        <v>39</v>
      </c>
      <c r="O160" s="143">
        <v>0</v>
      </c>
      <c r="P160" s="143">
        <f t="shared" si="9"/>
        <v>0</v>
      </c>
      <c r="Q160" s="143">
        <v>6.7000000000000002E-4</v>
      </c>
      <c r="R160" s="143">
        <f t="shared" si="10"/>
        <v>1.2060000000000001E-2</v>
      </c>
      <c r="S160" s="143">
        <v>0</v>
      </c>
      <c r="T160" s="144">
        <f t="shared" si="11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45" t="s">
        <v>143</v>
      </c>
      <c r="AT160" s="145" t="s">
        <v>139</v>
      </c>
      <c r="AU160" s="145" t="s">
        <v>85</v>
      </c>
      <c r="AY160" s="15" t="s">
        <v>144</v>
      </c>
      <c r="BE160" s="146">
        <f t="shared" si="12"/>
        <v>0</v>
      </c>
      <c r="BF160" s="146">
        <f t="shared" si="13"/>
        <v>0</v>
      </c>
      <c r="BG160" s="146">
        <f t="shared" si="14"/>
        <v>0</v>
      </c>
      <c r="BH160" s="146">
        <f t="shared" si="15"/>
        <v>0</v>
      </c>
      <c r="BI160" s="146">
        <f t="shared" si="16"/>
        <v>0</v>
      </c>
      <c r="BJ160" s="15" t="s">
        <v>85</v>
      </c>
      <c r="BK160" s="146">
        <f t="shared" si="17"/>
        <v>0</v>
      </c>
      <c r="BL160" s="15" t="s">
        <v>143</v>
      </c>
      <c r="BM160" s="145" t="s">
        <v>274</v>
      </c>
    </row>
    <row r="161" spans="1:65" s="2" customFormat="1" ht="21.75" customHeight="1">
      <c r="A161" s="28"/>
      <c r="B161" s="133"/>
      <c r="C161" s="134" t="s">
        <v>275</v>
      </c>
      <c r="D161" s="134" t="s">
        <v>139</v>
      </c>
      <c r="E161" s="135" t="s">
        <v>276</v>
      </c>
      <c r="F161" s="136" t="s">
        <v>277</v>
      </c>
      <c r="G161" s="137" t="s">
        <v>263</v>
      </c>
      <c r="H161" s="138">
        <v>18</v>
      </c>
      <c r="I161" s="139"/>
      <c r="J161" s="139"/>
      <c r="K161" s="140"/>
      <c r="L161" s="29"/>
      <c r="M161" s="141" t="s">
        <v>1</v>
      </c>
      <c r="N161" s="142" t="s">
        <v>39</v>
      </c>
      <c r="O161" s="143">
        <v>0</v>
      </c>
      <c r="P161" s="143">
        <f t="shared" si="9"/>
        <v>0</v>
      </c>
      <c r="Q161" s="143">
        <v>0</v>
      </c>
      <c r="R161" s="143">
        <f t="shared" si="10"/>
        <v>0</v>
      </c>
      <c r="S161" s="143">
        <v>0</v>
      </c>
      <c r="T161" s="144">
        <f t="shared" si="11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45" t="s">
        <v>143</v>
      </c>
      <c r="AT161" s="145" t="s">
        <v>139</v>
      </c>
      <c r="AU161" s="145" t="s">
        <v>85</v>
      </c>
      <c r="AY161" s="15" t="s">
        <v>144</v>
      </c>
      <c r="BE161" s="146">
        <f t="shared" si="12"/>
        <v>0</v>
      </c>
      <c r="BF161" s="146">
        <f t="shared" si="13"/>
        <v>0</v>
      </c>
      <c r="BG161" s="146">
        <f t="shared" si="14"/>
        <v>0</v>
      </c>
      <c r="BH161" s="146">
        <f t="shared" si="15"/>
        <v>0</v>
      </c>
      <c r="BI161" s="146">
        <f t="shared" si="16"/>
        <v>0</v>
      </c>
      <c r="BJ161" s="15" t="s">
        <v>85</v>
      </c>
      <c r="BK161" s="146">
        <f t="shared" si="17"/>
        <v>0</v>
      </c>
      <c r="BL161" s="15" t="s">
        <v>143</v>
      </c>
      <c r="BM161" s="145" t="s">
        <v>278</v>
      </c>
    </row>
    <row r="162" spans="1:65" s="2" customFormat="1" ht="33" customHeight="1">
      <c r="A162" s="28"/>
      <c r="B162" s="133"/>
      <c r="C162" s="134" t="s">
        <v>7</v>
      </c>
      <c r="D162" s="134" t="s">
        <v>139</v>
      </c>
      <c r="E162" s="135" t="s">
        <v>279</v>
      </c>
      <c r="F162" s="136" t="s">
        <v>280</v>
      </c>
      <c r="G162" s="137" t="s">
        <v>263</v>
      </c>
      <c r="H162" s="138">
        <v>221.76</v>
      </c>
      <c r="I162" s="139"/>
      <c r="J162" s="139"/>
      <c r="K162" s="140"/>
      <c r="L162" s="29"/>
      <c r="M162" s="141" t="s">
        <v>1</v>
      </c>
      <c r="N162" s="142" t="s">
        <v>39</v>
      </c>
      <c r="O162" s="143">
        <v>0</v>
      </c>
      <c r="P162" s="143">
        <f t="shared" si="9"/>
        <v>0</v>
      </c>
      <c r="Q162" s="143">
        <v>3.5200216450216502E-3</v>
      </c>
      <c r="R162" s="143">
        <f t="shared" si="10"/>
        <v>0.78060000000000107</v>
      </c>
      <c r="S162" s="143">
        <v>0</v>
      </c>
      <c r="T162" s="144">
        <f t="shared" si="11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45" t="s">
        <v>143</v>
      </c>
      <c r="AT162" s="145" t="s">
        <v>139</v>
      </c>
      <c r="AU162" s="145" t="s">
        <v>85</v>
      </c>
      <c r="AY162" s="15" t="s">
        <v>144</v>
      </c>
      <c r="BE162" s="146">
        <f t="shared" si="12"/>
        <v>0</v>
      </c>
      <c r="BF162" s="146">
        <f t="shared" si="13"/>
        <v>0</v>
      </c>
      <c r="BG162" s="146">
        <f t="shared" si="14"/>
        <v>0</v>
      </c>
      <c r="BH162" s="146">
        <f t="shared" si="15"/>
        <v>0</v>
      </c>
      <c r="BI162" s="146">
        <f t="shared" si="16"/>
        <v>0</v>
      </c>
      <c r="BJ162" s="15" t="s">
        <v>85</v>
      </c>
      <c r="BK162" s="146">
        <f t="shared" si="17"/>
        <v>0</v>
      </c>
      <c r="BL162" s="15" t="s">
        <v>143</v>
      </c>
      <c r="BM162" s="145" t="s">
        <v>281</v>
      </c>
    </row>
    <row r="163" spans="1:65" s="2" customFormat="1" ht="37.9" customHeight="1">
      <c r="A163" s="28"/>
      <c r="B163" s="133"/>
      <c r="C163" s="134" t="s">
        <v>282</v>
      </c>
      <c r="D163" s="134" t="s">
        <v>139</v>
      </c>
      <c r="E163" s="135" t="s">
        <v>283</v>
      </c>
      <c r="F163" s="136" t="s">
        <v>284</v>
      </c>
      <c r="G163" s="137" t="s">
        <v>231</v>
      </c>
      <c r="H163" s="138">
        <v>13.32</v>
      </c>
      <c r="I163" s="139"/>
      <c r="J163" s="139"/>
      <c r="K163" s="140"/>
      <c r="L163" s="29"/>
      <c r="M163" s="141" t="s">
        <v>1</v>
      </c>
      <c r="N163" s="142" t="s">
        <v>39</v>
      </c>
      <c r="O163" s="143">
        <v>0</v>
      </c>
      <c r="P163" s="143">
        <f t="shared" si="9"/>
        <v>0</v>
      </c>
      <c r="Q163" s="143">
        <v>2.18130255255255</v>
      </c>
      <c r="R163" s="143">
        <f t="shared" si="10"/>
        <v>29.054949999999966</v>
      </c>
      <c r="S163" s="143">
        <v>0</v>
      </c>
      <c r="T163" s="144">
        <f t="shared" si="11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5" t="s">
        <v>143</v>
      </c>
      <c r="AT163" s="145" t="s">
        <v>139</v>
      </c>
      <c r="AU163" s="145" t="s">
        <v>85</v>
      </c>
      <c r="AY163" s="15" t="s">
        <v>144</v>
      </c>
      <c r="BE163" s="146">
        <f t="shared" si="12"/>
        <v>0</v>
      </c>
      <c r="BF163" s="146">
        <f t="shared" si="13"/>
        <v>0</v>
      </c>
      <c r="BG163" s="146">
        <f t="shared" si="14"/>
        <v>0</v>
      </c>
      <c r="BH163" s="146">
        <f t="shared" si="15"/>
        <v>0</v>
      </c>
      <c r="BI163" s="146">
        <f t="shared" si="16"/>
        <v>0</v>
      </c>
      <c r="BJ163" s="15" t="s">
        <v>85</v>
      </c>
      <c r="BK163" s="146">
        <f t="shared" si="17"/>
        <v>0</v>
      </c>
      <c r="BL163" s="15" t="s">
        <v>143</v>
      </c>
      <c r="BM163" s="145" t="s">
        <v>285</v>
      </c>
    </row>
    <row r="164" spans="1:65" s="2" customFormat="1" ht="37.9" customHeight="1">
      <c r="A164" s="28"/>
      <c r="B164" s="133"/>
      <c r="C164" s="134" t="s">
        <v>180</v>
      </c>
      <c r="D164" s="134" t="s">
        <v>139</v>
      </c>
      <c r="E164" s="135" t="s">
        <v>286</v>
      </c>
      <c r="F164" s="136" t="s">
        <v>287</v>
      </c>
      <c r="G164" s="137" t="s">
        <v>254</v>
      </c>
      <c r="H164" s="138">
        <v>0.66600000000000004</v>
      </c>
      <c r="I164" s="139"/>
      <c r="J164" s="139"/>
      <c r="K164" s="140"/>
      <c r="L164" s="29"/>
      <c r="M164" s="141" t="s">
        <v>1</v>
      </c>
      <c r="N164" s="142" t="s">
        <v>39</v>
      </c>
      <c r="O164" s="143">
        <v>0</v>
      </c>
      <c r="P164" s="143">
        <f t="shared" si="9"/>
        <v>0</v>
      </c>
      <c r="Q164" s="143">
        <v>1.001996996997</v>
      </c>
      <c r="R164" s="143">
        <f t="shared" si="10"/>
        <v>0.66733000000000198</v>
      </c>
      <c r="S164" s="143">
        <v>0</v>
      </c>
      <c r="T164" s="144">
        <f t="shared" si="11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45" t="s">
        <v>143</v>
      </c>
      <c r="AT164" s="145" t="s">
        <v>139</v>
      </c>
      <c r="AU164" s="145" t="s">
        <v>85</v>
      </c>
      <c r="AY164" s="15" t="s">
        <v>144</v>
      </c>
      <c r="BE164" s="146">
        <f t="shared" si="12"/>
        <v>0</v>
      </c>
      <c r="BF164" s="146">
        <f t="shared" si="13"/>
        <v>0</v>
      </c>
      <c r="BG164" s="146">
        <f t="shared" si="14"/>
        <v>0</v>
      </c>
      <c r="BH164" s="146">
        <f t="shared" si="15"/>
        <v>0</v>
      </c>
      <c r="BI164" s="146">
        <f t="shared" si="16"/>
        <v>0</v>
      </c>
      <c r="BJ164" s="15" t="s">
        <v>85</v>
      </c>
      <c r="BK164" s="146">
        <f t="shared" si="17"/>
        <v>0</v>
      </c>
      <c r="BL164" s="15" t="s">
        <v>143</v>
      </c>
      <c r="BM164" s="145" t="s">
        <v>288</v>
      </c>
    </row>
    <row r="165" spans="1:65" s="2" customFormat="1" ht="16.5" customHeight="1">
      <c r="A165" s="28"/>
      <c r="B165" s="133"/>
      <c r="C165" s="134" t="s">
        <v>289</v>
      </c>
      <c r="D165" s="134" t="s">
        <v>139</v>
      </c>
      <c r="E165" s="135" t="s">
        <v>290</v>
      </c>
      <c r="F165" s="136" t="s">
        <v>291</v>
      </c>
      <c r="G165" s="137" t="s">
        <v>231</v>
      </c>
      <c r="H165" s="138">
        <v>15.098000000000001</v>
      </c>
      <c r="I165" s="139"/>
      <c r="J165" s="139"/>
      <c r="K165" s="140"/>
      <c r="L165" s="29"/>
      <c r="M165" s="141" t="s">
        <v>1</v>
      </c>
      <c r="N165" s="142" t="s">
        <v>39</v>
      </c>
      <c r="O165" s="143">
        <v>0</v>
      </c>
      <c r="P165" s="143">
        <f t="shared" si="9"/>
        <v>0</v>
      </c>
      <c r="Q165" s="143">
        <v>2.21512981851901</v>
      </c>
      <c r="R165" s="143">
        <f t="shared" si="10"/>
        <v>33.444030000000012</v>
      </c>
      <c r="S165" s="143">
        <v>0</v>
      </c>
      <c r="T165" s="144">
        <f t="shared" si="11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5" t="s">
        <v>143</v>
      </c>
      <c r="AT165" s="145" t="s">
        <v>139</v>
      </c>
      <c r="AU165" s="145" t="s">
        <v>85</v>
      </c>
      <c r="AY165" s="15" t="s">
        <v>144</v>
      </c>
      <c r="BE165" s="146">
        <f t="shared" si="12"/>
        <v>0</v>
      </c>
      <c r="BF165" s="146">
        <f t="shared" si="13"/>
        <v>0</v>
      </c>
      <c r="BG165" s="146">
        <f t="shared" si="14"/>
        <v>0</v>
      </c>
      <c r="BH165" s="146">
        <f t="shared" si="15"/>
        <v>0</v>
      </c>
      <c r="BI165" s="146">
        <f t="shared" si="16"/>
        <v>0</v>
      </c>
      <c r="BJ165" s="15" t="s">
        <v>85</v>
      </c>
      <c r="BK165" s="146">
        <f t="shared" si="17"/>
        <v>0</v>
      </c>
      <c r="BL165" s="15" t="s">
        <v>143</v>
      </c>
      <c r="BM165" s="145" t="s">
        <v>292</v>
      </c>
    </row>
    <row r="166" spans="1:65" s="2" customFormat="1" ht="16.5" customHeight="1">
      <c r="A166" s="28"/>
      <c r="B166" s="133"/>
      <c r="C166" s="134" t="s">
        <v>184</v>
      </c>
      <c r="D166" s="134" t="s">
        <v>139</v>
      </c>
      <c r="E166" s="135" t="s">
        <v>293</v>
      </c>
      <c r="F166" s="136" t="s">
        <v>294</v>
      </c>
      <c r="G166" s="137" t="s">
        <v>231</v>
      </c>
      <c r="H166" s="138">
        <v>13.3</v>
      </c>
      <c r="I166" s="139"/>
      <c r="J166" s="139"/>
      <c r="K166" s="140"/>
      <c r="L166" s="29"/>
      <c r="M166" s="141" t="s">
        <v>1</v>
      </c>
      <c r="N166" s="142" t="s">
        <v>39</v>
      </c>
      <c r="O166" s="143">
        <v>0</v>
      </c>
      <c r="P166" s="143">
        <f t="shared" si="9"/>
        <v>0</v>
      </c>
      <c r="Q166" s="143">
        <v>2.2151300751879699</v>
      </c>
      <c r="R166" s="143">
        <f t="shared" si="10"/>
        <v>29.46123</v>
      </c>
      <c r="S166" s="143">
        <v>0</v>
      </c>
      <c r="T166" s="144">
        <f t="shared" si="11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45" t="s">
        <v>143</v>
      </c>
      <c r="AT166" s="145" t="s">
        <v>139</v>
      </c>
      <c r="AU166" s="145" t="s">
        <v>85</v>
      </c>
      <c r="AY166" s="15" t="s">
        <v>144</v>
      </c>
      <c r="BE166" s="146">
        <f t="shared" si="12"/>
        <v>0</v>
      </c>
      <c r="BF166" s="146">
        <f t="shared" si="13"/>
        <v>0</v>
      </c>
      <c r="BG166" s="146">
        <f t="shared" si="14"/>
        <v>0</v>
      </c>
      <c r="BH166" s="146">
        <f t="shared" si="15"/>
        <v>0</v>
      </c>
      <c r="BI166" s="146">
        <f t="shared" si="16"/>
        <v>0</v>
      </c>
      <c r="BJ166" s="15" t="s">
        <v>85</v>
      </c>
      <c r="BK166" s="146">
        <f t="shared" si="17"/>
        <v>0</v>
      </c>
      <c r="BL166" s="15" t="s">
        <v>143</v>
      </c>
      <c r="BM166" s="145" t="s">
        <v>295</v>
      </c>
    </row>
    <row r="167" spans="1:65" s="13" customFormat="1" ht="22.9" customHeight="1">
      <c r="B167" s="169"/>
      <c r="D167" s="170" t="s">
        <v>72</v>
      </c>
      <c r="E167" s="179" t="s">
        <v>149</v>
      </c>
      <c r="F167" s="179" t="s">
        <v>296</v>
      </c>
      <c r="J167" s="180"/>
      <c r="L167" s="169"/>
      <c r="M167" s="173"/>
      <c r="N167" s="174"/>
      <c r="O167" s="174"/>
      <c r="P167" s="175">
        <f>SUM(P168:P174)</f>
        <v>0</v>
      </c>
      <c r="Q167" s="174"/>
      <c r="R167" s="175">
        <f>SUM(R168:R174)</f>
        <v>100.74533999999984</v>
      </c>
      <c r="S167" s="174"/>
      <c r="T167" s="176">
        <f>SUM(T168:T174)</f>
        <v>0</v>
      </c>
      <c r="AR167" s="170" t="s">
        <v>80</v>
      </c>
      <c r="AT167" s="177" t="s">
        <v>72</v>
      </c>
      <c r="AU167" s="177" t="s">
        <v>80</v>
      </c>
      <c r="AY167" s="170" t="s">
        <v>144</v>
      </c>
      <c r="BK167" s="178">
        <f>SUM(BK168:BK174)</f>
        <v>0</v>
      </c>
    </row>
    <row r="168" spans="1:65" s="2" customFormat="1" ht="24.2" customHeight="1">
      <c r="A168" s="28"/>
      <c r="B168" s="133"/>
      <c r="C168" s="134" t="s">
        <v>297</v>
      </c>
      <c r="D168" s="134" t="s">
        <v>139</v>
      </c>
      <c r="E168" s="135" t="s">
        <v>298</v>
      </c>
      <c r="F168" s="136" t="s">
        <v>299</v>
      </c>
      <c r="G168" s="137" t="s">
        <v>263</v>
      </c>
      <c r="H168" s="138">
        <v>17.119</v>
      </c>
      <c r="I168" s="139"/>
      <c r="J168" s="139"/>
      <c r="K168" s="140"/>
      <c r="L168" s="29"/>
      <c r="M168" s="141" t="s">
        <v>1</v>
      </c>
      <c r="N168" s="142" t="s">
        <v>39</v>
      </c>
      <c r="O168" s="143">
        <v>0</v>
      </c>
      <c r="P168" s="143">
        <f t="shared" ref="P168:P174" si="18">O168*H168</f>
        <v>0</v>
      </c>
      <c r="Q168" s="143">
        <v>6.1802675389917598E-3</v>
      </c>
      <c r="R168" s="143">
        <f t="shared" ref="R168:R174" si="19">Q168*H168</f>
        <v>0.10579999999999994</v>
      </c>
      <c r="S168" s="143">
        <v>0</v>
      </c>
      <c r="T168" s="144">
        <f t="shared" ref="T168:T174" si="20"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5" t="s">
        <v>143</v>
      </c>
      <c r="AT168" s="145" t="s">
        <v>139</v>
      </c>
      <c r="AU168" s="145" t="s">
        <v>85</v>
      </c>
      <c r="AY168" s="15" t="s">
        <v>144</v>
      </c>
      <c r="BE168" s="146">
        <f t="shared" ref="BE168:BE174" si="21">IF(N168="základná",J168,0)</f>
        <v>0</v>
      </c>
      <c r="BF168" s="146">
        <f t="shared" ref="BF168:BF174" si="22">IF(N168="znížená",J168,0)</f>
        <v>0</v>
      </c>
      <c r="BG168" s="146">
        <f t="shared" ref="BG168:BG174" si="23">IF(N168="zákl. prenesená",J168,0)</f>
        <v>0</v>
      </c>
      <c r="BH168" s="146">
        <f t="shared" ref="BH168:BH174" si="24">IF(N168="zníž. prenesená",J168,0)</f>
        <v>0</v>
      </c>
      <c r="BI168" s="146">
        <f t="shared" ref="BI168:BI174" si="25">IF(N168="nulová",J168,0)</f>
        <v>0</v>
      </c>
      <c r="BJ168" s="15" t="s">
        <v>85</v>
      </c>
      <c r="BK168" s="146">
        <f t="shared" ref="BK168:BK174" si="26">ROUND(I168*H168,2)</f>
        <v>0</v>
      </c>
      <c r="BL168" s="15" t="s">
        <v>143</v>
      </c>
      <c r="BM168" s="145" t="s">
        <v>300</v>
      </c>
    </row>
    <row r="169" spans="1:65" s="2" customFormat="1" ht="24.2" customHeight="1">
      <c r="A169" s="28"/>
      <c r="B169" s="133"/>
      <c r="C169" s="134" t="s">
        <v>187</v>
      </c>
      <c r="D169" s="134" t="s">
        <v>139</v>
      </c>
      <c r="E169" s="135" t="s">
        <v>301</v>
      </c>
      <c r="F169" s="136" t="s">
        <v>302</v>
      </c>
      <c r="G169" s="137" t="s">
        <v>263</v>
      </c>
      <c r="H169" s="138">
        <v>17.119</v>
      </c>
      <c r="I169" s="139"/>
      <c r="J169" s="139"/>
      <c r="K169" s="140"/>
      <c r="L169" s="29"/>
      <c r="M169" s="141" t="s">
        <v>1</v>
      </c>
      <c r="N169" s="142" t="s">
        <v>39</v>
      </c>
      <c r="O169" s="143">
        <v>0</v>
      </c>
      <c r="P169" s="143">
        <f t="shared" si="18"/>
        <v>0</v>
      </c>
      <c r="Q169" s="143">
        <v>5.1498335183129901E-3</v>
      </c>
      <c r="R169" s="143">
        <f t="shared" si="19"/>
        <v>8.8160000000000072E-2</v>
      </c>
      <c r="S169" s="143">
        <v>0</v>
      </c>
      <c r="T169" s="144">
        <f t="shared" si="20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45" t="s">
        <v>143</v>
      </c>
      <c r="AT169" s="145" t="s">
        <v>139</v>
      </c>
      <c r="AU169" s="145" t="s">
        <v>85</v>
      </c>
      <c r="AY169" s="15" t="s">
        <v>144</v>
      </c>
      <c r="BE169" s="146">
        <f t="shared" si="21"/>
        <v>0</v>
      </c>
      <c r="BF169" s="146">
        <f t="shared" si="22"/>
        <v>0</v>
      </c>
      <c r="BG169" s="146">
        <f t="shared" si="23"/>
        <v>0</v>
      </c>
      <c r="BH169" s="146">
        <f t="shared" si="24"/>
        <v>0</v>
      </c>
      <c r="BI169" s="146">
        <f t="shared" si="25"/>
        <v>0</v>
      </c>
      <c r="BJ169" s="15" t="s">
        <v>85</v>
      </c>
      <c r="BK169" s="146">
        <f t="shared" si="26"/>
        <v>0</v>
      </c>
      <c r="BL169" s="15" t="s">
        <v>143</v>
      </c>
      <c r="BM169" s="145" t="s">
        <v>303</v>
      </c>
    </row>
    <row r="170" spans="1:65" s="2" customFormat="1" ht="24.2" customHeight="1">
      <c r="A170" s="28"/>
      <c r="B170" s="133"/>
      <c r="C170" s="134" t="s">
        <v>304</v>
      </c>
      <c r="D170" s="134" t="s">
        <v>139</v>
      </c>
      <c r="E170" s="135" t="s">
        <v>305</v>
      </c>
      <c r="F170" s="136" t="s">
        <v>306</v>
      </c>
      <c r="G170" s="137" t="s">
        <v>263</v>
      </c>
      <c r="H170" s="138">
        <v>3.3</v>
      </c>
      <c r="I170" s="139"/>
      <c r="J170" s="139"/>
      <c r="K170" s="140"/>
      <c r="L170" s="29"/>
      <c r="M170" s="141" t="s">
        <v>1</v>
      </c>
      <c r="N170" s="142" t="s">
        <v>39</v>
      </c>
      <c r="O170" s="143">
        <v>0</v>
      </c>
      <c r="P170" s="143">
        <f t="shared" si="18"/>
        <v>0</v>
      </c>
      <c r="Q170" s="143">
        <v>1.2754545454545499E-2</v>
      </c>
      <c r="R170" s="143">
        <f t="shared" si="19"/>
        <v>4.2090000000000148E-2</v>
      </c>
      <c r="S170" s="143">
        <v>0</v>
      </c>
      <c r="T170" s="144">
        <f t="shared" si="20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5" t="s">
        <v>143</v>
      </c>
      <c r="AT170" s="145" t="s">
        <v>139</v>
      </c>
      <c r="AU170" s="145" t="s">
        <v>85</v>
      </c>
      <c r="AY170" s="15" t="s">
        <v>144</v>
      </c>
      <c r="BE170" s="146">
        <f t="shared" si="21"/>
        <v>0</v>
      </c>
      <c r="BF170" s="146">
        <f t="shared" si="22"/>
        <v>0</v>
      </c>
      <c r="BG170" s="146">
        <f t="shared" si="23"/>
        <v>0</v>
      </c>
      <c r="BH170" s="146">
        <f t="shared" si="24"/>
        <v>0</v>
      </c>
      <c r="BI170" s="146">
        <f t="shared" si="25"/>
        <v>0</v>
      </c>
      <c r="BJ170" s="15" t="s">
        <v>85</v>
      </c>
      <c r="BK170" s="146">
        <f t="shared" si="26"/>
        <v>0</v>
      </c>
      <c r="BL170" s="15" t="s">
        <v>143</v>
      </c>
      <c r="BM170" s="145" t="s">
        <v>307</v>
      </c>
    </row>
    <row r="171" spans="1:65" s="2" customFormat="1" ht="24.2" customHeight="1">
      <c r="A171" s="28"/>
      <c r="B171" s="133"/>
      <c r="C171" s="134" t="s">
        <v>193</v>
      </c>
      <c r="D171" s="134" t="s">
        <v>139</v>
      </c>
      <c r="E171" s="135" t="s">
        <v>308</v>
      </c>
      <c r="F171" s="136" t="s">
        <v>309</v>
      </c>
      <c r="G171" s="137" t="s">
        <v>231</v>
      </c>
      <c r="H171" s="138">
        <v>44.351999999999997</v>
      </c>
      <c r="I171" s="139"/>
      <c r="J171" s="139"/>
      <c r="K171" s="140"/>
      <c r="L171" s="29"/>
      <c r="M171" s="141" t="s">
        <v>1</v>
      </c>
      <c r="N171" s="142" t="s">
        <v>39</v>
      </c>
      <c r="O171" s="143">
        <v>0</v>
      </c>
      <c r="P171" s="143">
        <f t="shared" si="18"/>
        <v>0</v>
      </c>
      <c r="Q171" s="143">
        <v>2.2654800234487702</v>
      </c>
      <c r="R171" s="143">
        <f t="shared" si="19"/>
        <v>100.47856999999985</v>
      </c>
      <c r="S171" s="143">
        <v>0</v>
      </c>
      <c r="T171" s="144">
        <f t="shared" si="20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5" t="s">
        <v>143</v>
      </c>
      <c r="AT171" s="145" t="s">
        <v>139</v>
      </c>
      <c r="AU171" s="145" t="s">
        <v>85</v>
      </c>
      <c r="AY171" s="15" t="s">
        <v>144</v>
      </c>
      <c r="BE171" s="146">
        <f t="shared" si="21"/>
        <v>0</v>
      </c>
      <c r="BF171" s="146">
        <f t="shared" si="22"/>
        <v>0</v>
      </c>
      <c r="BG171" s="146">
        <f t="shared" si="23"/>
        <v>0</v>
      </c>
      <c r="BH171" s="146">
        <f t="shared" si="24"/>
        <v>0</v>
      </c>
      <c r="BI171" s="146">
        <f t="shared" si="25"/>
        <v>0</v>
      </c>
      <c r="BJ171" s="15" t="s">
        <v>85</v>
      </c>
      <c r="BK171" s="146">
        <f t="shared" si="26"/>
        <v>0</v>
      </c>
      <c r="BL171" s="15" t="s">
        <v>143</v>
      </c>
      <c r="BM171" s="145" t="s">
        <v>310</v>
      </c>
    </row>
    <row r="172" spans="1:65" s="2" customFormat="1" ht="24.2" customHeight="1">
      <c r="A172" s="28"/>
      <c r="B172" s="133"/>
      <c r="C172" s="134" t="s">
        <v>311</v>
      </c>
      <c r="D172" s="134" t="s">
        <v>139</v>
      </c>
      <c r="E172" s="135" t="s">
        <v>312</v>
      </c>
      <c r="F172" s="136" t="s">
        <v>313</v>
      </c>
      <c r="G172" s="137" t="s">
        <v>263</v>
      </c>
      <c r="H172" s="138">
        <v>221.76</v>
      </c>
      <c r="I172" s="139"/>
      <c r="J172" s="139"/>
      <c r="K172" s="140"/>
      <c r="L172" s="29"/>
      <c r="M172" s="141" t="s">
        <v>1</v>
      </c>
      <c r="N172" s="142" t="s">
        <v>39</v>
      </c>
      <c r="O172" s="143">
        <v>0</v>
      </c>
      <c r="P172" s="143">
        <f t="shared" si="18"/>
        <v>0</v>
      </c>
      <c r="Q172" s="143">
        <v>1.00108225108225E-5</v>
      </c>
      <c r="R172" s="143">
        <f t="shared" si="19"/>
        <v>2.2199999999999976E-3</v>
      </c>
      <c r="S172" s="143">
        <v>0</v>
      </c>
      <c r="T172" s="144">
        <f t="shared" si="20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5" t="s">
        <v>143</v>
      </c>
      <c r="AT172" s="145" t="s">
        <v>139</v>
      </c>
      <c r="AU172" s="145" t="s">
        <v>85</v>
      </c>
      <c r="AY172" s="15" t="s">
        <v>144</v>
      </c>
      <c r="BE172" s="146">
        <f t="shared" si="21"/>
        <v>0</v>
      </c>
      <c r="BF172" s="146">
        <f t="shared" si="22"/>
        <v>0</v>
      </c>
      <c r="BG172" s="146">
        <f t="shared" si="23"/>
        <v>0</v>
      </c>
      <c r="BH172" s="146">
        <f t="shared" si="24"/>
        <v>0</v>
      </c>
      <c r="BI172" s="146">
        <f t="shared" si="25"/>
        <v>0</v>
      </c>
      <c r="BJ172" s="15" t="s">
        <v>85</v>
      </c>
      <c r="BK172" s="146">
        <f t="shared" si="26"/>
        <v>0</v>
      </c>
      <c r="BL172" s="15" t="s">
        <v>143</v>
      </c>
      <c r="BM172" s="145" t="s">
        <v>314</v>
      </c>
    </row>
    <row r="173" spans="1:65" s="2" customFormat="1" ht="24.2" customHeight="1">
      <c r="A173" s="28"/>
      <c r="B173" s="133"/>
      <c r="C173" s="134" t="s">
        <v>264</v>
      </c>
      <c r="D173" s="134" t="s">
        <v>139</v>
      </c>
      <c r="E173" s="135" t="s">
        <v>315</v>
      </c>
      <c r="F173" s="136" t="s">
        <v>316</v>
      </c>
      <c r="G173" s="137" t="s">
        <v>142</v>
      </c>
      <c r="H173" s="138">
        <v>1</v>
      </c>
      <c r="I173" s="139"/>
      <c r="J173" s="139"/>
      <c r="K173" s="140"/>
      <c r="L173" s="29"/>
      <c r="M173" s="141" t="s">
        <v>1</v>
      </c>
      <c r="N173" s="142" t="s">
        <v>39</v>
      </c>
      <c r="O173" s="143">
        <v>0</v>
      </c>
      <c r="P173" s="143">
        <f t="shared" si="18"/>
        <v>0</v>
      </c>
      <c r="Q173" s="143">
        <v>1.7500000000000002E-2</v>
      </c>
      <c r="R173" s="143">
        <f t="shared" si="19"/>
        <v>1.7500000000000002E-2</v>
      </c>
      <c r="S173" s="143">
        <v>0</v>
      </c>
      <c r="T173" s="144">
        <f t="shared" si="20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45" t="s">
        <v>143</v>
      </c>
      <c r="AT173" s="145" t="s">
        <v>139</v>
      </c>
      <c r="AU173" s="145" t="s">
        <v>85</v>
      </c>
      <c r="AY173" s="15" t="s">
        <v>144</v>
      </c>
      <c r="BE173" s="146">
        <f t="shared" si="21"/>
        <v>0</v>
      </c>
      <c r="BF173" s="146">
        <f t="shared" si="22"/>
        <v>0</v>
      </c>
      <c r="BG173" s="146">
        <f t="shared" si="23"/>
        <v>0</v>
      </c>
      <c r="BH173" s="146">
        <f t="shared" si="24"/>
        <v>0</v>
      </c>
      <c r="BI173" s="146">
        <f t="shared" si="25"/>
        <v>0</v>
      </c>
      <c r="BJ173" s="15" t="s">
        <v>85</v>
      </c>
      <c r="BK173" s="146">
        <f t="shared" si="26"/>
        <v>0</v>
      </c>
      <c r="BL173" s="15" t="s">
        <v>143</v>
      </c>
      <c r="BM173" s="145" t="s">
        <v>317</v>
      </c>
    </row>
    <row r="174" spans="1:65" s="2" customFormat="1" ht="21.75" customHeight="1">
      <c r="A174" s="28"/>
      <c r="B174" s="133"/>
      <c r="C174" s="181" t="s">
        <v>318</v>
      </c>
      <c r="D174" s="181" t="s">
        <v>257</v>
      </c>
      <c r="E174" s="182" t="s">
        <v>319</v>
      </c>
      <c r="F174" s="183" t="s">
        <v>320</v>
      </c>
      <c r="G174" s="184" t="s">
        <v>142</v>
      </c>
      <c r="H174" s="185">
        <v>1</v>
      </c>
      <c r="I174" s="186"/>
      <c r="J174" s="186"/>
      <c r="K174" s="187"/>
      <c r="L174" s="188"/>
      <c r="M174" s="189" t="s">
        <v>1</v>
      </c>
      <c r="N174" s="190" t="s">
        <v>39</v>
      </c>
      <c r="O174" s="143">
        <v>0</v>
      </c>
      <c r="P174" s="143">
        <f t="shared" si="18"/>
        <v>0</v>
      </c>
      <c r="Q174" s="143">
        <v>1.0999999999999999E-2</v>
      </c>
      <c r="R174" s="143">
        <f t="shared" si="19"/>
        <v>1.0999999999999999E-2</v>
      </c>
      <c r="S174" s="143">
        <v>0</v>
      </c>
      <c r="T174" s="144">
        <f t="shared" si="20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45" t="s">
        <v>154</v>
      </c>
      <c r="AT174" s="145" t="s">
        <v>257</v>
      </c>
      <c r="AU174" s="145" t="s">
        <v>85</v>
      </c>
      <c r="AY174" s="15" t="s">
        <v>144</v>
      </c>
      <c r="BE174" s="146">
        <f t="shared" si="21"/>
        <v>0</v>
      </c>
      <c r="BF174" s="146">
        <f t="shared" si="22"/>
        <v>0</v>
      </c>
      <c r="BG174" s="146">
        <f t="shared" si="23"/>
        <v>0</v>
      </c>
      <c r="BH174" s="146">
        <f t="shared" si="24"/>
        <v>0</v>
      </c>
      <c r="BI174" s="146">
        <f t="shared" si="25"/>
        <v>0</v>
      </c>
      <c r="BJ174" s="15" t="s">
        <v>85</v>
      </c>
      <c r="BK174" s="146">
        <f t="shared" si="26"/>
        <v>0</v>
      </c>
      <c r="BL174" s="15" t="s">
        <v>143</v>
      </c>
      <c r="BM174" s="145" t="s">
        <v>321</v>
      </c>
    </row>
    <row r="175" spans="1:65" s="13" customFormat="1" ht="22.9" customHeight="1">
      <c r="B175" s="169"/>
      <c r="D175" s="170" t="s">
        <v>72</v>
      </c>
      <c r="E175" s="179" t="s">
        <v>174</v>
      </c>
      <c r="F175" s="179" t="s">
        <v>322</v>
      </c>
      <c r="J175" s="180"/>
      <c r="L175" s="169"/>
      <c r="M175" s="173"/>
      <c r="N175" s="174"/>
      <c r="O175" s="174"/>
      <c r="P175" s="175">
        <f>SUM(P176:P181)</f>
        <v>0</v>
      </c>
      <c r="Q175" s="174"/>
      <c r="R175" s="175">
        <f>SUM(R176:R181)</f>
        <v>6.1146199999999924</v>
      </c>
      <c r="S175" s="174"/>
      <c r="T175" s="176">
        <f>SUM(T176:T181)</f>
        <v>0</v>
      </c>
      <c r="AR175" s="170" t="s">
        <v>80</v>
      </c>
      <c r="AT175" s="177" t="s">
        <v>72</v>
      </c>
      <c r="AU175" s="177" t="s">
        <v>80</v>
      </c>
      <c r="AY175" s="170" t="s">
        <v>144</v>
      </c>
      <c r="BK175" s="178">
        <f>SUM(BK176:BK181)</f>
        <v>0</v>
      </c>
    </row>
    <row r="176" spans="1:65" s="2" customFormat="1" ht="24.2" customHeight="1">
      <c r="A176" s="28"/>
      <c r="B176" s="133"/>
      <c r="C176" s="134" t="s">
        <v>267</v>
      </c>
      <c r="D176" s="134" t="s">
        <v>139</v>
      </c>
      <c r="E176" s="135" t="s">
        <v>323</v>
      </c>
      <c r="F176" s="136" t="s">
        <v>324</v>
      </c>
      <c r="G176" s="137" t="s">
        <v>263</v>
      </c>
      <c r="H176" s="138">
        <v>364.8</v>
      </c>
      <c r="I176" s="139"/>
      <c r="J176" s="139"/>
      <c r="K176" s="140"/>
      <c r="L176" s="29"/>
      <c r="M176" s="141" t="s">
        <v>1</v>
      </c>
      <c r="N176" s="142" t="s">
        <v>39</v>
      </c>
      <c r="O176" s="143">
        <v>0</v>
      </c>
      <c r="P176" s="143">
        <f t="shared" ref="P176:P181" si="27">O176*H176</f>
        <v>0</v>
      </c>
      <c r="Q176" s="143">
        <v>1.6529989035087699E-2</v>
      </c>
      <c r="R176" s="143">
        <f t="shared" ref="R176:R181" si="28">Q176*H176</f>
        <v>6.0301399999999923</v>
      </c>
      <c r="S176" s="143">
        <v>0</v>
      </c>
      <c r="T176" s="144">
        <f t="shared" ref="T176:T181" si="29"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5" t="s">
        <v>143</v>
      </c>
      <c r="AT176" s="145" t="s">
        <v>139</v>
      </c>
      <c r="AU176" s="145" t="s">
        <v>85</v>
      </c>
      <c r="AY176" s="15" t="s">
        <v>144</v>
      </c>
      <c r="BE176" s="146">
        <f t="shared" ref="BE176:BE181" si="30">IF(N176="základná",J176,0)</f>
        <v>0</v>
      </c>
      <c r="BF176" s="146">
        <f t="shared" ref="BF176:BF181" si="31">IF(N176="znížená",J176,0)</f>
        <v>0</v>
      </c>
      <c r="BG176" s="146">
        <f t="shared" ref="BG176:BG181" si="32">IF(N176="zákl. prenesená",J176,0)</f>
        <v>0</v>
      </c>
      <c r="BH176" s="146">
        <f t="shared" ref="BH176:BH181" si="33">IF(N176="zníž. prenesená",J176,0)</f>
        <v>0</v>
      </c>
      <c r="BI176" s="146">
        <f t="shared" ref="BI176:BI181" si="34">IF(N176="nulová",J176,0)</f>
        <v>0</v>
      </c>
      <c r="BJ176" s="15" t="s">
        <v>85</v>
      </c>
      <c r="BK176" s="146">
        <f t="shared" ref="BK176:BK181" si="35">ROUND(I176*H176,2)</f>
        <v>0</v>
      </c>
      <c r="BL176" s="15" t="s">
        <v>143</v>
      </c>
      <c r="BM176" s="145" t="s">
        <v>325</v>
      </c>
    </row>
    <row r="177" spans="1:65" s="2" customFormat="1" ht="24.2" customHeight="1">
      <c r="A177" s="28"/>
      <c r="B177" s="133"/>
      <c r="C177" s="134" t="s">
        <v>326</v>
      </c>
      <c r="D177" s="134" t="s">
        <v>139</v>
      </c>
      <c r="E177" s="135" t="s">
        <v>327</v>
      </c>
      <c r="F177" s="136" t="s">
        <v>328</v>
      </c>
      <c r="G177" s="137" t="s">
        <v>263</v>
      </c>
      <c r="H177" s="138">
        <v>364.8</v>
      </c>
      <c r="I177" s="139"/>
      <c r="J177" s="139"/>
      <c r="K177" s="140"/>
      <c r="L177" s="29"/>
      <c r="M177" s="141" t="s">
        <v>1</v>
      </c>
      <c r="N177" s="142" t="s">
        <v>39</v>
      </c>
      <c r="O177" s="143">
        <v>0</v>
      </c>
      <c r="P177" s="143">
        <f t="shared" si="27"/>
        <v>0</v>
      </c>
      <c r="Q177" s="143">
        <v>0</v>
      </c>
      <c r="R177" s="143">
        <f t="shared" si="28"/>
        <v>0</v>
      </c>
      <c r="S177" s="143">
        <v>0</v>
      </c>
      <c r="T177" s="144">
        <f t="shared" si="29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5" t="s">
        <v>143</v>
      </c>
      <c r="AT177" s="145" t="s">
        <v>139</v>
      </c>
      <c r="AU177" s="145" t="s">
        <v>85</v>
      </c>
      <c r="AY177" s="15" t="s">
        <v>144</v>
      </c>
      <c r="BE177" s="146">
        <f t="shared" si="30"/>
        <v>0</v>
      </c>
      <c r="BF177" s="146">
        <f t="shared" si="31"/>
        <v>0</v>
      </c>
      <c r="BG177" s="146">
        <f t="shared" si="32"/>
        <v>0</v>
      </c>
      <c r="BH177" s="146">
        <f t="shared" si="33"/>
        <v>0</v>
      </c>
      <c r="BI177" s="146">
        <f t="shared" si="34"/>
        <v>0</v>
      </c>
      <c r="BJ177" s="15" t="s">
        <v>85</v>
      </c>
      <c r="BK177" s="146">
        <f t="shared" si="35"/>
        <v>0</v>
      </c>
      <c r="BL177" s="15" t="s">
        <v>143</v>
      </c>
      <c r="BM177" s="145" t="s">
        <v>329</v>
      </c>
    </row>
    <row r="178" spans="1:65" s="2" customFormat="1" ht="37.9" customHeight="1">
      <c r="A178" s="28"/>
      <c r="B178" s="133"/>
      <c r="C178" s="134" t="s">
        <v>271</v>
      </c>
      <c r="D178" s="134" t="s">
        <v>139</v>
      </c>
      <c r="E178" s="135" t="s">
        <v>330</v>
      </c>
      <c r="F178" s="136" t="s">
        <v>331</v>
      </c>
      <c r="G178" s="137" t="s">
        <v>263</v>
      </c>
      <c r="H178" s="138">
        <v>1094.4000000000001</v>
      </c>
      <c r="I178" s="139"/>
      <c r="J178" s="139"/>
      <c r="K178" s="140"/>
      <c r="L178" s="29"/>
      <c r="M178" s="141" t="s">
        <v>1</v>
      </c>
      <c r="N178" s="142" t="s">
        <v>39</v>
      </c>
      <c r="O178" s="143">
        <v>0</v>
      </c>
      <c r="P178" s="143">
        <f t="shared" si="27"/>
        <v>0</v>
      </c>
      <c r="Q178" s="143">
        <v>0</v>
      </c>
      <c r="R178" s="143">
        <f t="shared" si="28"/>
        <v>0</v>
      </c>
      <c r="S178" s="143">
        <v>0</v>
      </c>
      <c r="T178" s="144">
        <f t="shared" si="29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5" t="s">
        <v>143</v>
      </c>
      <c r="AT178" s="145" t="s">
        <v>139</v>
      </c>
      <c r="AU178" s="145" t="s">
        <v>85</v>
      </c>
      <c r="AY178" s="15" t="s">
        <v>144</v>
      </c>
      <c r="BE178" s="146">
        <f t="shared" si="30"/>
        <v>0</v>
      </c>
      <c r="BF178" s="146">
        <f t="shared" si="31"/>
        <v>0</v>
      </c>
      <c r="BG178" s="146">
        <f t="shared" si="32"/>
        <v>0</v>
      </c>
      <c r="BH178" s="146">
        <f t="shared" si="33"/>
        <v>0</v>
      </c>
      <c r="BI178" s="146">
        <f t="shared" si="34"/>
        <v>0</v>
      </c>
      <c r="BJ178" s="15" t="s">
        <v>85</v>
      </c>
      <c r="BK178" s="146">
        <f t="shared" si="35"/>
        <v>0</v>
      </c>
      <c r="BL178" s="15" t="s">
        <v>143</v>
      </c>
      <c r="BM178" s="145" t="s">
        <v>332</v>
      </c>
    </row>
    <row r="179" spans="1:65" s="2" customFormat="1" ht="24.2" customHeight="1">
      <c r="A179" s="28"/>
      <c r="B179" s="133"/>
      <c r="C179" s="134" t="s">
        <v>333</v>
      </c>
      <c r="D179" s="134" t="s">
        <v>139</v>
      </c>
      <c r="E179" s="135" t="s">
        <v>334</v>
      </c>
      <c r="F179" s="136" t="s">
        <v>335</v>
      </c>
      <c r="G179" s="137" t="s">
        <v>263</v>
      </c>
      <c r="H179" s="138">
        <v>11.95</v>
      </c>
      <c r="I179" s="139"/>
      <c r="J179" s="139"/>
      <c r="K179" s="140"/>
      <c r="L179" s="29"/>
      <c r="M179" s="141" t="s">
        <v>1</v>
      </c>
      <c r="N179" s="142" t="s">
        <v>39</v>
      </c>
      <c r="O179" s="143">
        <v>0</v>
      </c>
      <c r="P179" s="143">
        <f t="shared" si="27"/>
        <v>0</v>
      </c>
      <c r="Q179" s="143">
        <v>6.1799163179916301E-3</v>
      </c>
      <c r="R179" s="143">
        <f t="shared" si="28"/>
        <v>7.3849999999999971E-2</v>
      </c>
      <c r="S179" s="143">
        <v>0</v>
      </c>
      <c r="T179" s="144">
        <f t="shared" si="29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5" t="s">
        <v>143</v>
      </c>
      <c r="AT179" s="145" t="s">
        <v>139</v>
      </c>
      <c r="AU179" s="145" t="s">
        <v>85</v>
      </c>
      <c r="AY179" s="15" t="s">
        <v>144</v>
      </c>
      <c r="BE179" s="146">
        <f t="shared" si="30"/>
        <v>0</v>
      </c>
      <c r="BF179" s="146">
        <f t="shared" si="31"/>
        <v>0</v>
      </c>
      <c r="BG179" s="146">
        <f t="shared" si="32"/>
        <v>0</v>
      </c>
      <c r="BH179" s="146">
        <f t="shared" si="33"/>
        <v>0</v>
      </c>
      <c r="BI179" s="146">
        <f t="shared" si="34"/>
        <v>0</v>
      </c>
      <c r="BJ179" s="15" t="s">
        <v>85</v>
      </c>
      <c r="BK179" s="146">
        <f t="shared" si="35"/>
        <v>0</v>
      </c>
      <c r="BL179" s="15" t="s">
        <v>143</v>
      </c>
      <c r="BM179" s="145" t="s">
        <v>336</v>
      </c>
    </row>
    <row r="180" spans="1:65" s="2" customFormat="1" ht="16.5" customHeight="1">
      <c r="A180" s="28"/>
      <c r="B180" s="133"/>
      <c r="C180" s="134" t="s">
        <v>274</v>
      </c>
      <c r="D180" s="134" t="s">
        <v>139</v>
      </c>
      <c r="E180" s="135" t="s">
        <v>337</v>
      </c>
      <c r="F180" s="136" t="s">
        <v>338</v>
      </c>
      <c r="G180" s="137" t="s">
        <v>263</v>
      </c>
      <c r="H180" s="138">
        <v>212.53</v>
      </c>
      <c r="I180" s="139"/>
      <c r="J180" s="139"/>
      <c r="K180" s="140"/>
      <c r="L180" s="29"/>
      <c r="M180" s="141" t="s">
        <v>1</v>
      </c>
      <c r="N180" s="142" t="s">
        <v>39</v>
      </c>
      <c r="O180" s="143">
        <v>0</v>
      </c>
      <c r="P180" s="143">
        <f t="shared" si="27"/>
        <v>0</v>
      </c>
      <c r="Q180" s="143">
        <v>5.0016468263303997E-5</v>
      </c>
      <c r="R180" s="143">
        <f t="shared" si="28"/>
        <v>1.0629999999999999E-2</v>
      </c>
      <c r="S180" s="143">
        <v>0</v>
      </c>
      <c r="T180" s="144">
        <f t="shared" si="29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5" t="s">
        <v>143</v>
      </c>
      <c r="AT180" s="145" t="s">
        <v>139</v>
      </c>
      <c r="AU180" s="145" t="s">
        <v>85</v>
      </c>
      <c r="AY180" s="15" t="s">
        <v>144</v>
      </c>
      <c r="BE180" s="146">
        <f t="shared" si="30"/>
        <v>0</v>
      </c>
      <c r="BF180" s="146">
        <f t="shared" si="31"/>
        <v>0</v>
      </c>
      <c r="BG180" s="146">
        <f t="shared" si="32"/>
        <v>0</v>
      </c>
      <c r="BH180" s="146">
        <f t="shared" si="33"/>
        <v>0</v>
      </c>
      <c r="BI180" s="146">
        <f t="shared" si="34"/>
        <v>0</v>
      </c>
      <c r="BJ180" s="15" t="s">
        <v>85</v>
      </c>
      <c r="BK180" s="146">
        <f t="shared" si="35"/>
        <v>0</v>
      </c>
      <c r="BL180" s="15" t="s">
        <v>143</v>
      </c>
      <c r="BM180" s="145" t="s">
        <v>339</v>
      </c>
    </row>
    <row r="181" spans="1:65" s="2" customFormat="1" ht="24.2" customHeight="1">
      <c r="A181" s="28"/>
      <c r="B181" s="133"/>
      <c r="C181" s="134" t="s">
        <v>340</v>
      </c>
      <c r="D181" s="134" t="s">
        <v>139</v>
      </c>
      <c r="E181" s="135" t="s">
        <v>341</v>
      </c>
      <c r="F181" s="136" t="s">
        <v>342</v>
      </c>
      <c r="G181" s="137" t="s">
        <v>263</v>
      </c>
      <c r="H181" s="138">
        <v>434.83</v>
      </c>
      <c r="I181" s="139"/>
      <c r="J181" s="139"/>
      <c r="K181" s="140"/>
      <c r="L181" s="29"/>
      <c r="M181" s="141" t="s">
        <v>1</v>
      </c>
      <c r="N181" s="142" t="s">
        <v>39</v>
      </c>
      <c r="O181" s="143">
        <v>0</v>
      </c>
      <c r="P181" s="143">
        <f t="shared" si="27"/>
        <v>0</v>
      </c>
      <c r="Q181" s="143">
        <v>0</v>
      </c>
      <c r="R181" s="143">
        <f t="shared" si="28"/>
        <v>0</v>
      </c>
      <c r="S181" s="143">
        <v>0</v>
      </c>
      <c r="T181" s="144">
        <f t="shared" si="29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5" t="s">
        <v>143</v>
      </c>
      <c r="AT181" s="145" t="s">
        <v>139</v>
      </c>
      <c r="AU181" s="145" t="s">
        <v>85</v>
      </c>
      <c r="AY181" s="15" t="s">
        <v>144</v>
      </c>
      <c r="BE181" s="146">
        <f t="shared" si="30"/>
        <v>0</v>
      </c>
      <c r="BF181" s="146">
        <f t="shared" si="31"/>
        <v>0</v>
      </c>
      <c r="BG181" s="146">
        <f t="shared" si="32"/>
        <v>0</v>
      </c>
      <c r="BH181" s="146">
        <f t="shared" si="33"/>
        <v>0</v>
      </c>
      <c r="BI181" s="146">
        <f t="shared" si="34"/>
        <v>0</v>
      </c>
      <c r="BJ181" s="15" t="s">
        <v>85</v>
      </c>
      <c r="BK181" s="146">
        <f t="shared" si="35"/>
        <v>0</v>
      </c>
      <c r="BL181" s="15" t="s">
        <v>143</v>
      </c>
      <c r="BM181" s="145" t="s">
        <v>343</v>
      </c>
    </row>
    <row r="182" spans="1:65" s="13" customFormat="1" ht="22.9" customHeight="1">
      <c r="B182" s="169"/>
      <c r="D182" s="170" t="s">
        <v>72</v>
      </c>
      <c r="E182" s="179" t="s">
        <v>344</v>
      </c>
      <c r="F182" s="179" t="s">
        <v>345</v>
      </c>
      <c r="J182" s="180"/>
      <c r="L182" s="169"/>
      <c r="M182" s="173"/>
      <c r="N182" s="174"/>
      <c r="O182" s="174"/>
      <c r="P182" s="175">
        <f>P183</f>
        <v>0</v>
      </c>
      <c r="Q182" s="174"/>
      <c r="R182" s="175">
        <f>R183</f>
        <v>0</v>
      </c>
      <c r="S182" s="174"/>
      <c r="T182" s="176">
        <f>T183</f>
        <v>0</v>
      </c>
      <c r="AR182" s="170" t="s">
        <v>80</v>
      </c>
      <c r="AT182" s="177" t="s">
        <v>72</v>
      </c>
      <c r="AU182" s="177" t="s">
        <v>80</v>
      </c>
      <c r="AY182" s="170" t="s">
        <v>144</v>
      </c>
      <c r="BK182" s="178">
        <f>BK183</f>
        <v>0</v>
      </c>
    </row>
    <row r="183" spans="1:65" s="2" customFormat="1" ht="24.2" customHeight="1">
      <c r="A183" s="28"/>
      <c r="B183" s="133"/>
      <c r="C183" s="134" t="s">
        <v>278</v>
      </c>
      <c r="D183" s="134" t="s">
        <v>139</v>
      </c>
      <c r="E183" s="135" t="s">
        <v>346</v>
      </c>
      <c r="F183" s="136" t="s">
        <v>347</v>
      </c>
      <c r="G183" s="137" t="s">
        <v>254</v>
      </c>
      <c r="H183" s="138">
        <v>358.88099999999997</v>
      </c>
      <c r="I183" s="139"/>
      <c r="J183" s="139"/>
      <c r="K183" s="140"/>
      <c r="L183" s="29"/>
      <c r="M183" s="141" t="s">
        <v>1</v>
      </c>
      <c r="N183" s="142" t="s">
        <v>39</v>
      </c>
      <c r="O183" s="143">
        <v>0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5" t="s">
        <v>143</v>
      </c>
      <c r="AT183" s="145" t="s">
        <v>139</v>
      </c>
      <c r="AU183" s="145" t="s">
        <v>85</v>
      </c>
      <c r="AY183" s="15" t="s">
        <v>144</v>
      </c>
      <c r="BE183" s="146">
        <f>IF(N183="základná",J183,0)</f>
        <v>0</v>
      </c>
      <c r="BF183" s="146">
        <f>IF(N183="znížená",J183,0)</f>
        <v>0</v>
      </c>
      <c r="BG183" s="146">
        <f>IF(N183="zákl. prenesená",J183,0)</f>
        <v>0</v>
      </c>
      <c r="BH183" s="146">
        <f>IF(N183="zníž. prenesená",J183,0)</f>
        <v>0</v>
      </c>
      <c r="BI183" s="146">
        <f>IF(N183="nulová",J183,0)</f>
        <v>0</v>
      </c>
      <c r="BJ183" s="15" t="s">
        <v>85</v>
      </c>
      <c r="BK183" s="146">
        <f>ROUND(I183*H183,2)</f>
        <v>0</v>
      </c>
      <c r="BL183" s="15" t="s">
        <v>143</v>
      </c>
      <c r="BM183" s="145" t="s">
        <v>348</v>
      </c>
    </row>
    <row r="184" spans="1:65" s="13" customFormat="1" ht="25.9" customHeight="1">
      <c r="B184" s="169"/>
      <c r="D184" s="170" t="s">
        <v>72</v>
      </c>
      <c r="E184" s="171" t="s">
        <v>349</v>
      </c>
      <c r="F184" s="171" t="s">
        <v>350</v>
      </c>
      <c r="J184" s="172"/>
      <c r="L184" s="169"/>
      <c r="M184" s="173"/>
      <c r="N184" s="174"/>
      <c r="O184" s="174"/>
      <c r="P184" s="175">
        <f>P185+P193+P199+P203+P208+P214+P220+P234+P238+P242</f>
        <v>0</v>
      </c>
      <c r="Q184" s="174"/>
      <c r="R184" s="175">
        <f>R185+R193+R199+R203+R208+R214+R220+R234+R238+R242</f>
        <v>20.907330000000002</v>
      </c>
      <c r="S184" s="174"/>
      <c r="T184" s="176">
        <f>T185+T193+T199+T203+T208+T214+T220+T234+T238+T242</f>
        <v>0</v>
      </c>
      <c r="AR184" s="170" t="s">
        <v>85</v>
      </c>
      <c r="AT184" s="177" t="s">
        <v>72</v>
      </c>
      <c r="AU184" s="177" t="s">
        <v>73</v>
      </c>
      <c r="AY184" s="170" t="s">
        <v>144</v>
      </c>
      <c r="BK184" s="178">
        <f>BK185+BK193+BK199+BK203+BK208+BK214+BK220+BK234+BK238+BK242</f>
        <v>0</v>
      </c>
    </row>
    <row r="185" spans="1:65" s="13" customFormat="1" ht="22.9" customHeight="1">
      <c r="B185" s="169"/>
      <c r="D185" s="170" t="s">
        <v>72</v>
      </c>
      <c r="E185" s="179" t="s">
        <v>351</v>
      </c>
      <c r="F185" s="179" t="s">
        <v>352</v>
      </c>
      <c r="J185" s="180"/>
      <c r="L185" s="169"/>
      <c r="M185" s="173"/>
      <c r="N185" s="174"/>
      <c r="O185" s="174"/>
      <c r="P185" s="175">
        <f>SUM(P186:P192)</f>
        <v>0</v>
      </c>
      <c r="Q185" s="174"/>
      <c r="R185" s="175">
        <f>SUM(R186:R192)</f>
        <v>1.3779499999999991</v>
      </c>
      <c r="S185" s="174"/>
      <c r="T185" s="176">
        <f>SUM(T186:T192)</f>
        <v>0</v>
      </c>
      <c r="AR185" s="170" t="s">
        <v>85</v>
      </c>
      <c r="AT185" s="177" t="s">
        <v>72</v>
      </c>
      <c r="AU185" s="177" t="s">
        <v>80</v>
      </c>
      <c r="AY185" s="170" t="s">
        <v>144</v>
      </c>
      <c r="BK185" s="178">
        <f>SUM(BK186:BK192)</f>
        <v>0</v>
      </c>
    </row>
    <row r="186" spans="1:65" s="2" customFormat="1" ht="24.2" customHeight="1">
      <c r="A186" s="28"/>
      <c r="B186" s="133"/>
      <c r="C186" s="134" t="s">
        <v>353</v>
      </c>
      <c r="D186" s="134" t="s">
        <v>139</v>
      </c>
      <c r="E186" s="135" t="s">
        <v>354</v>
      </c>
      <c r="F186" s="136" t="s">
        <v>355</v>
      </c>
      <c r="G186" s="137" t="s">
        <v>263</v>
      </c>
      <c r="H186" s="138">
        <v>221.76</v>
      </c>
      <c r="I186" s="139"/>
      <c r="J186" s="139"/>
      <c r="K186" s="140"/>
      <c r="L186" s="29"/>
      <c r="M186" s="141" t="s">
        <v>1</v>
      </c>
      <c r="N186" s="142" t="s">
        <v>39</v>
      </c>
      <c r="O186" s="143">
        <v>0</v>
      </c>
      <c r="P186" s="143">
        <f t="shared" ref="P186:P192" si="36">O186*H186</f>
        <v>0</v>
      </c>
      <c r="Q186" s="143">
        <v>0</v>
      </c>
      <c r="R186" s="143">
        <f t="shared" ref="R186:R192" si="37">Q186*H186</f>
        <v>0</v>
      </c>
      <c r="S186" s="143">
        <v>0</v>
      </c>
      <c r="T186" s="144">
        <f t="shared" ref="T186:T192" si="38"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45" t="s">
        <v>170</v>
      </c>
      <c r="AT186" s="145" t="s">
        <v>139</v>
      </c>
      <c r="AU186" s="145" t="s">
        <v>85</v>
      </c>
      <c r="AY186" s="15" t="s">
        <v>144</v>
      </c>
      <c r="BE186" s="146">
        <f t="shared" ref="BE186:BE192" si="39">IF(N186="základná",J186,0)</f>
        <v>0</v>
      </c>
      <c r="BF186" s="146">
        <f t="shared" ref="BF186:BF192" si="40">IF(N186="znížená",J186,0)</f>
        <v>0</v>
      </c>
      <c r="BG186" s="146">
        <f t="shared" ref="BG186:BG192" si="41">IF(N186="zákl. prenesená",J186,0)</f>
        <v>0</v>
      </c>
      <c r="BH186" s="146">
        <f t="shared" ref="BH186:BH192" si="42">IF(N186="zníž. prenesená",J186,0)</f>
        <v>0</v>
      </c>
      <c r="BI186" s="146">
        <f t="shared" ref="BI186:BI192" si="43">IF(N186="nulová",J186,0)</f>
        <v>0</v>
      </c>
      <c r="BJ186" s="15" t="s">
        <v>85</v>
      </c>
      <c r="BK186" s="146">
        <f t="shared" ref="BK186:BK192" si="44">ROUND(I186*H186,2)</f>
        <v>0</v>
      </c>
      <c r="BL186" s="15" t="s">
        <v>170</v>
      </c>
      <c r="BM186" s="145" t="s">
        <v>356</v>
      </c>
    </row>
    <row r="187" spans="1:65" s="2" customFormat="1" ht="24.2" customHeight="1">
      <c r="A187" s="28"/>
      <c r="B187" s="133"/>
      <c r="C187" s="134" t="s">
        <v>281</v>
      </c>
      <c r="D187" s="134" t="s">
        <v>139</v>
      </c>
      <c r="E187" s="135" t="s">
        <v>357</v>
      </c>
      <c r="F187" s="136" t="s">
        <v>358</v>
      </c>
      <c r="G187" s="137" t="s">
        <v>263</v>
      </c>
      <c r="H187" s="138">
        <v>18</v>
      </c>
      <c r="I187" s="139"/>
      <c r="J187" s="139"/>
      <c r="K187" s="140"/>
      <c r="L187" s="29"/>
      <c r="M187" s="141" t="s">
        <v>1</v>
      </c>
      <c r="N187" s="142" t="s">
        <v>39</v>
      </c>
      <c r="O187" s="143">
        <v>0</v>
      </c>
      <c r="P187" s="143">
        <f t="shared" si="36"/>
        <v>0</v>
      </c>
      <c r="Q187" s="143">
        <v>0</v>
      </c>
      <c r="R187" s="143">
        <f t="shared" si="37"/>
        <v>0</v>
      </c>
      <c r="S187" s="143">
        <v>0</v>
      </c>
      <c r="T187" s="144">
        <f t="shared" si="38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5" t="s">
        <v>170</v>
      </c>
      <c r="AT187" s="145" t="s">
        <v>139</v>
      </c>
      <c r="AU187" s="145" t="s">
        <v>85</v>
      </c>
      <c r="AY187" s="15" t="s">
        <v>144</v>
      </c>
      <c r="BE187" s="146">
        <f t="shared" si="39"/>
        <v>0</v>
      </c>
      <c r="BF187" s="146">
        <f t="shared" si="40"/>
        <v>0</v>
      </c>
      <c r="BG187" s="146">
        <f t="shared" si="41"/>
        <v>0</v>
      </c>
      <c r="BH187" s="146">
        <f t="shared" si="42"/>
        <v>0</v>
      </c>
      <c r="BI187" s="146">
        <f t="shared" si="43"/>
        <v>0</v>
      </c>
      <c r="BJ187" s="15" t="s">
        <v>85</v>
      </c>
      <c r="BK187" s="146">
        <f t="shared" si="44"/>
        <v>0</v>
      </c>
      <c r="BL187" s="15" t="s">
        <v>170</v>
      </c>
      <c r="BM187" s="145" t="s">
        <v>359</v>
      </c>
    </row>
    <row r="188" spans="1:65" s="2" customFormat="1" ht="24.2" customHeight="1">
      <c r="A188" s="28"/>
      <c r="B188" s="133"/>
      <c r="C188" s="181" t="s">
        <v>360</v>
      </c>
      <c r="D188" s="181" t="s">
        <v>257</v>
      </c>
      <c r="E188" s="182" t="s">
        <v>361</v>
      </c>
      <c r="F188" s="183" t="s">
        <v>362</v>
      </c>
      <c r="G188" s="184" t="s">
        <v>179</v>
      </c>
      <c r="H188" s="185">
        <v>72.828000000000003</v>
      </c>
      <c r="I188" s="186"/>
      <c r="J188" s="186"/>
      <c r="K188" s="187"/>
      <c r="L188" s="188"/>
      <c r="M188" s="189" t="s">
        <v>1</v>
      </c>
      <c r="N188" s="190" t="s">
        <v>39</v>
      </c>
      <c r="O188" s="143">
        <v>0</v>
      </c>
      <c r="P188" s="143">
        <f t="shared" si="36"/>
        <v>0</v>
      </c>
      <c r="Q188" s="143">
        <v>1.00002746196518E-3</v>
      </c>
      <c r="R188" s="143">
        <f t="shared" si="37"/>
        <v>7.2830000000000131E-2</v>
      </c>
      <c r="S188" s="143">
        <v>0</v>
      </c>
      <c r="T188" s="144">
        <f t="shared" si="38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45" t="s">
        <v>267</v>
      </c>
      <c r="AT188" s="145" t="s">
        <v>257</v>
      </c>
      <c r="AU188" s="145" t="s">
        <v>85</v>
      </c>
      <c r="AY188" s="15" t="s">
        <v>144</v>
      </c>
      <c r="BE188" s="146">
        <f t="shared" si="39"/>
        <v>0</v>
      </c>
      <c r="BF188" s="146">
        <f t="shared" si="40"/>
        <v>0</v>
      </c>
      <c r="BG188" s="146">
        <f t="shared" si="41"/>
        <v>0</v>
      </c>
      <c r="BH188" s="146">
        <f t="shared" si="42"/>
        <v>0</v>
      </c>
      <c r="BI188" s="146">
        <f t="shared" si="43"/>
        <v>0</v>
      </c>
      <c r="BJ188" s="15" t="s">
        <v>85</v>
      </c>
      <c r="BK188" s="146">
        <f t="shared" si="44"/>
        <v>0</v>
      </c>
      <c r="BL188" s="15" t="s">
        <v>170</v>
      </c>
      <c r="BM188" s="145" t="s">
        <v>363</v>
      </c>
    </row>
    <row r="189" spans="1:65" s="2" customFormat="1" ht="24.2" customHeight="1">
      <c r="A189" s="28"/>
      <c r="B189" s="133"/>
      <c r="C189" s="134" t="s">
        <v>285</v>
      </c>
      <c r="D189" s="134" t="s">
        <v>139</v>
      </c>
      <c r="E189" s="135" t="s">
        <v>364</v>
      </c>
      <c r="F189" s="136" t="s">
        <v>365</v>
      </c>
      <c r="G189" s="137" t="s">
        <v>263</v>
      </c>
      <c r="H189" s="138">
        <v>221.76</v>
      </c>
      <c r="I189" s="139"/>
      <c r="J189" s="139"/>
      <c r="K189" s="140"/>
      <c r="L189" s="29"/>
      <c r="M189" s="141" t="s">
        <v>1</v>
      </c>
      <c r="N189" s="142" t="s">
        <v>39</v>
      </c>
      <c r="O189" s="143">
        <v>0</v>
      </c>
      <c r="P189" s="143">
        <f t="shared" si="36"/>
        <v>0</v>
      </c>
      <c r="Q189" s="143">
        <v>5.3999819624819595E-4</v>
      </c>
      <c r="R189" s="143">
        <f t="shared" si="37"/>
        <v>0.11974999999999993</v>
      </c>
      <c r="S189" s="143">
        <v>0</v>
      </c>
      <c r="T189" s="144">
        <f t="shared" si="38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5" t="s">
        <v>170</v>
      </c>
      <c r="AT189" s="145" t="s">
        <v>139</v>
      </c>
      <c r="AU189" s="145" t="s">
        <v>85</v>
      </c>
      <c r="AY189" s="15" t="s">
        <v>144</v>
      </c>
      <c r="BE189" s="146">
        <f t="shared" si="39"/>
        <v>0</v>
      </c>
      <c r="BF189" s="146">
        <f t="shared" si="40"/>
        <v>0</v>
      </c>
      <c r="BG189" s="146">
        <f t="shared" si="41"/>
        <v>0</v>
      </c>
      <c r="BH189" s="146">
        <f t="shared" si="42"/>
        <v>0</v>
      </c>
      <c r="BI189" s="146">
        <f t="shared" si="43"/>
        <v>0</v>
      </c>
      <c r="BJ189" s="15" t="s">
        <v>85</v>
      </c>
      <c r="BK189" s="146">
        <f t="shared" si="44"/>
        <v>0</v>
      </c>
      <c r="BL189" s="15" t="s">
        <v>170</v>
      </c>
      <c r="BM189" s="145" t="s">
        <v>366</v>
      </c>
    </row>
    <row r="190" spans="1:65" s="2" customFormat="1" ht="24.2" customHeight="1">
      <c r="A190" s="28"/>
      <c r="B190" s="133"/>
      <c r="C190" s="134" t="s">
        <v>367</v>
      </c>
      <c r="D190" s="134" t="s">
        <v>139</v>
      </c>
      <c r="E190" s="135" t="s">
        <v>368</v>
      </c>
      <c r="F190" s="136" t="s">
        <v>369</v>
      </c>
      <c r="G190" s="137" t="s">
        <v>263</v>
      </c>
      <c r="H190" s="138">
        <v>18</v>
      </c>
      <c r="I190" s="139"/>
      <c r="J190" s="139"/>
      <c r="K190" s="140"/>
      <c r="L190" s="29"/>
      <c r="M190" s="141" t="s">
        <v>1</v>
      </c>
      <c r="N190" s="142" t="s">
        <v>39</v>
      </c>
      <c r="O190" s="143">
        <v>0</v>
      </c>
      <c r="P190" s="143">
        <f t="shared" si="36"/>
        <v>0</v>
      </c>
      <c r="Q190" s="143">
        <v>5.4000000000000001E-4</v>
      </c>
      <c r="R190" s="143">
        <f t="shared" si="37"/>
        <v>9.7199999999999995E-3</v>
      </c>
      <c r="S190" s="143">
        <v>0</v>
      </c>
      <c r="T190" s="144">
        <f t="shared" si="38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5" t="s">
        <v>170</v>
      </c>
      <c r="AT190" s="145" t="s">
        <v>139</v>
      </c>
      <c r="AU190" s="145" t="s">
        <v>85</v>
      </c>
      <c r="AY190" s="15" t="s">
        <v>144</v>
      </c>
      <c r="BE190" s="146">
        <f t="shared" si="39"/>
        <v>0</v>
      </c>
      <c r="BF190" s="146">
        <f t="shared" si="40"/>
        <v>0</v>
      </c>
      <c r="BG190" s="146">
        <f t="shared" si="41"/>
        <v>0</v>
      </c>
      <c r="BH190" s="146">
        <f t="shared" si="42"/>
        <v>0</v>
      </c>
      <c r="BI190" s="146">
        <f t="shared" si="43"/>
        <v>0</v>
      </c>
      <c r="BJ190" s="15" t="s">
        <v>85</v>
      </c>
      <c r="BK190" s="146">
        <f t="shared" si="44"/>
        <v>0</v>
      </c>
      <c r="BL190" s="15" t="s">
        <v>170</v>
      </c>
      <c r="BM190" s="145" t="s">
        <v>370</v>
      </c>
    </row>
    <row r="191" spans="1:65" s="2" customFormat="1" ht="24.2" customHeight="1">
      <c r="A191" s="28"/>
      <c r="B191" s="133"/>
      <c r="C191" s="181" t="s">
        <v>288</v>
      </c>
      <c r="D191" s="181" t="s">
        <v>257</v>
      </c>
      <c r="E191" s="182" t="s">
        <v>371</v>
      </c>
      <c r="F191" s="183" t="s">
        <v>372</v>
      </c>
      <c r="G191" s="184" t="s">
        <v>263</v>
      </c>
      <c r="H191" s="185">
        <v>276.62400000000002</v>
      </c>
      <c r="I191" s="186"/>
      <c r="J191" s="186"/>
      <c r="K191" s="187"/>
      <c r="L191" s="188"/>
      <c r="M191" s="189" t="s">
        <v>1</v>
      </c>
      <c r="N191" s="190" t="s">
        <v>39</v>
      </c>
      <c r="O191" s="143">
        <v>0</v>
      </c>
      <c r="P191" s="143">
        <f t="shared" si="36"/>
        <v>0</v>
      </c>
      <c r="Q191" s="143">
        <v>4.2499927699693402E-3</v>
      </c>
      <c r="R191" s="143">
        <f t="shared" si="37"/>
        <v>1.175649999999999</v>
      </c>
      <c r="S191" s="143">
        <v>0</v>
      </c>
      <c r="T191" s="144">
        <f t="shared" si="38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45" t="s">
        <v>267</v>
      </c>
      <c r="AT191" s="145" t="s">
        <v>257</v>
      </c>
      <c r="AU191" s="145" t="s">
        <v>85</v>
      </c>
      <c r="AY191" s="15" t="s">
        <v>144</v>
      </c>
      <c r="BE191" s="146">
        <f t="shared" si="39"/>
        <v>0</v>
      </c>
      <c r="BF191" s="146">
        <f t="shared" si="40"/>
        <v>0</v>
      </c>
      <c r="BG191" s="146">
        <f t="shared" si="41"/>
        <v>0</v>
      </c>
      <c r="BH191" s="146">
        <f t="shared" si="42"/>
        <v>0</v>
      </c>
      <c r="BI191" s="146">
        <f t="shared" si="43"/>
        <v>0</v>
      </c>
      <c r="BJ191" s="15" t="s">
        <v>85</v>
      </c>
      <c r="BK191" s="146">
        <f t="shared" si="44"/>
        <v>0</v>
      </c>
      <c r="BL191" s="15" t="s">
        <v>170</v>
      </c>
      <c r="BM191" s="145" t="s">
        <v>373</v>
      </c>
    </row>
    <row r="192" spans="1:65" s="2" customFormat="1" ht="24.2" customHeight="1">
      <c r="A192" s="28"/>
      <c r="B192" s="133"/>
      <c r="C192" s="134" t="s">
        <v>374</v>
      </c>
      <c r="D192" s="134" t="s">
        <v>139</v>
      </c>
      <c r="E192" s="135" t="s">
        <v>375</v>
      </c>
      <c r="F192" s="136" t="s">
        <v>376</v>
      </c>
      <c r="G192" s="137" t="s">
        <v>377</v>
      </c>
      <c r="H192" s="138"/>
      <c r="I192" s="139"/>
      <c r="J192" s="139"/>
      <c r="K192" s="140"/>
      <c r="L192" s="29"/>
      <c r="M192" s="141" t="s">
        <v>1</v>
      </c>
      <c r="N192" s="142" t="s">
        <v>39</v>
      </c>
      <c r="O192" s="143">
        <v>0</v>
      </c>
      <c r="P192" s="143">
        <f t="shared" si="36"/>
        <v>0</v>
      </c>
      <c r="Q192" s="143">
        <v>0</v>
      </c>
      <c r="R192" s="143">
        <f t="shared" si="37"/>
        <v>0</v>
      </c>
      <c r="S192" s="143">
        <v>0</v>
      </c>
      <c r="T192" s="144">
        <f t="shared" si="38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5" t="s">
        <v>170</v>
      </c>
      <c r="AT192" s="145" t="s">
        <v>139</v>
      </c>
      <c r="AU192" s="145" t="s">
        <v>85</v>
      </c>
      <c r="AY192" s="15" t="s">
        <v>144</v>
      </c>
      <c r="BE192" s="146">
        <f t="shared" si="39"/>
        <v>0</v>
      </c>
      <c r="BF192" s="146">
        <f t="shared" si="40"/>
        <v>0</v>
      </c>
      <c r="BG192" s="146">
        <f t="shared" si="41"/>
        <v>0</v>
      </c>
      <c r="BH192" s="146">
        <f t="shared" si="42"/>
        <v>0</v>
      </c>
      <c r="BI192" s="146">
        <f t="shared" si="43"/>
        <v>0</v>
      </c>
      <c r="BJ192" s="15" t="s">
        <v>85</v>
      </c>
      <c r="BK192" s="146">
        <f t="shared" si="44"/>
        <v>0</v>
      </c>
      <c r="BL192" s="15" t="s">
        <v>170</v>
      </c>
      <c r="BM192" s="145" t="s">
        <v>378</v>
      </c>
    </row>
    <row r="193" spans="1:65" s="13" customFormat="1" ht="22.9" customHeight="1">
      <c r="B193" s="169"/>
      <c r="D193" s="170" t="s">
        <v>72</v>
      </c>
      <c r="E193" s="179" t="s">
        <v>379</v>
      </c>
      <c r="F193" s="179" t="s">
        <v>380</v>
      </c>
      <c r="J193" s="180"/>
      <c r="L193" s="169"/>
      <c r="M193" s="173"/>
      <c r="N193" s="174"/>
      <c r="O193" s="174"/>
      <c r="P193" s="175">
        <f>SUM(P194:P198)</f>
        <v>0</v>
      </c>
      <c r="Q193" s="174"/>
      <c r="R193" s="175">
        <f>SUM(R194:R198)</f>
        <v>0.85281000000000073</v>
      </c>
      <c r="S193" s="174"/>
      <c r="T193" s="176">
        <f>SUM(T194:T198)</f>
        <v>0</v>
      </c>
      <c r="AR193" s="170" t="s">
        <v>85</v>
      </c>
      <c r="AT193" s="177" t="s">
        <v>72</v>
      </c>
      <c r="AU193" s="177" t="s">
        <v>80</v>
      </c>
      <c r="AY193" s="170" t="s">
        <v>144</v>
      </c>
      <c r="BK193" s="178">
        <f>SUM(BK194:BK198)</f>
        <v>0</v>
      </c>
    </row>
    <row r="194" spans="1:65" s="2" customFormat="1" ht="37.9" customHeight="1">
      <c r="A194" s="28"/>
      <c r="B194" s="133"/>
      <c r="C194" s="134" t="s">
        <v>292</v>
      </c>
      <c r="D194" s="134" t="s">
        <v>139</v>
      </c>
      <c r="E194" s="135" t="s">
        <v>381</v>
      </c>
      <c r="F194" s="136" t="s">
        <v>382</v>
      </c>
      <c r="G194" s="137" t="s">
        <v>263</v>
      </c>
      <c r="H194" s="138">
        <v>222.3</v>
      </c>
      <c r="I194" s="139"/>
      <c r="J194" s="139"/>
      <c r="K194" s="140"/>
      <c r="L194" s="29"/>
      <c r="M194" s="141" t="s">
        <v>1</v>
      </c>
      <c r="N194" s="142" t="s">
        <v>39</v>
      </c>
      <c r="O194" s="143">
        <v>0</v>
      </c>
      <c r="P194" s="143">
        <f>O194*H194</f>
        <v>0</v>
      </c>
      <c r="Q194" s="143">
        <v>0</v>
      </c>
      <c r="R194" s="143">
        <f>Q194*H194</f>
        <v>0</v>
      </c>
      <c r="S194" s="143">
        <v>0</v>
      </c>
      <c r="T194" s="144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45" t="s">
        <v>170</v>
      </c>
      <c r="AT194" s="145" t="s">
        <v>139</v>
      </c>
      <c r="AU194" s="145" t="s">
        <v>85</v>
      </c>
      <c r="AY194" s="15" t="s">
        <v>144</v>
      </c>
      <c r="BE194" s="146">
        <f>IF(N194="základná",J194,0)</f>
        <v>0</v>
      </c>
      <c r="BF194" s="146">
        <f>IF(N194="znížená",J194,0)</f>
        <v>0</v>
      </c>
      <c r="BG194" s="146">
        <f>IF(N194="zákl. prenesená",J194,0)</f>
        <v>0</v>
      </c>
      <c r="BH194" s="146">
        <f>IF(N194="zníž. prenesená",J194,0)</f>
        <v>0</v>
      </c>
      <c r="BI194" s="146">
        <f>IF(N194="nulová",J194,0)</f>
        <v>0</v>
      </c>
      <c r="BJ194" s="15" t="s">
        <v>85</v>
      </c>
      <c r="BK194" s="146">
        <f>ROUND(I194*H194,2)</f>
        <v>0</v>
      </c>
      <c r="BL194" s="15" t="s">
        <v>170</v>
      </c>
      <c r="BM194" s="145" t="s">
        <v>383</v>
      </c>
    </row>
    <row r="195" spans="1:65" s="2" customFormat="1" ht="37.9" customHeight="1">
      <c r="A195" s="28"/>
      <c r="B195" s="133"/>
      <c r="C195" s="134" t="s">
        <v>384</v>
      </c>
      <c r="D195" s="134" t="s">
        <v>139</v>
      </c>
      <c r="E195" s="135" t="s">
        <v>385</v>
      </c>
      <c r="F195" s="136" t="s">
        <v>386</v>
      </c>
      <c r="G195" s="137" t="s">
        <v>263</v>
      </c>
      <c r="H195" s="138">
        <v>19.29</v>
      </c>
      <c r="I195" s="139"/>
      <c r="J195" s="139"/>
      <c r="K195" s="140"/>
      <c r="L195" s="29"/>
      <c r="M195" s="141" t="s">
        <v>1</v>
      </c>
      <c r="N195" s="142" t="s">
        <v>39</v>
      </c>
      <c r="O195" s="143">
        <v>0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5" t="s">
        <v>170</v>
      </c>
      <c r="AT195" s="145" t="s">
        <v>139</v>
      </c>
      <c r="AU195" s="145" t="s">
        <v>85</v>
      </c>
      <c r="AY195" s="15" t="s">
        <v>144</v>
      </c>
      <c r="BE195" s="146">
        <f>IF(N195="základná",J195,0)</f>
        <v>0</v>
      </c>
      <c r="BF195" s="146">
        <f>IF(N195="znížená",J195,0)</f>
        <v>0</v>
      </c>
      <c r="BG195" s="146">
        <f>IF(N195="zákl. prenesená",J195,0)</f>
        <v>0</v>
      </c>
      <c r="BH195" s="146">
        <f>IF(N195="zníž. prenesená",J195,0)</f>
        <v>0</v>
      </c>
      <c r="BI195" s="146">
        <f>IF(N195="nulová",J195,0)</f>
        <v>0</v>
      </c>
      <c r="BJ195" s="15" t="s">
        <v>85</v>
      </c>
      <c r="BK195" s="146">
        <f>ROUND(I195*H195,2)</f>
        <v>0</v>
      </c>
      <c r="BL195" s="15" t="s">
        <v>170</v>
      </c>
      <c r="BM195" s="145" t="s">
        <v>387</v>
      </c>
    </row>
    <row r="196" spans="1:65" s="2" customFormat="1" ht="24.2" customHeight="1">
      <c r="A196" s="28"/>
      <c r="B196" s="133"/>
      <c r="C196" s="181" t="s">
        <v>295</v>
      </c>
      <c r="D196" s="181" t="s">
        <v>257</v>
      </c>
      <c r="E196" s="182" t="s">
        <v>388</v>
      </c>
      <c r="F196" s="183" t="s">
        <v>389</v>
      </c>
      <c r="G196" s="184" t="s">
        <v>263</v>
      </c>
      <c r="H196" s="185">
        <v>277.82900000000001</v>
      </c>
      <c r="I196" s="186"/>
      <c r="J196" s="186"/>
      <c r="K196" s="187"/>
      <c r="L196" s="188"/>
      <c r="M196" s="189" t="s">
        <v>1</v>
      </c>
      <c r="N196" s="190" t="s">
        <v>39</v>
      </c>
      <c r="O196" s="143">
        <v>0</v>
      </c>
      <c r="P196" s="143">
        <f>O196*H196</f>
        <v>0</v>
      </c>
      <c r="Q196" s="143">
        <v>2.1999863225221298E-3</v>
      </c>
      <c r="R196" s="143">
        <f>Q196*H196</f>
        <v>0.61122000000000076</v>
      </c>
      <c r="S196" s="143">
        <v>0</v>
      </c>
      <c r="T196" s="144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5" t="s">
        <v>267</v>
      </c>
      <c r="AT196" s="145" t="s">
        <v>257</v>
      </c>
      <c r="AU196" s="145" t="s">
        <v>85</v>
      </c>
      <c r="AY196" s="15" t="s">
        <v>144</v>
      </c>
      <c r="BE196" s="146">
        <f>IF(N196="základná",J196,0)</f>
        <v>0</v>
      </c>
      <c r="BF196" s="146">
        <f>IF(N196="znížená",J196,0)</f>
        <v>0</v>
      </c>
      <c r="BG196" s="146">
        <f>IF(N196="zákl. prenesená",J196,0)</f>
        <v>0</v>
      </c>
      <c r="BH196" s="146">
        <f>IF(N196="zníž. prenesená",J196,0)</f>
        <v>0</v>
      </c>
      <c r="BI196" s="146">
        <f>IF(N196="nulová",J196,0)</f>
        <v>0</v>
      </c>
      <c r="BJ196" s="15" t="s">
        <v>85</v>
      </c>
      <c r="BK196" s="146">
        <f>ROUND(I196*H196,2)</f>
        <v>0</v>
      </c>
      <c r="BL196" s="15" t="s">
        <v>170</v>
      </c>
      <c r="BM196" s="145" t="s">
        <v>390</v>
      </c>
    </row>
    <row r="197" spans="1:65" s="2" customFormat="1" ht="24.2" customHeight="1">
      <c r="A197" s="28"/>
      <c r="B197" s="133"/>
      <c r="C197" s="181" t="s">
        <v>391</v>
      </c>
      <c r="D197" s="181" t="s">
        <v>257</v>
      </c>
      <c r="E197" s="182" t="s">
        <v>392</v>
      </c>
      <c r="F197" s="183" t="s">
        <v>393</v>
      </c>
      <c r="G197" s="184" t="s">
        <v>142</v>
      </c>
      <c r="H197" s="185">
        <v>966.36</v>
      </c>
      <c r="I197" s="186"/>
      <c r="J197" s="186"/>
      <c r="K197" s="187"/>
      <c r="L197" s="188"/>
      <c r="M197" s="189" t="s">
        <v>1</v>
      </c>
      <c r="N197" s="190" t="s">
        <v>39</v>
      </c>
      <c r="O197" s="143">
        <v>0</v>
      </c>
      <c r="P197" s="143">
        <f>O197*H197</f>
        <v>0</v>
      </c>
      <c r="Q197" s="143">
        <v>2.5000000000000001E-4</v>
      </c>
      <c r="R197" s="143">
        <f>Q197*H197</f>
        <v>0.24159</v>
      </c>
      <c r="S197" s="143">
        <v>0</v>
      </c>
      <c r="T197" s="144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45" t="s">
        <v>267</v>
      </c>
      <c r="AT197" s="145" t="s">
        <v>257</v>
      </c>
      <c r="AU197" s="145" t="s">
        <v>85</v>
      </c>
      <c r="AY197" s="15" t="s">
        <v>144</v>
      </c>
      <c r="BE197" s="146">
        <f>IF(N197="základná",J197,0)</f>
        <v>0</v>
      </c>
      <c r="BF197" s="146">
        <f>IF(N197="znížená",J197,0)</f>
        <v>0</v>
      </c>
      <c r="BG197" s="146">
        <f>IF(N197="zákl. prenesená",J197,0)</f>
        <v>0</v>
      </c>
      <c r="BH197" s="146">
        <f>IF(N197="zníž. prenesená",J197,0)</f>
        <v>0</v>
      </c>
      <c r="BI197" s="146">
        <f>IF(N197="nulová",J197,0)</f>
        <v>0</v>
      </c>
      <c r="BJ197" s="15" t="s">
        <v>85</v>
      </c>
      <c r="BK197" s="146">
        <f>ROUND(I197*H197,2)</f>
        <v>0</v>
      </c>
      <c r="BL197" s="15" t="s">
        <v>170</v>
      </c>
      <c r="BM197" s="145" t="s">
        <v>394</v>
      </c>
    </row>
    <row r="198" spans="1:65" s="2" customFormat="1" ht="24.2" customHeight="1">
      <c r="A198" s="28"/>
      <c r="B198" s="133"/>
      <c r="C198" s="134" t="s">
        <v>300</v>
      </c>
      <c r="D198" s="134" t="s">
        <v>139</v>
      </c>
      <c r="E198" s="135" t="s">
        <v>395</v>
      </c>
      <c r="F198" s="136" t="s">
        <v>396</v>
      </c>
      <c r="G198" s="137" t="s">
        <v>377</v>
      </c>
      <c r="H198" s="138"/>
      <c r="I198" s="139"/>
      <c r="J198" s="139"/>
      <c r="K198" s="140"/>
      <c r="L198" s="29"/>
      <c r="M198" s="141" t="s">
        <v>1</v>
      </c>
      <c r="N198" s="142" t="s">
        <v>39</v>
      </c>
      <c r="O198" s="143">
        <v>0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45" t="s">
        <v>170</v>
      </c>
      <c r="AT198" s="145" t="s">
        <v>139</v>
      </c>
      <c r="AU198" s="145" t="s">
        <v>85</v>
      </c>
      <c r="AY198" s="15" t="s">
        <v>144</v>
      </c>
      <c r="BE198" s="146">
        <f>IF(N198="základná",J198,0)</f>
        <v>0</v>
      </c>
      <c r="BF198" s="146">
        <f>IF(N198="znížená",J198,0)</f>
        <v>0</v>
      </c>
      <c r="BG198" s="146">
        <f>IF(N198="zákl. prenesená",J198,0)</f>
        <v>0</v>
      </c>
      <c r="BH198" s="146">
        <f>IF(N198="zníž. prenesená",J198,0)</f>
        <v>0</v>
      </c>
      <c r="BI198" s="146">
        <f>IF(N198="nulová",J198,0)</f>
        <v>0</v>
      </c>
      <c r="BJ198" s="15" t="s">
        <v>85</v>
      </c>
      <c r="BK198" s="146">
        <f>ROUND(I198*H198,2)</f>
        <v>0</v>
      </c>
      <c r="BL198" s="15" t="s">
        <v>170</v>
      </c>
      <c r="BM198" s="145" t="s">
        <v>397</v>
      </c>
    </row>
    <row r="199" spans="1:65" s="13" customFormat="1" ht="22.9" customHeight="1">
      <c r="B199" s="169"/>
      <c r="D199" s="170" t="s">
        <v>72</v>
      </c>
      <c r="E199" s="179" t="s">
        <v>398</v>
      </c>
      <c r="F199" s="179" t="s">
        <v>399</v>
      </c>
      <c r="J199" s="180"/>
      <c r="L199" s="169"/>
      <c r="M199" s="173"/>
      <c r="N199" s="174"/>
      <c r="O199" s="174"/>
      <c r="P199" s="175">
        <f>SUM(P200:P202)</f>
        <v>0</v>
      </c>
      <c r="Q199" s="174"/>
      <c r="R199" s="175">
        <f>SUM(R200:R202)</f>
        <v>0.25578000000000001</v>
      </c>
      <c r="S199" s="174"/>
      <c r="T199" s="176">
        <f>SUM(T200:T202)</f>
        <v>0</v>
      </c>
      <c r="AR199" s="170" t="s">
        <v>85</v>
      </c>
      <c r="AT199" s="177" t="s">
        <v>72</v>
      </c>
      <c r="AU199" s="177" t="s">
        <v>80</v>
      </c>
      <c r="AY199" s="170" t="s">
        <v>144</v>
      </c>
      <c r="BK199" s="178">
        <f>SUM(BK200:BK202)</f>
        <v>0</v>
      </c>
    </row>
    <row r="200" spans="1:65" s="2" customFormat="1" ht="24.2" customHeight="1">
      <c r="A200" s="28"/>
      <c r="B200" s="133"/>
      <c r="C200" s="134" t="s">
        <v>400</v>
      </c>
      <c r="D200" s="134" t="s">
        <v>139</v>
      </c>
      <c r="E200" s="135" t="s">
        <v>401</v>
      </c>
      <c r="F200" s="136" t="s">
        <v>402</v>
      </c>
      <c r="G200" s="137" t="s">
        <v>263</v>
      </c>
      <c r="H200" s="138">
        <v>63</v>
      </c>
      <c r="I200" s="139"/>
      <c r="J200" s="139"/>
      <c r="K200" s="140"/>
      <c r="L200" s="29"/>
      <c r="M200" s="141" t="s">
        <v>1</v>
      </c>
      <c r="N200" s="142" t="s">
        <v>39</v>
      </c>
      <c r="O200" s="143">
        <v>0</v>
      </c>
      <c r="P200" s="143">
        <f>O200*H200</f>
        <v>0</v>
      </c>
      <c r="Q200" s="143">
        <v>1E-3</v>
      </c>
      <c r="R200" s="143">
        <f>Q200*H200</f>
        <v>6.3E-2</v>
      </c>
      <c r="S200" s="143">
        <v>0</v>
      </c>
      <c r="T200" s="144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45" t="s">
        <v>170</v>
      </c>
      <c r="AT200" s="145" t="s">
        <v>139</v>
      </c>
      <c r="AU200" s="145" t="s">
        <v>85</v>
      </c>
      <c r="AY200" s="15" t="s">
        <v>144</v>
      </c>
      <c r="BE200" s="146">
        <f>IF(N200="základná",J200,0)</f>
        <v>0</v>
      </c>
      <c r="BF200" s="146">
        <f>IF(N200="znížená",J200,0)</f>
        <v>0</v>
      </c>
      <c r="BG200" s="146">
        <f>IF(N200="zákl. prenesená",J200,0)</f>
        <v>0</v>
      </c>
      <c r="BH200" s="146">
        <f>IF(N200="zníž. prenesená",J200,0)</f>
        <v>0</v>
      </c>
      <c r="BI200" s="146">
        <f>IF(N200="nulová",J200,0)</f>
        <v>0</v>
      </c>
      <c r="BJ200" s="15" t="s">
        <v>85</v>
      </c>
      <c r="BK200" s="146">
        <f>ROUND(I200*H200,2)</f>
        <v>0</v>
      </c>
      <c r="BL200" s="15" t="s">
        <v>170</v>
      </c>
      <c r="BM200" s="145" t="s">
        <v>403</v>
      </c>
    </row>
    <row r="201" spans="1:65" s="2" customFormat="1" ht="24.2" customHeight="1">
      <c r="A201" s="28"/>
      <c r="B201" s="133"/>
      <c r="C201" s="181" t="s">
        <v>303</v>
      </c>
      <c r="D201" s="181" t="s">
        <v>257</v>
      </c>
      <c r="E201" s="182" t="s">
        <v>404</v>
      </c>
      <c r="F201" s="183" t="s">
        <v>405</v>
      </c>
      <c r="G201" s="184" t="s">
        <v>263</v>
      </c>
      <c r="H201" s="185">
        <v>64.260000000000005</v>
      </c>
      <c r="I201" s="186"/>
      <c r="J201" s="186"/>
      <c r="K201" s="187"/>
      <c r="L201" s="188"/>
      <c r="M201" s="189" t="s">
        <v>1</v>
      </c>
      <c r="N201" s="190" t="s">
        <v>39</v>
      </c>
      <c r="O201" s="143">
        <v>0</v>
      </c>
      <c r="P201" s="143">
        <f>O201*H201</f>
        <v>0</v>
      </c>
      <c r="Q201" s="143">
        <v>3.0000000000000001E-3</v>
      </c>
      <c r="R201" s="143">
        <f>Q201*H201</f>
        <v>0.19278000000000001</v>
      </c>
      <c r="S201" s="143">
        <v>0</v>
      </c>
      <c r="T201" s="144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45" t="s">
        <v>267</v>
      </c>
      <c r="AT201" s="145" t="s">
        <v>257</v>
      </c>
      <c r="AU201" s="145" t="s">
        <v>85</v>
      </c>
      <c r="AY201" s="15" t="s">
        <v>144</v>
      </c>
      <c r="BE201" s="146">
        <f>IF(N201="základná",J201,0)</f>
        <v>0</v>
      </c>
      <c r="BF201" s="146">
        <f>IF(N201="znížená",J201,0)</f>
        <v>0</v>
      </c>
      <c r="BG201" s="146">
        <f>IF(N201="zákl. prenesená",J201,0)</f>
        <v>0</v>
      </c>
      <c r="BH201" s="146">
        <f>IF(N201="zníž. prenesená",J201,0)</f>
        <v>0</v>
      </c>
      <c r="BI201" s="146">
        <f>IF(N201="nulová",J201,0)</f>
        <v>0</v>
      </c>
      <c r="BJ201" s="15" t="s">
        <v>85</v>
      </c>
      <c r="BK201" s="146">
        <f>ROUND(I201*H201,2)</f>
        <v>0</v>
      </c>
      <c r="BL201" s="15" t="s">
        <v>170</v>
      </c>
      <c r="BM201" s="145" t="s">
        <v>406</v>
      </c>
    </row>
    <row r="202" spans="1:65" s="2" customFormat="1" ht="24.2" customHeight="1">
      <c r="A202" s="28"/>
      <c r="B202" s="133"/>
      <c r="C202" s="134" t="s">
        <v>407</v>
      </c>
      <c r="D202" s="134" t="s">
        <v>139</v>
      </c>
      <c r="E202" s="135" t="s">
        <v>408</v>
      </c>
      <c r="F202" s="136" t="s">
        <v>409</v>
      </c>
      <c r="G202" s="137" t="s">
        <v>377</v>
      </c>
      <c r="H202" s="138"/>
      <c r="I202" s="139"/>
      <c r="J202" s="139"/>
      <c r="K202" s="140"/>
      <c r="L202" s="29"/>
      <c r="M202" s="141" t="s">
        <v>1</v>
      </c>
      <c r="N202" s="142" t="s">
        <v>39</v>
      </c>
      <c r="O202" s="143">
        <v>0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45" t="s">
        <v>170</v>
      </c>
      <c r="AT202" s="145" t="s">
        <v>139</v>
      </c>
      <c r="AU202" s="145" t="s">
        <v>85</v>
      </c>
      <c r="AY202" s="15" t="s">
        <v>144</v>
      </c>
      <c r="BE202" s="146">
        <f>IF(N202="základná",J202,0)</f>
        <v>0</v>
      </c>
      <c r="BF202" s="146">
        <f>IF(N202="znížená",J202,0)</f>
        <v>0</v>
      </c>
      <c r="BG202" s="146">
        <f>IF(N202="zákl. prenesená",J202,0)</f>
        <v>0</v>
      </c>
      <c r="BH202" s="146">
        <f>IF(N202="zníž. prenesená",J202,0)</f>
        <v>0</v>
      </c>
      <c r="BI202" s="146">
        <f>IF(N202="nulová",J202,0)</f>
        <v>0</v>
      </c>
      <c r="BJ202" s="15" t="s">
        <v>85</v>
      </c>
      <c r="BK202" s="146">
        <f>ROUND(I202*H202,2)</f>
        <v>0</v>
      </c>
      <c r="BL202" s="15" t="s">
        <v>170</v>
      </c>
      <c r="BM202" s="145" t="s">
        <v>410</v>
      </c>
    </row>
    <row r="203" spans="1:65" s="13" customFormat="1" ht="22.9" customHeight="1">
      <c r="B203" s="169"/>
      <c r="D203" s="170" t="s">
        <v>72</v>
      </c>
      <c r="E203" s="179" t="s">
        <v>411</v>
      </c>
      <c r="F203" s="179" t="s">
        <v>412</v>
      </c>
      <c r="J203" s="180"/>
      <c r="L203" s="169"/>
      <c r="M203" s="173"/>
      <c r="N203" s="174"/>
      <c r="O203" s="174"/>
      <c r="P203" s="175">
        <f>SUM(P204:P207)</f>
        <v>0</v>
      </c>
      <c r="Q203" s="174"/>
      <c r="R203" s="175">
        <f>SUM(R204:R207)</f>
        <v>1.7827499999999987</v>
      </c>
      <c r="S203" s="174"/>
      <c r="T203" s="176">
        <f>SUM(T204:T207)</f>
        <v>0</v>
      </c>
      <c r="AR203" s="170" t="s">
        <v>85</v>
      </c>
      <c r="AT203" s="177" t="s">
        <v>72</v>
      </c>
      <c r="AU203" s="177" t="s">
        <v>80</v>
      </c>
      <c r="AY203" s="170" t="s">
        <v>144</v>
      </c>
      <c r="BK203" s="178">
        <f>SUM(BK204:BK207)</f>
        <v>0</v>
      </c>
    </row>
    <row r="204" spans="1:65" s="2" customFormat="1" ht="24.2" customHeight="1">
      <c r="A204" s="28"/>
      <c r="B204" s="133"/>
      <c r="C204" s="134" t="s">
        <v>307</v>
      </c>
      <c r="D204" s="134" t="s">
        <v>139</v>
      </c>
      <c r="E204" s="135" t="s">
        <v>413</v>
      </c>
      <c r="F204" s="136" t="s">
        <v>414</v>
      </c>
      <c r="G204" s="137" t="s">
        <v>263</v>
      </c>
      <c r="H204" s="138">
        <v>41.95</v>
      </c>
      <c r="I204" s="139"/>
      <c r="J204" s="139"/>
      <c r="K204" s="140"/>
      <c r="L204" s="29"/>
      <c r="M204" s="141" t="s">
        <v>1</v>
      </c>
      <c r="N204" s="142" t="s">
        <v>39</v>
      </c>
      <c r="O204" s="143">
        <v>0</v>
      </c>
      <c r="P204" s="143">
        <f>O204*H204</f>
        <v>0</v>
      </c>
      <c r="Q204" s="143">
        <v>4.2440047675804497E-2</v>
      </c>
      <c r="R204" s="143">
        <f>Q204*H204</f>
        <v>1.7803599999999988</v>
      </c>
      <c r="S204" s="143">
        <v>0</v>
      </c>
      <c r="T204" s="144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45" t="s">
        <v>170</v>
      </c>
      <c r="AT204" s="145" t="s">
        <v>139</v>
      </c>
      <c r="AU204" s="145" t="s">
        <v>85</v>
      </c>
      <c r="AY204" s="15" t="s">
        <v>144</v>
      </c>
      <c r="BE204" s="146">
        <f>IF(N204="základná",J204,0)</f>
        <v>0</v>
      </c>
      <c r="BF204" s="146">
        <f>IF(N204="znížená",J204,0)</f>
        <v>0</v>
      </c>
      <c r="BG204" s="146">
        <f>IF(N204="zákl. prenesená",J204,0)</f>
        <v>0</v>
      </c>
      <c r="BH204" s="146">
        <f>IF(N204="zníž. prenesená",J204,0)</f>
        <v>0</v>
      </c>
      <c r="BI204" s="146">
        <f>IF(N204="nulová",J204,0)</f>
        <v>0</v>
      </c>
      <c r="BJ204" s="15" t="s">
        <v>85</v>
      </c>
      <c r="BK204" s="146">
        <f>ROUND(I204*H204,2)</f>
        <v>0</v>
      </c>
      <c r="BL204" s="15" t="s">
        <v>170</v>
      </c>
      <c r="BM204" s="145" t="s">
        <v>415</v>
      </c>
    </row>
    <row r="205" spans="1:65" s="2" customFormat="1" ht="24.2" customHeight="1">
      <c r="A205" s="28"/>
      <c r="B205" s="133"/>
      <c r="C205" s="134" t="s">
        <v>416</v>
      </c>
      <c r="D205" s="134" t="s">
        <v>139</v>
      </c>
      <c r="E205" s="135" t="s">
        <v>417</v>
      </c>
      <c r="F205" s="136" t="s">
        <v>418</v>
      </c>
      <c r="G205" s="137" t="s">
        <v>419</v>
      </c>
      <c r="H205" s="138">
        <v>5.2</v>
      </c>
      <c r="I205" s="139"/>
      <c r="J205" s="139"/>
      <c r="K205" s="140"/>
      <c r="L205" s="29"/>
      <c r="M205" s="141" t="s">
        <v>1</v>
      </c>
      <c r="N205" s="142" t="s">
        <v>39</v>
      </c>
      <c r="O205" s="143">
        <v>0</v>
      </c>
      <c r="P205" s="143">
        <f>O205*H205</f>
        <v>0</v>
      </c>
      <c r="Q205" s="143">
        <v>2.5961538461538499E-4</v>
      </c>
      <c r="R205" s="143">
        <f>Q205*H205</f>
        <v>1.350000000000002E-3</v>
      </c>
      <c r="S205" s="143">
        <v>0</v>
      </c>
      <c r="T205" s="144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45" t="s">
        <v>170</v>
      </c>
      <c r="AT205" s="145" t="s">
        <v>139</v>
      </c>
      <c r="AU205" s="145" t="s">
        <v>85</v>
      </c>
      <c r="AY205" s="15" t="s">
        <v>144</v>
      </c>
      <c r="BE205" s="146">
        <f>IF(N205="základná",J205,0)</f>
        <v>0</v>
      </c>
      <c r="BF205" s="146">
        <f>IF(N205="znížená",J205,0)</f>
        <v>0</v>
      </c>
      <c r="BG205" s="146">
        <f>IF(N205="zákl. prenesená",J205,0)</f>
        <v>0</v>
      </c>
      <c r="BH205" s="146">
        <f>IF(N205="zníž. prenesená",J205,0)</f>
        <v>0</v>
      </c>
      <c r="BI205" s="146">
        <f>IF(N205="nulová",J205,0)</f>
        <v>0</v>
      </c>
      <c r="BJ205" s="15" t="s">
        <v>85</v>
      </c>
      <c r="BK205" s="146">
        <f>ROUND(I205*H205,2)</f>
        <v>0</v>
      </c>
      <c r="BL205" s="15" t="s">
        <v>170</v>
      </c>
      <c r="BM205" s="145" t="s">
        <v>420</v>
      </c>
    </row>
    <row r="206" spans="1:65" s="2" customFormat="1" ht="33" customHeight="1">
      <c r="A206" s="28"/>
      <c r="B206" s="133"/>
      <c r="C206" s="134" t="s">
        <v>310</v>
      </c>
      <c r="D206" s="134" t="s">
        <v>139</v>
      </c>
      <c r="E206" s="135" t="s">
        <v>421</v>
      </c>
      <c r="F206" s="136" t="s">
        <v>422</v>
      </c>
      <c r="G206" s="137" t="s">
        <v>419</v>
      </c>
      <c r="H206" s="138">
        <v>20.8</v>
      </c>
      <c r="I206" s="139"/>
      <c r="J206" s="139"/>
      <c r="K206" s="140"/>
      <c r="L206" s="29"/>
      <c r="M206" s="141" t="s">
        <v>1</v>
      </c>
      <c r="N206" s="142" t="s">
        <v>39</v>
      </c>
      <c r="O206" s="143">
        <v>0</v>
      </c>
      <c r="P206" s="143">
        <f>O206*H206</f>
        <v>0</v>
      </c>
      <c r="Q206" s="143">
        <v>5.0000000000000002E-5</v>
      </c>
      <c r="R206" s="143">
        <f>Q206*H206</f>
        <v>1.0400000000000001E-3</v>
      </c>
      <c r="S206" s="143">
        <v>0</v>
      </c>
      <c r="T206" s="144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5" t="s">
        <v>170</v>
      </c>
      <c r="AT206" s="145" t="s">
        <v>139</v>
      </c>
      <c r="AU206" s="145" t="s">
        <v>85</v>
      </c>
      <c r="AY206" s="15" t="s">
        <v>144</v>
      </c>
      <c r="BE206" s="146">
        <f>IF(N206="základná",J206,0)</f>
        <v>0</v>
      </c>
      <c r="BF206" s="146">
        <f>IF(N206="znížená",J206,0)</f>
        <v>0</v>
      </c>
      <c r="BG206" s="146">
        <f>IF(N206="zákl. prenesená",J206,0)</f>
        <v>0</v>
      </c>
      <c r="BH206" s="146">
        <f>IF(N206="zníž. prenesená",J206,0)</f>
        <v>0</v>
      </c>
      <c r="BI206" s="146">
        <f>IF(N206="nulová",J206,0)</f>
        <v>0</v>
      </c>
      <c r="BJ206" s="15" t="s">
        <v>85</v>
      </c>
      <c r="BK206" s="146">
        <f>ROUND(I206*H206,2)</f>
        <v>0</v>
      </c>
      <c r="BL206" s="15" t="s">
        <v>170</v>
      </c>
      <c r="BM206" s="145" t="s">
        <v>423</v>
      </c>
    </row>
    <row r="207" spans="1:65" s="2" customFormat="1" ht="24.2" customHeight="1">
      <c r="A207" s="28"/>
      <c r="B207" s="133"/>
      <c r="C207" s="134" t="s">
        <v>424</v>
      </c>
      <c r="D207" s="134" t="s">
        <v>139</v>
      </c>
      <c r="E207" s="135" t="s">
        <v>425</v>
      </c>
      <c r="F207" s="136" t="s">
        <v>426</v>
      </c>
      <c r="G207" s="137" t="s">
        <v>377</v>
      </c>
      <c r="H207" s="138"/>
      <c r="I207" s="139"/>
      <c r="J207" s="139"/>
      <c r="K207" s="140"/>
      <c r="L207" s="29"/>
      <c r="M207" s="141" t="s">
        <v>1</v>
      </c>
      <c r="N207" s="142" t="s">
        <v>39</v>
      </c>
      <c r="O207" s="143">
        <v>0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45" t="s">
        <v>170</v>
      </c>
      <c r="AT207" s="145" t="s">
        <v>139</v>
      </c>
      <c r="AU207" s="145" t="s">
        <v>85</v>
      </c>
      <c r="AY207" s="15" t="s">
        <v>144</v>
      </c>
      <c r="BE207" s="146">
        <f>IF(N207="základná",J207,0)</f>
        <v>0</v>
      </c>
      <c r="BF207" s="146">
        <f>IF(N207="znížená",J207,0)</f>
        <v>0</v>
      </c>
      <c r="BG207" s="146">
        <f>IF(N207="zákl. prenesená",J207,0)</f>
        <v>0</v>
      </c>
      <c r="BH207" s="146">
        <f>IF(N207="zníž. prenesená",J207,0)</f>
        <v>0</v>
      </c>
      <c r="BI207" s="146">
        <f>IF(N207="nulová",J207,0)</f>
        <v>0</v>
      </c>
      <c r="BJ207" s="15" t="s">
        <v>85</v>
      </c>
      <c r="BK207" s="146">
        <f>ROUND(I207*H207,2)</f>
        <v>0</v>
      </c>
      <c r="BL207" s="15" t="s">
        <v>170</v>
      </c>
      <c r="BM207" s="145" t="s">
        <v>427</v>
      </c>
    </row>
    <row r="208" spans="1:65" s="13" customFormat="1" ht="22.9" customHeight="1">
      <c r="B208" s="169"/>
      <c r="D208" s="170" t="s">
        <v>72</v>
      </c>
      <c r="E208" s="179" t="s">
        <v>428</v>
      </c>
      <c r="F208" s="179" t="s">
        <v>429</v>
      </c>
      <c r="J208" s="180"/>
      <c r="L208" s="169"/>
      <c r="M208" s="173"/>
      <c r="N208" s="174"/>
      <c r="O208" s="174"/>
      <c r="P208" s="175">
        <f>SUM(P209:P213)</f>
        <v>0</v>
      </c>
      <c r="Q208" s="174"/>
      <c r="R208" s="175">
        <f>SUM(R209:R213)</f>
        <v>0.30621999999999977</v>
      </c>
      <c r="S208" s="174"/>
      <c r="T208" s="176">
        <f>SUM(T209:T213)</f>
        <v>0</v>
      </c>
      <c r="AR208" s="170" t="s">
        <v>85</v>
      </c>
      <c r="AT208" s="177" t="s">
        <v>72</v>
      </c>
      <c r="AU208" s="177" t="s">
        <v>80</v>
      </c>
      <c r="AY208" s="170" t="s">
        <v>144</v>
      </c>
      <c r="BK208" s="178">
        <f>SUM(BK209:BK213)</f>
        <v>0</v>
      </c>
    </row>
    <row r="209" spans="1:65" s="2" customFormat="1" ht="37.9" customHeight="1">
      <c r="A209" s="28"/>
      <c r="B209" s="133"/>
      <c r="C209" s="134" t="s">
        <v>314</v>
      </c>
      <c r="D209" s="134" t="s">
        <v>139</v>
      </c>
      <c r="E209" s="135" t="s">
        <v>430</v>
      </c>
      <c r="F209" s="136" t="s">
        <v>431</v>
      </c>
      <c r="G209" s="137" t="s">
        <v>419</v>
      </c>
      <c r="H209" s="138">
        <v>13</v>
      </c>
      <c r="I209" s="139"/>
      <c r="J209" s="139"/>
      <c r="K209" s="140"/>
      <c r="L209" s="29"/>
      <c r="M209" s="141" t="s">
        <v>1</v>
      </c>
      <c r="N209" s="142" t="s">
        <v>39</v>
      </c>
      <c r="O209" s="143">
        <v>0</v>
      </c>
      <c r="P209" s="143">
        <f>O209*H209</f>
        <v>0</v>
      </c>
      <c r="Q209" s="143">
        <v>2.7699999999999999E-3</v>
      </c>
      <c r="R209" s="143">
        <f>Q209*H209</f>
        <v>3.601E-2</v>
      </c>
      <c r="S209" s="143">
        <v>0</v>
      </c>
      <c r="T209" s="144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5" t="s">
        <v>170</v>
      </c>
      <c r="AT209" s="145" t="s">
        <v>139</v>
      </c>
      <c r="AU209" s="145" t="s">
        <v>85</v>
      </c>
      <c r="AY209" s="15" t="s">
        <v>144</v>
      </c>
      <c r="BE209" s="146">
        <f>IF(N209="základná",J209,0)</f>
        <v>0</v>
      </c>
      <c r="BF209" s="146">
        <f>IF(N209="znížená",J209,0)</f>
        <v>0</v>
      </c>
      <c r="BG209" s="146">
        <f>IF(N209="zákl. prenesená",J209,0)</f>
        <v>0</v>
      </c>
      <c r="BH209" s="146">
        <f>IF(N209="zníž. prenesená",J209,0)</f>
        <v>0</v>
      </c>
      <c r="BI209" s="146">
        <f>IF(N209="nulová",J209,0)</f>
        <v>0</v>
      </c>
      <c r="BJ209" s="15" t="s">
        <v>85</v>
      </c>
      <c r="BK209" s="146">
        <f>ROUND(I209*H209,2)</f>
        <v>0</v>
      </c>
      <c r="BL209" s="15" t="s">
        <v>170</v>
      </c>
      <c r="BM209" s="145" t="s">
        <v>432</v>
      </c>
    </row>
    <row r="210" spans="1:65" s="2" customFormat="1" ht="33" customHeight="1">
      <c r="A210" s="28"/>
      <c r="B210" s="133"/>
      <c r="C210" s="134" t="s">
        <v>433</v>
      </c>
      <c r="D210" s="134" t="s">
        <v>139</v>
      </c>
      <c r="E210" s="135" t="s">
        <v>434</v>
      </c>
      <c r="F210" s="136" t="s">
        <v>435</v>
      </c>
      <c r="G210" s="137" t="s">
        <v>419</v>
      </c>
      <c r="H210" s="138">
        <v>13</v>
      </c>
      <c r="I210" s="139"/>
      <c r="J210" s="139"/>
      <c r="K210" s="140"/>
      <c r="L210" s="29"/>
      <c r="M210" s="141" t="s">
        <v>1</v>
      </c>
      <c r="N210" s="142" t="s">
        <v>39</v>
      </c>
      <c r="O210" s="143">
        <v>0</v>
      </c>
      <c r="P210" s="143">
        <f>O210*H210</f>
        <v>0</v>
      </c>
      <c r="Q210" s="143">
        <v>6.6499999999999997E-3</v>
      </c>
      <c r="R210" s="143">
        <f>Q210*H210</f>
        <v>8.6449999999999999E-2</v>
      </c>
      <c r="S210" s="143">
        <v>0</v>
      </c>
      <c r="T210" s="144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45" t="s">
        <v>170</v>
      </c>
      <c r="AT210" s="145" t="s">
        <v>139</v>
      </c>
      <c r="AU210" s="145" t="s">
        <v>85</v>
      </c>
      <c r="AY210" s="15" t="s">
        <v>144</v>
      </c>
      <c r="BE210" s="146">
        <f>IF(N210="základná",J210,0)</f>
        <v>0</v>
      </c>
      <c r="BF210" s="146">
        <f>IF(N210="znížená",J210,0)</f>
        <v>0</v>
      </c>
      <c r="BG210" s="146">
        <f>IF(N210="zákl. prenesená",J210,0)</f>
        <v>0</v>
      </c>
      <c r="BH210" s="146">
        <f>IF(N210="zníž. prenesená",J210,0)</f>
        <v>0</v>
      </c>
      <c r="BI210" s="146">
        <f>IF(N210="nulová",J210,0)</f>
        <v>0</v>
      </c>
      <c r="BJ210" s="15" t="s">
        <v>85</v>
      </c>
      <c r="BK210" s="146">
        <f>ROUND(I210*H210,2)</f>
        <v>0</v>
      </c>
      <c r="BL210" s="15" t="s">
        <v>170</v>
      </c>
      <c r="BM210" s="145" t="s">
        <v>436</v>
      </c>
    </row>
    <row r="211" spans="1:65" s="2" customFormat="1" ht="33" customHeight="1">
      <c r="A211" s="28"/>
      <c r="B211" s="133"/>
      <c r="C211" s="134" t="s">
        <v>317</v>
      </c>
      <c r="D211" s="134" t="s">
        <v>139</v>
      </c>
      <c r="E211" s="135" t="s">
        <v>437</v>
      </c>
      <c r="F211" s="136" t="s">
        <v>438</v>
      </c>
      <c r="G211" s="137" t="s">
        <v>419</v>
      </c>
      <c r="H211" s="138">
        <v>47.4</v>
      </c>
      <c r="I211" s="139"/>
      <c r="J211" s="139"/>
      <c r="K211" s="140"/>
      <c r="L211" s="29"/>
      <c r="M211" s="141" t="s">
        <v>1</v>
      </c>
      <c r="N211" s="142" t="s">
        <v>39</v>
      </c>
      <c r="O211" s="143">
        <v>0</v>
      </c>
      <c r="P211" s="143">
        <f>O211*H211</f>
        <v>0</v>
      </c>
      <c r="Q211" s="143">
        <v>3.4400843881856498E-3</v>
      </c>
      <c r="R211" s="143">
        <f>Q211*H211</f>
        <v>0.16305999999999979</v>
      </c>
      <c r="S211" s="143">
        <v>0</v>
      </c>
      <c r="T211" s="144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45" t="s">
        <v>170</v>
      </c>
      <c r="AT211" s="145" t="s">
        <v>139</v>
      </c>
      <c r="AU211" s="145" t="s">
        <v>85</v>
      </c>
      <c r="AY211" s="15" t="s">
        <v>144</v>
      </c>
      <c r="BE211" s="146">
        <f>IF(N211="základná",J211,0)</f>
        <v>0</v>
      </c>
      <c r="BF211" s="146">
        <f>IF(N211="znížená",J211,0)</f>
        <v>0</v>
      </c>
      <c r="BG211" s="146">
        <f>IF(N211="zákl. prenesená",J211,0)</f>
        <v>0</v>
      </c>
      <c r="BH211" s="146">
        <f>IF(N211="zníž. prenesená",J211,0)</f>
        <v>0</v>
      </c>
      <c r="BI211" s="146">
        <f>IF(N211="nulová",J211,0)</f>
        <v>0</v>
      </c>
      <c r="BJ211" s="15" t="s">
        <v>85</v>
      </c>
      <c r="BK211" s="146">
        <f>ROUND(I211*H211,2)</f>
        <v>0</v>
      </c>
      <c r="BL211" s="15" t="s">
        <v>170</v>
      </c>
      <c r="BM211" s="145" t="s">
        <v>439</v>
      </c>
    </row>
    <row r="212" spans="1:65" s="2" customFormat="1" ht="37.9" customHeight="1">
      <c r="A212" s="28"/>
      <c r="B212" s="133"/>
      <c r="C212" s="134" t="s">
        <v>440</v>
      </c>
      <c r="D212" s="134" t="s">
        <v>139</v>
      </c>
      <c r="E212" s="135" t="s">
        <v>441</v>
      </c>
      <c r="F212" s="136" t="s">
        <v>442</v>
      </c>
      <c r="G212" s="137" t="s">
        <v>419</v>
      </c>
      <c r="H212" s="138">
        <v>10</v>
      </c>
      <c r="I212" s="139"/>
      <c r="J212" s="139"/>
      <c r="K212" s="140"/>
      <c r="L212" s="29"/>
      <c r="M212" s="141" t="s">
        <v>1</v>
      </c>
      <c r="N212" s="142" t="s">
        <v>39</v>
      </c>
      <c r="O212" s="143">
        <v>0</v>
      </c>
      <c r="P212" s="143">
        <f>O212*H212</f>
        <v>0</v>
      </c>
      <c r="Q212" s="143">
        <v>2.0699999999999998E-3</v>
      </c>
      <c r="R212" s="143">
        <f>Q212*H212</f>
        <v>2.0699999999999996E-2</v>
      </c>
      <c r="S212" s="143">
        <v>0</v>
      </c>
      <c r="T212" s="144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45" t="s">
        <v>170</v>
      </c>
      <c r="AT212" s="145" t="s">
        <v>139</v>
      </c>
      <c r="AU212" s="145" t="s">
        <v>85</v>
      </c>
      <c r="AY212" s="15" t="s">
        <v>144</v>
      </c>
      <c r="BE212" s="146">
        <f>IF(N212="základná",J212,0)</f>
        <v>0</v>
      </c>
      <c r="BF212" s="146">
        <f>IF(N212="znížená",J212,0)</f>
        <v>0</v>
      </c>
      <c r="BG212" s="146">
        <f>IF(N212="zákl. prenesená",J212,0)</f>
        <v>0</v>
      </c>
      <c r="BH212" s="146">
        <f>IF(N212="zníž. prenesená",J212,0)</f>
        <v>0</v>
      </c>
      <c r="BI212" s="146">
        <f>IF(N212="nulová",J212,0)</f>
        <v>0</v>
      </c>
      <c r="BJ212" s="15" t="s">
        <v>85</v>
      </c>
      <c r="BK212" s="146">
        <f>ROUND(I212*H212,2)</f>
        <v>0</v>
      </c>
      <c r="BL212" s="15" t="s">
        <v>170</v>
      </c>
      <c r="BM212" s="145" t="s">
        <v>443</v>
      </c>
    </row>
    <row r="213" spans="1:65" s="2" customFormat="1" ht="24.2" customHeight="1">
      <c r="A213" s="28"/>
      <c r="B213" s="133"/>
      <c r="C213" s="134" t="s">
        <v>321</v>
      </c>
      <c r="D213" s="134" t="s">
        <v>139</v>
      </c>
      <c r="E213" s="135" t="s">
        <v>444</v>
      </c>
      <c r="F213" s="136" t="s">
        <v>445</v>
      </c>
      <c r="G213" s="137" t="s">
        <v>377</v>
      </c>
      <c r="H213" s="138"/>
      <c r="I213" s="139"/>
      <c r="J213" s="139"/>
      <c r="K213" s="140"/>
      <c r="L213" s="29"/>
      <c r="M213" s="141" t="s">
        <v>1</v>
      </c>
      <c r="N213" s="142" t="s">
        <v>39</v>
      </c>
      <c r="O213" s="143">
        <v>0</v>
      </c>
      <c r="P213" s="143">
        <f>O213*H213</f>
        <v>0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45" t="s">
        <v>170</v>
      </c>
      <c r="AT213" s="145" t="s">
        <v>139</v>
      </c>
      <c r="AU213" s="145" t="s">
        <v>85</v>
      </c>
      <c r="AY213" s="15" t="s">
        <v>144</v>
      </c>
      <c r="BE213" s="146">
        <f>IF(N213="základná",J213,0)</f>
        <v>0</v>
      </c>
      <c r="BF213" s="146">
        <f>IF(N213="znížená",J213,0)</f>
        <v>0</v>
      </c>
      <c r="BG213" s="146">
        <f>IF(N213="zákl. prenesená",J213,0)</f>
        <v>0</v>
      </c>
      <c r="BH213" s="146">
        <f>IF(N213="zníž. prenesená",J213,0)</f>
        <v>0</v>
      </c>
      <c r="BI213" s="146">
        <f>IF(N213="nulová",J213,0)</f>
        <v>0</v>
      </c>
      <c r="BJ213" s="15" t="s">
        <v>85</v>
      </c>
      <c r="BK213" s="146">
        <f>ROUND(I213*H213,2)</f>
        <v>0</v>
      </c>
      <c r="BL213" s="15" t="s">
        <v>170</v>
      </c>
      <c r="BM213" s="145" t="s">
        <v>446</v>
      </c>
    </row>
    <row r="214" spans="1:65" s="13" customFormat="1" ht="22.9" customHeight="1">
      <c r="B214" s="169"/>
      <c r="D214" s="170" t="s">
        <v>72</v>
      </c>
      <c r="E214" s="179" t="s">
        <v>447</v>
      </c>
      <c r="F214" s="179" t="s">
        <v>448</v>
      </c>
      <c r="J214" s="180"/>
      <c r="L214" s="169"/>
      <c r="M214" s="173"/>
      <c r="N214" s="174"/>
      <c r="O214" s="174"/>
      <c r="P214" s="175">
        <f>SUM(P215:P219)</f>
        <v>0</v>
      </c>
      <c r="Q214" s="174"/>
      <c r="R214" s="175">
        <f>SUM(R215:R219)</f>
        <v>2.6390000000000004E-2</v>
      </c>
      <c r="S214" s="174"/>
      <c r="T214" s="176">
        <f>SUM(T215:T219)</f>
        <v>0</v>
      </c>
      <c r="AR214" s="170" t="s">
        <v>85</v>
      </c>
      <c r="AT214" s="177" t="s">
        <v>72</v>
      </c>
      <c r="AU214" s="177" t="s">
        <v>80</v>
      </c>
      <c r="AY214" s="170" t="s">
        <v>144</v>
      </c>
      <c r="BK214" s="178">
        <f>SUM(BK215:BK219)</f>
        <v>0</v>
      </c>
    </row>
    <row r="215" spans="1:65" s="2" customFormat="1" ht="33" customHeight="1">
      <c r="A215" s="28"/>
      <c r="B215" s="133"/>
      <c r="C215" s="134" t="s">
        <v>449</v>
      </c>
      <c r="D215" s="134" t="s">
        <v>139</v>
      </c>
      <c r="E215" s="135" t="s">
        <v>450</v>
      </c>
      <c r="F215" s="136" t="s">
        <v>451</v>
      </c>
      <c r="G215" s="137" t="s">
        <v>142</v>
      </c>
      <c r="H215" s="138">
        <v>1</v>
      </c>
      <c r="I215" s="139"/>
      <c r="J215" s="139"/>
      <c r="K215" s="140"/>
      <c r="L215" s="29"/>
      <c r="M215" s="141" t="s">
        <v>1</v>
      </c>
      <c r="N215" s="142" t="s">
        <v>39</v>
      </c>
      <c r="O215" s="143">
        <v>0</v>
      </c>
      <c r="P215" s="143">
        <f>O215*H215</f>
        <v>0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45" t="s">
        <v>170</v>
      </c>
      <c r="AT215" s="145" t="s">
        <v>139</v>
      </c>
      <c r="AU215" s="145" t="s">
        <v>85</v>
      </c>
      <c r="AY215" s="15" t="s">
        <v>144</v>
      </c>
      <c r="BE215" s="146">
        <f>IF(N215="základná",J215,0)</f>
        <v>0</v>
      </c>
      <c r="BF215" s="146">
        <f>IF(N215="znížená",J215,0)</f>
        <v>0</v>
      </c>
      <c r="BG215" s="146">
        <f>IF(N215="zákl. prenesená",J215,0)</f>
        <v>0</v>
      </c>
      <c r="BH215" s="146">
        <f>IF(N215="zníž. prenesená",J215,0)</f>
        <v>0</v>
      </c>
      <c r="BI215" s="146">
        <f>IF(N215="nulová",J215,0)</f>
        <v>0</v>
      </c>
      <c r="BJ215" s="15" t="s">
        <v>85</v>
      </c>
      <c r="BK215" s="146">
        <f>ROUND(I215*H215,2)</f>
        <v>0</v>
      </c>
      <c r="BL215" s="15" t="s">
        <v>170</v>
      </c>
      <c r="BM215" s="145" t="s">
        <v>452</v>
      </c>
    </row>
    <row r="216" spans="1:65" s="2" customFormat="1" ht="37.9" customHeight="1">
      <c r="A216" s="28"/>
      <c r="B216" s="133"/>
      <c r="C216" s="181" t="s">
        <v>325</v>
      </c>
      <c r="D216" s="181" t="s">
        <v>257</v>
      </c>
      <c r="E216" s="182" t="s">
        <v>453</v>
      </c>
      <c r="F216" s="183" t="s">
        <v>454</v>
      </c>
      <c r="G216" s="184" t="s">
        <v>142</v>
      </c>
      <c r="H216" s="185">
        <v>1</v>
      </c>
      <c r="I216" s="186"/>
      <c r="J216" s="186"/>
      <c r="K216" s="187"/>
      <c r="L216" s="188"/>
      <c r="M216" s="189" t="s">
        <v>1</v>
      </c>
      <c r="N216" s="190" t="s">
        <v>39</v>
      </c>
      <c r="O216" s="143">
        <v>0</v>
      </c>
      <c r="P216" s="143">
        <f>O216*H216</f>
        <v>0</v>
      </c>
      <c r="Q216" s="143">
        <v>2.5000000000000001E-2</v>
      </c>
      <c r="R216" s="143">
        <f>Q216*H216</f>
        <v>2.5000000000000001E-2</v>
      </c>
      <c r="S216" s="143">
        <v>0</v>
      </c>
      <c r="T216" s="144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45" t="s">
        <v>267</v>
      </c>
      <c r="AT216" s="145" t="s">
        <v>257</v>
      </c>
      <c r="AU216" s="145" t="s">
        <v>85</v>
      </c>
      <c r="AY216" s="15" t="s">
        <v>144</v>
      </c>
      <c r="BE216" s="146">
        <f>IF(N216="základná",J216,0)</f>
        <v>0</v>
      </c>
      <c r="BF216" s="146">
        <f>IF(N216="znížená",J216,0)</f>
        <v>0</v>
      </c>
      <c r="BG216" s="146">
        <f>IF(N216="zákl. prenesená",J216,0)</f>
        <v>0</v>
      </c>
      <c r="BH216" s="146">
        <f>IF(N216="zníž. prenesená",J216,0)</f>
        <v>0</v>
      </c>
      <c r="BI216" s="146">
        <f>IF(N216="nulová",J216,0)</f>
        <v>0</v>
      </c>
      <c r="BJ216" s="15" t="s">
        <v>85</v>
      </c>
      <c r="BK216" s="146">
        <f>ROUND(I216*H216,2)</f>
        <v>0</v>
      </c>
      <c r="BL216" s="15" t="s">
        <v>170</v>
      </c>
      <c r="BM216" s="145" t="s">
        <v>455</v>
      </c>
    </row>
    <row r="217" spans="1:65" s="2" customFormat="1" ht="24.2" customHeight="1">
      <c r="A217" s="28"/>
      <c r="B217" s="133"/>
      <c r="C217" s="181" t="s">
        <v>456</v>
      </c>
      <c r="D217" s="181" t="s">
        <v>257</v>
      </c>
      <c r="E217" s="182" t="s">
        <v>457</v>
      </c>
      <c r="F217" s="183" t="s">
        <v>458</v>
      </c>
      <c r="G217" s="184" t="s">
        <v>142</v>
      </c>
      <c r="H217" s="185">
        <v>1</v>
      </c>
      <c r="I217" s="186"/>
      <c r="J217" s="186"/>
      <c r="K217" s="187"/>
      <c r="L217" s="188"/>
      <c r="M217" s="189" t="s">
        <v>1</v>
      </c>
      <c r="N217" s="190" t="s">
        <v>39</v>
      </c>
      <c r="O217" s="143">
        <v>0</v>
      </c>
      <c r="P217" s="143">
        <f>O217*H217</f>
        <v>0</v>
      </c>
      <c r="Q217" s="143">
        <v>1E-3</v>
      </c>
      <c r="R217" s="143">
        <f>Q217*H217</f>
        <v>1E-3</v>
      </c>
      <c r="S217" s="143">
        <v>0</v>
      </c>
      <c r="T217" s="144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45" t="s">
        <v>267</v>
      </c>
      <c r="AT217" s="145" t="s">
        <v>257</v>
      </c>
      <c r="AU217" s="145" t="s">
        <v>85</v>
      </c>
      <c r="AY217" s="15" t="s">
        <v>144</v>
      </c>
      <c r="BE217" s="146">
        <f>IF(N217="základná",J217,0)</f>
        <v>0</v>
      </c>
      <c r="BF217" s="146">
        <f>IF(N217="znížená",J217,0)</f>
        <v>0</v>
      </c>
      <c r="BG217" s="146">
        <f>IF(N217="zákl. prenesená",J217,0)</f>
        <v>0</v>
      </c>
      <c r="BH217" s="146">
        <f>IF(N217="zníž. prenesená",J217,0)</f>
        <v>0</v>
      </c>
      <c r="BI217" s="146">
        <f>IF(N217="nulová",J217,0)</f>
        <v>0</v>
      </c>
      <c r="BJ217" s="15" t="s">
        <v>85</v>
      </c>
      <c r="BK217" s="146">
        <f>ROUND(I217*H217,2)</f>
        <v>0</v>
      </c>
      <c r="BL217" s="15" t="s">
        <v>170</v>
      </c>
      <c r="BM217" s="145" t="s">
        <v>459</v>
      </c>
    </row>
    <row r="218" spans="1:65" s="2" customFormat="1" ht="24.2" customHeight="1">
      <c r="A218" s="28"/>
      <c r="B218" s="133"/>
      <c r="C218" s="181" t="s">
        <v>329</v>
      </c>
      <c r="D218" s="181" t="s">
        <v>257</v>
      </c>
      <c r="E218" s="182" t="s">
        <v>460</v>
      </c>
      <c r="F218" s="183" t="s">
        <v>461</v>
      </c>
      <c r="G218" s="184" t="s">
        <v>142</v>
      </c>
      <c r="H218" s="185">
        <v>1</v>
      </c>
      <c r="I218" s="186"/>
      <c r="J218" s="186"/>
      <c r="K218" s="187"/>
      <c r="L218" s="188"/>
      <c r="M218" s="189" t="s">
        <v>1</v>
      </c>
      <c r="N218" s="190" t="s">
        <v>39</v>
      </c>
      <c r="O218" s="143">
        <v>0</v>
      </c>
      <c r="P218" s="143">
        <f>O218*H218</f>
        <v>0</v>
      </c>
      <c r="Q218" s="143">
        <v>3.8999999999999999E-4</v>
      </c>
      <c r="R218" s="143">
        <f>Q218*H218</f>
        <v>3.8999999999999999E-4</v>
      </c>
      <c r="S218" s="143">
        <v>0</v>
      </c>
      <c r="T218" s="144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45" t="s">
        <v>267</v>
      </c>
      <c r="AT218" s="145" t="s">
        <v>257</v>
      </c>
      <c r="AU218" s="145" t="s">
        <v>85</v>
      </c>
      <c r="AY218" s="15" t="s">
        <v>144</v>
      </c>
      <c r="BE218" s="146">
        <f>IF(N218="základná",J218,0)</f>
        <v>0</v>
      </c>
      <c r="BF218" s="146">
        <f>IF(N218="znížená",J218,0)</f>
        <v>0</v>
      </c>
      <c r="BG218" s="146">
        <f>IF(N218="zákl. prenesená",J218,0)</f>
        <v>0</v>
      </c>
      <c r="BH218" s="146">
        <f>IF(N218="zníž. prenesená",J218,0)</f>
        <v>0</v>
      </c>
      <c r="BI218" s="146">
        <f>IF(N218="nulová",J218,0)</f>
        <v>0</v>
      </c>
      <c r="BJ218" s="15" t="s">
        <v>85</v>
      </c>
      <c r="BK218" s="146">
        <f>ROUND(I218*H218,2)</f>
        <v>0</v>
      </c>
      <c r="BL218" s="15" t="s">
        <v>170</v>
      </c>
      <c r="BM218" s="145" t="s">
        <v>462</v>
      </c>
    </row>
    <row r="219" spans="1:65" s="2" customFormat="1" ht="24.2" customHeight="1">
      <c r="A219" s="28"/>
      <c r="B219" s="133"/>
      <c r="C219" s="134" t="s">
        <v>463</v>
      </c>
      <c r="D219" s="134" t="s">
        <v>139</v>
      </c>
      <c r="E219" s="135" t="s">
        <v>464</v>
      </c>
      <c r="F219" s="136" t="s">
        <v>465</v>
      </c>
      <c r="G219" s="137" t="s">
        <v>377</v>
      </c>
      <c r="H219" s="138"/>
      <c r="I219" s="139"/>
      <c r="J219" s="139"/>
      <c r="K219" s="140"/>
      <c r="L219" s="29"/>
      <c r="M219" s="141" t="s">
        <v>1</v>
      </c>
      <c r="N219" s="142" t="s">
        <v>39</v>
      </c>
      <c r="O219" s="143">
        <v>0</v>
      </c>
      <c r="P219" s="143">
        <f>O219*H219</f>
        <v>0</v>
      </c>
      <c r="Q219" s="143">
        <v>0</v>
      </c>
      <c r="R219" s="143">
        <f>Q219*H219</f>
        <v>0</v>
      </c>
      <c r="S219" s="143">
        <v>0</v>
      </c>
      <c r="T219" s="144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45" t="s">
        <v>170</v>
      </c>
      <c r="AT219" s="145" t="s">
        <v>139</v>
      </c>
      <c r="AU219" s="145" t="s">
        <v>85</v>
      </c>
      <c r="AY219" s="15" t="s">
        <v>144</v>
      </c>
      <c r="BE219" s="146">
        <f>IF(N219="základná",J219,0)</f>
        <v>0</v>
      </c>
      <c r="BF219" s="146">
        <f>IF(N219="znížená",J219,0)</f>
        <v>0</v>
      </c>
      <c r="BG219" s="146">
        <f>IF(N219="zákl. prenesená",J219,0)</f>
        <v>0</v>
      </c>
      <c r="BH219" s="146">
        <f>IF(N219="zníž. prenesená",J219,0)</f>
        <v>0</v>
      </c>
      <c r="BI219" s="146">
        <f>IF(N219="nulová",J219,0)</f>
        <v>0</v>
      </c>
      <c r="BJ219" s="15" t="s">
        <v>85</v>
      </c>
      <c r="BK219" s="146">
        <f>ROUND(I219*H219,2)</f>
        <v>0</v>
      </c>
      <c r="BL219" s="15" t="s">
        <v>170</v>
      </c>
      <c r="BM219" s="145" t="s">
        <v>466</v>
      </c>
    </row>
    <row r="220" spans="1:65" s="13" customFormat="1" ht="22.9" customHeight="1">
      <c r="B220" s="169"/>
      <c r="D220" s="170" t="s">
        <v>72</v>
      </c>
      <c r="E220" s="179" t="s">
        <v>467</v>
      </c>
      <c r="F220" s="179" t="s">
        <v>468</v>
      </c>
      <c r="J220" s="180"/>
      <c r="L220" s="169"/>
      <c r="M220" s="173"/>
      <c r="N220" s="174"/>
      <c r="O220" s="174"/>
      <c r="P220" s="175">
        <f>SUM(P221:P233)</f>
        <v>0</v>
      </c>
      <c r="Q220" s="174"/>
      <c r="R220" s="175">
        <f>SUM(R221:R233)</f>
        <v>13.267950000000006</v>
      </c>
      <c r="S220" s="174"/>
      <c r="T220" s="176">
        <f>SUM(T221:T233)</f>
        <v>0</v>
      </c>
      <c r="AR220" s="170" t="s">
        <v>85</v>
      </c>
      <c r="AT220" s="177" t="s">
        <v>72</v>
      </c>
      <c r="AU220" s="177" t="s">
        <v>80</v>
      </c>
      <c r="AY220" s="170" t="s">
        <v>144</v>
      </c>
      <c r="BK220" s="178">
        <f>SUM(BK221:BK233)</f>
        <v>0</v>
      </c>
    </row>
    <row r="221" spans="1:65" s="2" customFormat="1" ht="24.2" customHeight="1">
      <c r="A221" s="28"/>
      <c r="B221" s="133"/>
      <c r="C221" s="134" t="s">
        <v>332</v>
      </c>
      <c r="D221" s="134" t="s">
        <v>139</v>
      </c>
      <c r="E221" s="135" t="s">
        <v>469</v>
      </c>
      <c r="F221" s="136" t="s">
        <v>470</v>
      </c>
      <c r="G221" s="137" t="s">
        <v>263</v>
      </c>
      <c r="H221" s="138">
        <v>222.3</v>
      </c>
      <c r="I221" s="139"/>
      <c r="J221" s="139"/>
      <c r="K221" s="140"/>
      <c r="L221" s="29"/>
      <c r="M221" s="141" t="s">
        <v>1</v>
      </c>
      <c r="N221" s="142" t="s">
        <v>39</v>
      </c>
      <c r="O221" s="143">
        <v>0</v>
      </c>
      <c r="P221" s="143">
        <f t="shared" ref="P221:P233" si="45">O221*H221</f>
        <v>0</v>
      </c>
      <c r="Q221" s="143">
        <v>4.3999100314889801E-4</v>
      </c>
      <c r="R221" s="143">
        <f t="shared" ref="R221:R233" si="46">Q221*H221</f>
        <v>9.7810000000000036E-2</v>
      </c>
      <c r="S221" s="143">
        <v>0</v>
      </c>
      <c r="T221" s="144">
        <f t="shared" ref="T221:T233" si="47"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45" t="s">
        <v>170</v>
      </c>
      <c r="AT221" s="145" t="s">
        <v>139</v>
      </c>
      <c r="AU221" s="145" t="s">
        <v>85</v>
      </c>
      <c r="AY221" s="15" t="s">
        <v>144</v>
      </c>
      <c r="BE221" s="146">
        <f t="shared" ref="BE221:BE233" si="48">IF(N221="základná",J221,0)</f>
        <v>0</v>
      </c>
      <c r="BF221" s="146">
        <f t="shared" ref="BF221:BF233" si="49">IF(N221="znížená",J221,0)</f>
        <v>0</v>
      </c>
      <c r="BG221" s="146">
        <f t="shared" ref="BG221:BG233" si="50">IF(N221="zákl. prenesená",J221,0)</f>
        <v>0</v>
      </c>
      <c r="BH221" s="146">
        <f t="shared" ref="BH221:BH233" si="51">IF(N221="zníž. prenesená",J221,0)</f>
        <v>0</v>
      </c>
      <c r="BI221" s="146">
        <f t="shared" ref="BI221:BI233" si="52">IF(N221="nulová",J221,0)</f>
        <v>0</v>
      </c>
      <c r="BJ221" s="15" t="s">
        <v>85</v>
      </c>
      <c r="BK221" s="146">
        <f t="shared" ref="BK221:BK233" si="53">ROUND(I221*H221,2)</f>
        <v>0</v>
      </c>
      <c r="BL221" s="15" t="s">
        <v>170</v>
      </c>
      <c r="BM221" s="145" t="s">
        <v>471</v>
      </c>
    </row>
    <row r="222" spans="1:65" s="2" customFormat="1" ht="24.2" customHeight="1">
      <c r="A222" s="28"/>
      <c r="B222" s="133"/>
      <c r="C222" s="181" t="s">
        <v>472</v>
      </c>
      <c r="D222" s="181" t="s">
        <v>257</v>
      </c>
      <c r="E222" s="182" t="s">
        <v>473</v>
      </c>
      <c r="F222" s="183" t="s">
        <v>474</v>
      </c>
      <c r="G222" s="184" t="s">
        <v>263</v>
      </c>
      <c r="H222" s="185">
        <v>233.41499999999999</v>
      </c>
      <c r="I222" s="186"/>
      <c r="J222" s="186"/>
      <c r="K222" s="187"/>
      <c r="L222" s="188"/>
      <c r="M222" s="189" t="s">
        <v>1</v>
      </c>
      <c r="N222" s="190" t="s">
        <v>39</v>
      </c>
      <c r="O222" s="143">
        <v>0</v>
      </c>
      <c r="P222" s="143">
        <f t="shared" si="45"/>
        <v>0</v>
      </c>
      <c r="Q222" s="143">
        <v>1.3259987575777E-2</v>
      </c>
      <c r="R222" s="143">
        <f t="shared" si="46"/>
        <v>3.0950799999999883</v>
      </c>
      <c r="S222" s="143">
        <v>0</v>
      </c>
      <c r="T222" s="144">
        <f t="shared" si="47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45" t="s">
        <v>267</v>
      </c>
      <c r="AT222" s="145" t="s">
        <v>257</v>
      </c>
      <c r="AU222" s="145" t="s">
        <v>85</v>
      </c>
      <c r="AY222" s="15" t="s">
        <v>144</v>
      </c>
      <c r="BE222" s="146">
        <f t="shared" si="48"/>
        <v>0</v>
      </c>
      <c r="BF222" s="146">
        <f t="shared" si="49"/>
        <v>0</v>
      </c>
      <c r="BG222" s="146">
        <f t="shared" si="50"/>
        <v>0</v>
      </c>
      <c r="BH222" s="146">
        <f t="shared" si="51"/>
        <v>0</v>
      </c>
      <c r="BI222" s="146">
        <f t="shared" si="52"/>
        <v>0</v>
      </c>
      <c r="BJ222" s="15" t="s">
        <v>85</v>
      </c>
      <c r="BK222" s="146">
        <f t="shared" si="53"/>
        <v>0</v>
      </c>
      <c r="BL222" s="15" t="s">
        <v>170</v>
      </c>
      <c r="BM222" s="145" t="s">
        <v>475</v>
      </c>
    </row>
    <row r="223" spans="1:65" s="2" customFormat="1" ht="24.2" customHeight="1">
      <c r="A223" s="28"/>
      <c r="B223" s="133"/>
      <c r="C223" s="134" t="s">
        <v>336</v>
      </c>
      <c r="D223" s="134" t="s">
        <v>139</v>
      </c>
      <c r="E223" s="135" t="s">
        <v>476</v>
      </c>
      <c r="F223" s="136" t="s">
        <v>477</v>
      </c>
      <c r="G223" s="137" t="s">
        <v>419</v>
      </c>
      <c r="H223" s="138">
        <v>49.4</v>
      </c>
      <c r="I223" s="139"/>
      <c r="J223" s="139"/>
      <c r="K223" s="140"/>
      <c r="L223" s="29"/>
      <c r="M223" s="141" t="s">
        <v>1</v>
      </c>
      <c r="N223" s="142" t="s">
        <v>39</v>
      </c>
      <c r="O223" s="143">
        <v>0</v>
      </c>
      <c r="P223" s="143">
        <f t="shared" si="45"/>
        <v>0</v>
      </c>
      <c r="Q223" s="143">
        <v>9.9190283400809697E-6</v>
      </c>
      <c r="R223" s="143">
        <f t="shared" si="46"/>
        <v>4.8999999999999988E-4</v>
      </c>
      <c r="S223" s="143">
        <v>0</v>
      </c>
      <c r="T223" s="144">
        <f t="shared" si="47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45" t="s">
        <v>170</v>
      </c>
      <c r="AT223" s="145" t="s">
        <v>139</v>
      </c>
      <c r="AU223" s="145" t="s">
        <v>85</v>
      </c>
      <c r="AY223" s="15" t="s">
        <v>144</v>
      </c>
      <c r="BE223" s="146">
        <f t="shared" si="48"/>
        <v>0</v>
      </c>
      <c r="BF223" s="146">
        <f t="shared" si="49"/>
        <v>0</v>
      </c>
      <c r="BG223" s="146">
        <f t="shared" si="50"/>
        <v>0</v>
      </c>
      <c r="BH223" s="146">
        <f t="shared" si="51"/>
        <v>0</v>
      </c>
      <c r="BI223" s="146">
        <f t="shared" si="52"/>
        <v>0</v>
      </c>
      <c r="BJ223" s="15" t="s">
        <v>85</v>
      </c>
      <c r="BK223" s="146">
        <f t="shared" si="53"/>
        <v>0</v>
      </c>
      <c r="BL223" s="15" t="s">
        <v>170</v>
      </c>
      <c r="BM223" s="145" t="s">
        <v>478</v>
      </c>
    </row>
    <row r="224" spans="1:65" s="2" customFormat="1" ht="16.5" customHeight="1">
      <c r="A224" s="28"/>
      <c r="B224" s="133"/>
      <c r="C224" s="134" t="s">
        <v>479</v>
      </c>
      <c r="D224" s="134" t="s">
        <v>139</v>
      </c>
      <c r="E224" s="135" t="s">
        <v>480</v>
      </c>
      <c r="F224" s="136" t="s">
        <v>481</v>
      </c>
      <c r="G224" s="137" t="s">
        <v>419</v>
      </c>
      <c r="H224" s="138">
        <v>65.400000000000006</v>
      </c>
      <c r="I224" s="139"/>
      <c r="J224" s="139"/>
      <c r="K224" s="140"/>
      <c r="L224" s="29"/>
      <c r="M224" s="141" t="s">
        <v>1</v>
      </c>
      <c r="N224" s="142" t="s">
        <v>39</v>
      </c>
      <c r="O224" s="143">
        <v>0</v>
      </c>
      <c r="P224" s="143">
        <f t="shared" si="45"/>
        <v>0</v>
      </c>
      <c r="Q224" s="143">
        <v>9.9388379204892995E-6</v>
      </c>
      <c r="R224" s="143">
        <f t="shared" si="46"/>
        <v>6.500000000000003E-4</v>
      </c>
      <c r="S224" s="143">
        <v>0</v>
      </c>
      <c r="T224" s="144">
        <f t="shared" si="47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45" t="s">
        <v>170</v>
      </c>
      <c r="AT224" s="145" t="s">
        <v>139</v>
      </c>
      <c r="AU224" s="145" t="s">
        <v>85</v>
      </c>
      <c r="AY224" s="15" t="s">
        <v>144</v>
      </c>
      <c r="BE224" s="146">
        <f t="shared" si="48"/>
        <v>0</v>
      </c>
      <c r="BF224" s="146">
        <f t="shared" si="49"/>
        <v>0</v>
      </c>
      <c r="BG224" s="146">
        <f t="shared" si="50"/>
        <v>0</v>
      </c>
      <c r="BH224" s="146">
        <f t="shared" si="51"/>
        <v>0</v>
      </c>
      <c r="BI224" s="146">
        <f t="shared" si="52"/>
        <v>0</v>
      </c>
      <c r="BJ224" s="15" t="s">
        <v>85</v>
      </c>
      <c r="BK224" s="146">
        <f t="shared" si="53"/>
        <v>0</v>
      </c>
      <c r="BL224" s="15" t="s">
        <v>170</v>
      </c>
      <c r="BM224" s="145" t="s">
        <v>482</v>
      </c>
    </row>
    <row r="225" spans="1:65" s="2" customFormat="1" ht="16.5" customHeight="1">
      <c r="A225" s="28"/>
      <c r="B225" s="133"/>
      <c r="C225" s="134" t="s">
        <v>339</v>
      </c>
      <c r="D225" s="134" t="s">
        <v>139</v>
      </c>
      <c r="E225" s="135" t="s">
        <v>483</v>
      </c>
      <c r="F225" s="136" t="s">
        <v>484</v>
      </c>
      <c r="G225" s="137" t="s">
        <v>419</v>
      </c>
      <c r="H225" s="138">
        <v>45.9</v>
      </c>
      <c r="I225" s="139"/>
      <c r="J225" s="139"/>
      <c r="K225" s="140"/>
      <c r="L225" s="29"/>
      <c r="M225" s="141" t="s">
        <v>1</v>
      </c>
      <c r="N225" s="142" t="s">
        <v>39</v>
      </c>
      <c r="O225" s="143">
        <v>0</v>
      </c>
      <c r="P225" s="143">
        <f t="shared" si="45"/>
        <v>0</v>
      </c>
      <c r="Q225" s="143">
        <v>0</v>
      </c>
      <c r="R225" s="143">
        <f t="shared" si="46"/>
        <v>0</v>
      </c>
      <c r="S225" s="143">
        <v>0</v>
      </c>
      <c r="T225" s="144">
        <f t="shared" si="47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45" t="s">
        <v>170</v>
      </c>
      <c r="AT225" s="145" t="s">
        <v>139</v>
      </c>
      <c r="AU225" s="145" t="s">
        <v>85</v>
      </c>
      <c r="AY225" s="15" t="s">
        <v>144</v>
      </c>
      <c r="BE225" s="146">
        <f t="shared" si="48"/>
        <v>0</v>
      </c>
      <c r="BF225" s="146">
        <f t="shared" si="49"/>
        <v>0</v>
      </c>
      <c r="BG225" s="146">
        <f t="shared" si="50"/>
        <v>0</v>
      </c>
      <c r="BH225" s="146">
        <f t="shared" si="51"/>
        <v>0</v>
      </c>
      <c r="BI225" s="146">
        <f t="shared" si="52"/>
        <v>0</v>
      </c>
      <c r="BJ225" s="15" t="s">
        <v>85</v>
      </c>
      <c r="BK225" s="146">
        <f t="shared" si="53"/>
        <v>0</v>
      </c>
      <c r="BL225" s="15" t="s">
        <v>170</v>
      </c>
      <c r="BM225" s="145" t="s">
        <v>485</v>
      </c>
    </row>
    <row r="226" spans="1:65" s="2" customFormat="1" ht="24.2" customHeight="1">
      <c r="A226" s="28"/>
      <c r="B226" s="133"/>
      <c r="C226" s="134" t="s">
        <v>486</v>
      </c>
      <c r="D226" s="134" t="s">
        <v>139</v>
      </c>
      <c r="E226" s="135" t="s">
        <v>487</v>
      </c>
      <c r="F226" s="136" t="s">
        <v>488</v>
      </c>
      <c r="G226" s="137" t="s">
        <v>263</v>
      </c>
      <c r="H226" s="138">
        <v>287.51</v>
      </c>
      <c r="I226" s="139"/>
      <c r="J226" s="139"/>
      <c r="K226" s="140"/>
      <c r="L226" s="29"/>
      <c r="M226" s="141" t="s">
        <v>1</v>
      </c>
      <c r="N226" s="142" t="s">
        <v>39</v>
      </c>
      <c r="O226" s="143">
        <v>0</v>
      </c>
      <c r="P226" s="143">
        <f t="shared" si="45"/>
        <v>0</v>
      </c>
      <c r="Q226" s="143">
        <v>4.1998539181245899E-4</v>
      </c>
      <c r="R226" s="143">
        <f t="shared" si="46"/>
        <v>0.12075000000000008</v>
      </c>
      <c r="S226" s="143">
        <v>0</v>
      </c>
      <c r="T226" s="144">
        <f t="shared" si="47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45" t="s">
        <v>170</v>
      </c>
      <c r="AT226" s="145" t="s">
        <v>139</v>
      </c>
      <c r="AU226" s="145" t="s">
        <v>85</v>
      </c>
      <c r="AY226" s="15" t="s">
        <v>144</v>
      </c>
      <c r="BE226" s="146">
        <f t="shared" si="48"/>
        <v>0</v>
      </c>
      <c r="BF226" s="146">
        <f t="shared" si="49"/>
        <v>0</v>
      </c>
      <c r="BG226" s="146">
        <f t="shared" si="50"/>
        <v>0</v>
      </c>
      <c r="BH226" s="146">
        <f t="shared" si="51"/>
        <v>0</v>
      </c>
      <c r="BI226" s="146">
        <f t="shared" si="52"/>
        <v>0</v>
      </c>
      <c r="BJ226" s="15" t="s">
        <v>85</v>
      </c>
      <c r="BK226" s="146">
        <f t="shared" si="53"/>
        <v>0</v>
      </c>
      <c r="BL226" s="15" t="s">
        <v>170</v>
      </c>
      <c r="BM226" s="145" t="s">
        <v>489</v>
      </c>
    </row>
    <row r="227" spans="1:65" s="2" customFormat="1" ht="33" customHeight="1">
      <c r="A227" s="28"/>
      <c r="B227" s="133"/>
      <c r="C227" s="181" t="s">
        <v>343</v>
      </c>
      <c r="D227" s="181" t="s">
        <v>257</v>
      </c>
      <c r="E227" s="182" t="s">
        <v>490</v>
      </c>
      <c r="F227" s="183" t="s">
        <v>491</v>
      </c>
      <c r="G227" s="184" t="s">
        <v>263</v>
      </c>
      <c r="H227" s="185">
        <v>316.26100000000002</v>
      </c>
      <c r="I227" s="186"/>
      <c r="J227" s="186"/>
      <c r="K227" s="187"/>
      <c r="L227" s="188"/>
      <c r="M227" s="189" t="s">
        <v>1</v>
      </c>
      <c r="N227" s="190" t="s">
        <v>39</v>
      </c>
      <c r="O227" s="143">
        <v>0</v>
      </c>
      <c r="P227" s="143">
        <f t="shared" si="45"/>
        <v>0</v>
      </c>
      <c r="Q227" s="143">
        <v>2.6099993359914801E-2</v>
      </c>
      <c r="R227" s="143">
        <f t="shared" si="46"/>
        <v>8.254410000000016</v>
      </c>
      <c r="S227" s="143">
        <v>0</v>
      </c>
      <c r="T227" s="144">
        <f t="shared" si="47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45" t="s">
        <v>267</v>
      </c>
      <c r="AT227" s="145" t="s">
        <v>257</v>
      </c>
      <c r="AU227" s="145" t="s">
        <v>85</v>
      </c>
      <c r="AY227" s="15" t="s">
        <v>144</v>
      </c>
      <c r="BE227" s="146">
        <f t="shared" si="48"/>
        <v>0</v>
      </c>
      <c r="BF227" s="146">
        <f t="shared" si="49"/>
        <v>0</v>
      </c>
      <c r="BG227" s="146">
        <f t="shared" si="50"/>
        <v>0</v>
      </c>
      <c r="BH227" s="146">
        <f t="shared" si="51"/>
        <v>0</v>
      </c>
      <c r="BI227" s="146">
        <f t="shared" si="52"/>
        <v>0</v>
      </c>
      <c r="BJ227" s="15" t="s">
        <v>85</v>
      </c>
      <c r="BK227" s="146">
        <f t="shared" si="53"/>
        <v>0</v>
      </c>
      <c r="BL227" s="15" t="s">
        <v>170</v>
      </c>
      <c r="BM227" s="145" t="s">
        <v>492</v>
      </c>
    </row>
    <row r="228" spans="1:65" s="2" customFormat="1" ht="16.5" customHeight="1">
      <c r="A228" s="28"/>
      <c r="B228" s="133"/>
      <c r="C228" s="134" t="s">
        <v>493</v>
      </c>
      <c r="D228" s="134" t="s">
        <v>139</v>
      </c>
      <c r="E228" s="135" t="s">
        <v>494</v>
      </c>
      <c r="F228" s="136" t="s">
        <v>495</v>
      </c>
      <c r="G228" s="137" t="s">
        <v>419</v>
      </c>
      <c r="H228" s="138">
        <v>32.200000000000003</v>
      </c>
      <c r="I228" s="139"/>
      <c r="J228" s="139"/>
      <c r="K228" s="140"/>
      <c r="L228" s="29"/>
      <c r="M228" s="141" t="s">
        <v>1</v>
      </c>
      <c r="N228" s="142" t="s">
        <v>39</v>
      </c>
      <c r="O228" s="143">
        <v>0</v>
      </c>
      <c r="P228" s="143">
        <f t="shared" si="45"/>
        <v>0</v>
      </c>
      <c r="Q228" s="143">
        <v>2.09937888198758E-4</v>
      </c>
      <c r="R228" s="143">
        <f t="shared" si="46"/>
        <v>6.7600000000000082E-3</v>
      </c>
      <c r="S228" s="143">
        <v>0</v>
      </c>
      <c r="T228" s="144">
        <f t="shared" si="47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45" t="s">
        <v>170</v>
      </c>
      <c r="AT228" s="145" t="s">
        <v>139</v>
      </c>
      <c r="AU228" s="145" t="s">
        <v>85</v>
      </c>
      <c r="AY228" s="15" t="s">
        <v>144</v>
      </c>
      <c r="BE228" s="146">
        <f t="shared" si="48"/>
        <v>0</v>
      </c>
      <c r="BF228" s="146">
        <f t="shared" si="49"/>
        <v>0</v>
      </c>
      <c r="BG228" s="146">
        <f t="shared" si="50"/>
        <v>0</v>
      </c>
      <c r="BH228" s="146">
        <f t="shared" si="51"/>
        <v>0</v>
      </c>
      <c r="BI228" s="146">
        <f t="shared" si="52"/>
        <v>0</v>
      </c>
      <c r="BJ228" s="15" t="s">
        <v>85</v>
      </c>
      <c r="BK228" s="146">
        <f t="shared" si="53"/>
        <v>0</v>
      </c>
      <c r="BL228" s="15" t="s">
        <v>170</v>
      </c>
      <c r="BM228" s="145" t="s">
        <v>496</v>
      </c>
    </row>
    <row r="229" spans="1:65" s="2" customFormat="1" ht="49.15" customHeight="1">
      <c r="A229" s="28"/>
      <c r="B229" s="133"/>
      <c r="C229" s="181" t="s">
        <v>348</v>
      </c>
      <c r="D229" s="181" t="s">
        <v>257</v>
      </c>
      <c r="E229" s="182" t="s">
        <v>497</v>
      </c>
      <c r="F229" s="183" t="s">
        <v>498</v>
      </c>
      <c r="G229" s="184" t="s">
        <v>142</v>
      </c>
      <c r="H229" s="185">
        <v>5</v>
      </c>
      <c r="I229" s="186"/>
      <c r="J229" s="186"/>
      <c r="K229" s="187"/>
      <c r="L229" s="188"/>
      <c r="M229" s="189" t="s">
        <v>1</v>
      </c>
      <c r="N229" s="190" t="s">
        <v>39</v>
      </c>
      <c r="O229" s="143">
        <v>0</v>
      </c>
      <c r="P229" s="143">
        <f t="shared" si="45"/>
        <v>0</v>
      </c>
      <c r="Q229" s="143">
        <v>8.2000000000000003E-2</v>
      </c>
      <c r="R229" s="143">
        <f t="shared" si="46"/>
        <v>0.41000000000000003</v>
      </c>
      <c r="S229" s="143">
        <v>0</v>
      </c>
      <c r="T229" s="144">
        <f t="shared" si="47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45" t="s">
        <v>267</v>
      </c>
      <c r="AT229" s="145" t="s">
        <v>257</v>
      </c>
      <c r="AU229" s="145" t="s">
        <v>85</v>
      </c>
      <c r="AY229" s="15" t="s">
        <v>144</v>
      </c>
      <c r="BE229" s="146">
        <f t="shared" si="48"/>
        <v>0</v>
      </c>
      <c r="BF229" s="146">
        <f t="shared" si="49"/>
        <v>0</v>
      </c>
      <c r="BG229" s="146">
        <f t="shared" si="50"/>
        <v>0</v>
      </c>
      <c r="BH229" s="146">
        <f t="shared" si="51"/>
        <v>0</v>
      </c>
      <c r="BI229" s="146">
        <f t="shared" si="52"/>
        <v>0</v>
      </c>
      <c r="BJ229" s="15" t="s">
        <v>85</v>
      </c>
      <c r="BK229" s="146">
        <f t="shared" si="53"/>
        <v>0</v>
      </c>
      <c r="BL229" s="15" t="s">
        <v>170</v>
      </c>
      <c r="BM229" s="145" t="s">
        <v>499</v>
      </c>
    </row>
    <row r="230" spans="1:65" s="2" customFormat="1" ht="24.2" customHeight="1">
      <c r="A230" s="28"/>
      <c r="B230" s="133"/>
      <c r="C230" s="181" t="s">
        <v>500</v>
      </c>
      <c r="D230" s="181" t="s">
        <v>257</v>
      </c>
      <c r="E230" s="182" t="s">
        <v>501</v>
      </c>
      <c r="F230" s="183" t="s">
        <v>502</v>
      </c>
      <c r="G230" s="184" t="s">
        <v>142</v>
      </c>
      <c r="H230" s="185">
        <v>1</v>
      </c>
      <c r="I230" s="186"/>
      <c r="J230" s="186"/>
      <c r="K230" s="187"/>
      <c r="L230" s="188"/>
      <c r="M230" s="189" t="s">
        <v>1</v>
      </c>
      <c r="N230" s="190" t="s">
        <v>39</v>
      </c>
      <c r="O230" s="143">
        <v>0</v>
      </c>
      <c r="P230" s="143">
        <f t="shared" si="45"/>
        <v>0</v>
      </c>
      <c r="Q230" s="143">
        <v>8.2000000000000003E-2</v>
      </c>
      <c r="R230" s="143">
        <f t="shared" si="46"/>
        <v>8.2000000000000003E-2</v>
      </c>
      <c r="S230" s="143">
        <v>0</v>
      </c>
      <c r="T230" s="144">
        <f t="shared" si="47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45" t="s">
        <v>267</v>
      </c>
      <c r="AT230" s="145" t="s">
        <v>257</v>
      </c>
      <c r="AU230" s="145" t="s">
        <v>85</v>
      </c>
      <c r="AY230" s="15" t="s">
        <v>144</v>
      </c>
      <c r="BE230" s="146">
        <f t="shared" si="48"/>
        <v>0</v>
      </c>
      <c r="BF230" s="146">
        <f t="shared" si="49"/>
        <v>0</v>
      </c>
      <c r="BG230" s="146">
        <f t="shared" si="50"/>
        <v>0</v>
      </c>
      <c r="BH230" s="146">
        <f t="shared" si="51"/>
        <v>0</v>
      </c>
      <c r="BI230" s="146">
        <f t="shared" si="52"/>
        <v>0</v>
      </c>
      <c r="BJ230" s="15" t="s">
        <v>85</v>
      </c>
      <c r="BK230" s="146">
        <f t="shared" si="53"/>
        <v>0</v>
      </c>
      <c r="BL230" s="15" t="s">
        <v>170</v>
      </c>
      <c r="BM230" s="145" t="s">
        <v>503</v>
      </c>
    </row>
    <row r="231" spans="1:65" s="2" customFormat="1" ht="37.9" customHeight="1">
      <c r="A231" s="28"/>
      <c r="B231" s="133"/>
      <c r="C231" s="134" t="s">
        <v>356</v>
      </c>
      <c r="D231" s="134" t="s">
        <v>139</v>
      </c>
      <c r="E231" s="135" t="s">
        <v>504</v>
      </c>
      <c r="F231" s="136" t="s">
        <v>505</v>
      </c>
      <c r="G231" s="137" t="s">
        <v>142</v>
      </c>
      <c r="H231" s="138">
        <v>3</v>
      </c>
      <c r="I231" s="139"/>
      <c r="J231" s="139"/>
      <c r="K231" s="140"/>
      <c r="L231" s="29"/>
      <c r="M231" s="141" t="s">
        <v>1</v>
      </c>
      <c r="N231" s="142" t="s">
        <v>39</v>
      </c>
      <c r="O231" s="143">
        <v>0</v>
      </c>
      <c r="P231" s="143">
        <f t="shared" si="45"/>
        <v>0</v>
      </c>
      <c r="Q231" s="143">
        <v>0</v>
      </c>
      <c r="R231" s="143">
        <f t="shared" si="46"/>
        <v>0</v>
      </c>
      <c r="S231" s="143">
        <v>0</v>
      </c>
      <c r="T231" s="144">
        <f t="shared" si="47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45" t="s">
        <v>170</v>
      </c>
      <c r="AT231" s="145" t="s">
        <v>139</v>
      </c>
      <c r="AU231" s="145" t="s">
        <v>85</v>
      </c>
      <c r="AY231" s="15" t="s">
        <v>144</v>
      </c>
      <c r="BE231" s="146">
        <f t="shared" si="48"/>
        <v>0</v>
      </c>
      <c r="BF231" s="146">
        <f t="shared" si="49"/>
        <v>0</v>
      </c>
      <c r="BG231" s="146">
        <f t="shared" si="50"/>
        <v>0</v>
      </c>
      <c r="BH231" s="146">
        <f t="shared" si="51"/>
        <v>0</v>
      </c>
      <c r="BI231" s="146">
        <f t="shared" si="52"/>
        <v>0</v>
      </c>
      <c r="BJ231" s="15" t="s">
        <v>85</v>
      </c>
      <c r="BK231" s="146">
        <f t="shared" si="53"/>
        <v>0</v>
      </c>
      <c r="BL231" s="15" t="s">
        <v>170</v>
      </c>
      <c r="BM231" s="145" t="s">
        <v>506</v>
      </c>
    </row>
    <row r="232" spans="1:65" s="2" customFormat="1" ht="44.25" customHeight="1">
      <c r="A232" s="28"/>
      <c r="B232" s="133"/>
      <c r="C232" s="181" t="s">
        <v>507</v>
      </c>
      <c r="D232" s="181" t="s">
        <v>257</v>
      </c>
      <c r="E232" s="182" t="s">
        <v>508</v>
      </c>
      <c r="F232" s="183" t="s">
        <v>509</v>
      </c>
      <c r="G232" s="184" t="s">
        <v>142</v>
      </c>
      <c r="H232" s="185">
        <v>3</v>
      </c>
      <c r="I232" s="186"/>
      <c r="J232" s="186"/>
      <c r="K232" s="187"/>
      <c r="L232" s="188"/>
      <c r="M232" s="189" t="s">
        <v>1</v>
      </c>
      <c r="N232" s="190" t="s">
        <v>39</v>
      </c>
      <c r="O232" s="143">
        <v>0</v>
      </c>
      <c r="P232" s="143">
        <f t="shared" si="45"/>
        <v>0</v>
      </c>
      <c r="Q232" s="143">
        <v>0.4</v>
      </c>
      <c r="R232" s="143">
        <f t="shared" si="46"/>
        <v>1.2000000000000002</v>
      </c>
      <c r="S232" s="143">
        <v>0</v>
      </c>
      <c r="T232" s="144">
        <f t="shared" si="47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45" t="s">
        <v>267</v>
      </c>
      <c r="AT232" s="145" t="s">
        <v>257</v>
      </c>
      <c r="AU232" s="145" t="s">
        <v>85</v>
      </c>
      <c r="AY232" s="15" t="s">
        <v>144</v>
      </c>
      <c r="BE232" s="146">
        <f t="shared" si="48"/>
        <v>0</v>
      </c>
      <c r="BF232" s="146">
        <f t="shared" si="49"/>
        <v>0</v>
      </c>
      <c r="BG232" s="146">
        <f t="shared" si="50"/>
        <v>0</v>
      </c>
      <c r="BH232" s="146">
        <f t="shared" si="51"/>
        <v>0</v>
      </c>
      <c r="BI232" s="146">
        <f t="shared" si="52"/>
        <v>0</v>
      </c>
      <c r="BJ232" s="15" t="s">
        <v>85</v>
      </c>
      <c r="BK232" s="146">
        <f t="shared" si="53"/>
        <v>0</v>
      </c>
      <c r="BL232" s="15" t="s">
        <v>170</v>
      </c>
      <c r="BM232" s="145" t="s">
        <v>510</v>
      </c>
    </row>
    <row r="233" spans="1:65" s="2" customFormat="1" ht="24.2" customHeight="1">
      <c r="A233" s="28"/>
      <c r="B233" s="133"/>
      <c r="C233" s="134" t="s">
        <v>359</v>
      </c>
      <c r="D233" s="134" t="s">
        <v>139</v>
      </c>
      <c r="E233" s="135" t="s">
        <v>511</v>
      </c>
      <c r="F233" s="136" t="s">
        <v>512</v>
      </c>
      <c r="G233" s="137" t="s">
        <v>377</v>
      </c>
      <c r="H233" s="138"/>
      <c r="I233" s="139"/>
      <c r="J233" s="139"/>
      <c r="K233" s="140"/>
      <c r="L233" s="29"/>
      <c r="M233" s="141" t="s">
        <v>1</v>
      </c>
      <c r="N233" s="142" t="s">
        <v>39</v>
      </c>
      <c r="O233" s="143">
        <v>0</v>
      </c>
      <c r="P233" s="143">
        <f t="shared" si="45"/>
        <v>0</v>
      </c>
      <c r="Q233" s="143">
        <v>0</v>
      </c>
      <c r="R233" s="143">
        <f t="shared" si="46"/>
        <v>0</v>
      </c>
      <c r="S233" s="143">
        <v>0</v>
      </c>
      <c r="T233" s="144">
        <f t="shared" si="47"/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45" t="s">
        <v>170</v>
      </c>
      <c r="AT233" s="145" t="s">
        <v>139</v>
      </c>
      <c r="AU233" s="145" t="s">
        <v>85</v>
      </c>
      <c r="AY233" s="15" t="s">
        <v>144</v>
      </c>
      <c r="BE233" s="146">
        <f t="shared" si="48"/>
        <v>0</v>
      </c>
      <c r="BF233" s="146">
        <f t="shared" si="49"/>
        <v>0</v>
      </c>
      <c r="BG233" s="146">
        <f t="shared" si="50"/>
        <v>0</v>
      </c>
      <c r="BH233" s="146">
        <f t="shared" si="51"/>
        <v>0</v>
      </c>
      <c r="BI233" s="146">
        <f t="shared" si="52"/>
        <v>0</v>
      </c>
      <c r="BJ233" s="15" t="s">
        <v>85</v>
      </c>
      <c r="BK233" s="146">
        <f t="shared" si="53"/>
        <v>0</v>
      </c>
      <c r="BL233" s="15" t="s">
        <v>170</v>
      </c>
      <c r="BM233" s="145" t="s">
        <v>513</v>
      </c>
    </row>
    <row r="234" spans="1:65" s="13" customFormat="1" ht="22.9" customHeight="1">
      <c r="B234" s="169"/>
      <c r="D234" s="170" t="s">
        <v>72</v>
      </c>
      <c r="E234" s="179" t="s">
        <v>514</v>
      </c>
      <c r="F234" s="179" t="s">
        <v>515</v>
      </c>
      <c r="J234" s="180"/>
      <c r="L234" s="169"/>
      <c r="M234" s="173"/>
      <c r="N234" s="174"/>
      <c r="O234" s="174"/>
      <c r="P234" s="175">
        <f>SUM(P235:P237)</f>
        <v>0</v>
      </c>
      <c r="Q234" s="174"/>
      <c r="R234" s="175">
        <f>SUM(R235:R237)</f>
        <v>2.871029999999994</v>
      </c>
      <c r="S234" s="174"/>
      <c r="T234" s="176">
        <f>SUM(T235:T237)</f>
        <v>0</v>
      </c>
      <c r="AR234" s="170" t="s">
        <v>85</v>
      </c>
      <c r="AT234" s="177" t="s">
        <v>72</v>
      </c>
      <c r="AU234" s="177" t="s">
        <v>80</v>
      </c>
      <c r="AY234" s="170" t="s">
        <v>144</v>
      </c>
      <c r="BK234" s="178">
        <f>SUM(BK235:BK237)</f>
        <v>0</v>
      </c>
    </row>
    <row r="235" spans="1:65" s="2" customFormat="1" ht="37.9" customHeight="1">
      <c r="A235" s="28"/>
      <c r="B235" s="133"/>
      <c r="C235" s="134" t="s">
        <v>516</v>
      </c>
      <c r="D235" s="134" t="s">
        <v>139</v>
      </c>
      <c r="E235" s="135" t="s">
        <v>517</v>
      </c>
      <c r="F235" s="136" t="s">
        <v>518</v>
      </c>
      <c r="G235" s="137" t="s">
        <v>263</v>
      </c>
      <c r="H235" s="138">
        <v>212.53</v>
      </c>
      <c r="I235" s="139"/>
      <c r="J235" s="139"/>
      <c r="K235" s="140"/>
      <c r="L235" s="29"/>
      <c r="M235" s="141" t="s">
        <v>1</v>
      </c>
      <c r="N235" s="142" t="s">
        <v>39</v>
      </c>
      <c r="O235" s="143">
        <v>0</v>
      </c>
      <c r="P235" s="143">
        <f>O235*H235</f>
        <v>0</v>
      </c>
      <c r="Q235" s="143">
        <v>1.3450007057827101E-2</v>
      </c>
      <c r="R235" s="143">
        <f>Q235*H235</f>
        <v>2.8585299999999938</v>
      </c>
      <c r="S235" s="143">
        <v>0</v>
      </c>
      <c r="T235" s="144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45" t="s">
        <v>170</v>
      </c>
      <c r="AT235" s="145" t="s">
        <v>139</v>
      </c>
      <c r="AU235" s="145" t="s">
        <v>85</v>
      </c>
      <c r="AY235" s="15" t="s">
        <v>144</v>
      </c>
      <c r="BE235" s="146">
        <f>IF(N235="základná",J235,0)</f>
        <v>0</v>
      </c>
      <c r="BF235" s="146">
        <f>IF(N235="znížená",J235,0)</f>
        <v>0</v>
      </c>
      <c r="BG235" s="146">
        <f>IF(N235="zákl. prenesená",J235,0)</f>
        <v>0</v>
      </c>
      <c r="BH235" s="146">
        <f>IF(N235="zníž. prenesená",J235,0)</f>
        <v>0</v>
      </c>
      <c r="BI235" s="146">
        <f>IF(N235="nulová",J235,0)</f>
        <v>0</v>
      </c>
      <c r="BJ235" s="15" t="s">
        <v>85</v>
      </c>
      <c r="BK235" s="146">
        <f>ROUND(I235*H235,2)</f>
        <v>0</v>
      </c>
      <c r="BL235" s="15" t="s">
        <v>170</v>
      </c>
      <c r="BM235" s="145" t="s">
        <v>519</v>
      </c>
    </row>
    <row r="236" spans="1:65" s="2" customFormat="1" ht="16.5" customHeight="1">
      <c r="A236" s="28"/>
      <c r="B236" s="133"/>
      <c r="C236" s="134" t="s">
        <v>363</v>
      </c>
      <c r="D236" s="134" t="s">
        <v>139</v>
      </c>
      <c r="E236" s="135" t="s">
        <v>520</v>
      </c>
      <c r="F236" s="136" t="s">
        <v>521</v>
      </c>
      <c r="G236" s="137" t="s">
        <v>419</v>
      </c>
      <c r="H236" s="138">
        <v>58.7</v>
      </c>
      <c r="I236" s="139"/>
      <c r="J236" s="139"/>
      <c r="K236" s="140"/>
      <c r="L236" s="29"/>
      <c r="M236" s="141" t="s">
        <v>1</v>
      </c>
      <c r="N236" s="142" t="s">
        <v>39</v>
      </c>
      <c r="O236" s="143">
        <v>0</v>
      </c>
      <c r="P236" s="143">
        <f>O236*H236</f>
        <v>0</v>
      </c>
      <c r="Q236" s="143">
        <v>2.12947189097104E-4</v>
      </c>
      <c r="R236" s="143">
        <f>Q236*H236</f>
        <v>1.2500000000000006E-2</v>
      </c>
      <c r="S236" s="143">
        <v>0</v>
      </c>
      <c r="T236" s="144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45" t="s">
        <v>170</v>
      </c>
      <c r="AT236" s="145" t="s">
        <v>139</v>
      </c>
      <c r="AU236" s="145" t="s">
        <v>85</v>
      </c>
      <c r="AY236" s="15" t="s">
        <v>144</v>
      </c>
      <c r="BE236" s="146">
        <f>IF(N236="základná",J236,0)</f>
        <v>0</v>
      </c>
      <c r="BF236" s="146">
        <f>IF(N236="znížená",J236,0)</f>
        <v>0</v>
      </c>
      <c r="BG236" s="146">
        <f>IF(N236="zákl. prenesená",J236,0)</f>
        <v>0</v>
      </c>
      <c r="BH236" s="146">
        <f>IF(N236="zníž. prenesená",J236,0)</f>
        <v>0</v>
      </c>
      <c r="BI236" s="146">
        <f>IF(N236="nulová",J236,0)</f>
        <v>0</v>
      </c>
      <c r="BJ236" s="15" t="s">
        <v>85</v>
      </c>
      <c r="BK236" s="146">
        <f>ROUND(I236*H236,2)</f>
        <v>0</v>
      </c>
      <c r="BL236" s="15" t="s">
        <v>170</v>
      </c>
      <c r="BM236" s="145" t="s">
        <v>522</v>
      </c>
    </row>
    <row r="237" spans="1:65" s="2" customFormat="1" ht="24.2" customHeight="1">
      <c r="A237" s="28"/>
      <c r="B237" s="133"/>
      <c r="C237" s="134" t="s">
        <v>523</v>
      </c>
      <c r="D237" s="134" t="s">
        <v>139</v>
      </c>
      <c r="E237" s="135" t="s">
        <v>524</v>
      </c>
      <c r="F237" s="136" t="s">
        <v>525</v>
      </c>
      <c r="G237" s="137" t="s">
        <v>377</v>
      </c>
      <c r="H237" s="138"/>
      <c r="I237" s="139"/>
      <c r="J237" s="139"/>
      <c r="K237" s="140"/>
      <c r="L237" s="29"/>
      <c r="M237" s="141" t="s">
        <v>1</v>
      </c>
      <c r="N237" s="142" t="s">
        <v>39</v>
      </c>
      <c r="O237" s="143">
        <v>0</v>
      </c>
      <c r="P237" s="143">
        <f>O237*H237</f>
        <v>0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45" t="s">
        <v>170</v>
      </c>
      <c r="AT237" s="145" t="s">
        <v>139</v>
      </c>
      <c r="AU237" s="145" t="s">
        <v>85</v>
      </c>
      <c r="AY237" s="15" t="s">
        <v>144</v>
      </c>
      <c r="BE237" s="146">
        <f>IF(N237="základná",J237,0)</f>
        <v>0</v>
      </c>
      <c r="BF237" s="146">
        <f>IF(N237="znížená",J237,0)</f>
        <v>0</v>
      </c>
      <c r="BG237" s="146">
        <f>IF(N237="zákl. prenesená",J237,0)</f>
        <v>0</v>
      </c>
      <c r="BH237" s="146">
        <f>IF(N237="zníž. prenesená",J237,0)</f>
        <v>0</v>
      </c>
      <c r="BI237" s="146">
        <f>IF(N237="nulová",J237,0)</f>
        <v>0</v>
      </c>
      <c r="BJ237" s="15" t="s">
        <v>85</v>
      </c>
      <c r="BK237" s="146">
        <f>ROUND(I237*H237,2)</f>
        <v>0</v>
      </c>
      <c r="BL237" s="15" t="s">
        <v>170</v>
      </c>
      <c r="BM237" s="145" t="s">
        <v>526</v>
      </c>
    </row>
    <row r="238" spans="1:65" s="13" customFormat="1" ht="22.9" customHeight="1">
      <c r="B238" s="169"/>
      <c r="D238" s="170" t="s">
        <v>72</v>
      </c>
      <c r="E238" s="179" t="s">
        <v>527</v>
      </c>
      <c r="F238" s="179" t="s">
        <v>528</v>
      </c>
      <c r="J238" s="180"/>
      <c r="L238" s="169"/>
      <c r="M238" s="173"/>
      <c r="N238" s="174"/>
      <c r="O238" s="174"/>
      <c r="P238" s="175">
        <f>SUM(P239:P241)</f>
        <v>0</v>
      </c>
      <c r="Q238" s="174"/>
      <c r="R238" s="175">
        <f>SUM(R239:R241)</f>
        <v>0.12958000000000003</v>
      </c>
      <c r="S238" s="174"/>
      <c r="T238" s="176">
        <f>SUM(T239:T241)</f>
        <v>0</v>
      </c>
      <c r="AR238" s="170" t="s">
        <v>85</v>
      </c>
      <c r="AT238" s="177" t="s">
        <v>72</v>
      </c>
      <c r="AU238" s="177" t="s">
        <v>80</v>
      </c>
      <c r="AY238" s="170" t="s">
        <v>144</v>
      </c>
      <c r="BK238" s="178">
        <f>SUM(BK239:BK241)</f>
        <v>0</v>
      </c>
    </row>
    <row r="239" spans="1:65" s="2" customFormat="1" ht="24.2" customHeight="1">
      <c r="A239" s="28"/>
      <c r="B239" s="133"/>
      <c r="C239" s="134" t="s">
        <v>366</v>
      </c>
      <c r="D239" s="134" t="s">
        <v>139</v>
      </c>
      <c r="E239" s="135" t="s">
        <v>529</v>
      </c>
      <c r="F239" s="136" t="s">
        <v>530</v>
      </c>
      <c r="G239" s="137" t="s">
        <v>263</v>
      </c>
      <c r="H239" s="138">
        <v>226.93</v>
      </c>
      <c r="I239" s="139"/>
      <c r="J239" s="139"/>
      <c r="K239" s="140"/>
      <c r="L239" s="29"/>
      <c r="M239" s="141" t="s">
        <v>1</v>
      </c>
      <c r="N239" s="142" t="s">
        <v>39</v>
      </c>
      <c r="O239" s="143">
        <v>0</v>
      </c>
      <c r="P239" s="143">
        <f>O239*H239</f>
        <v>0</v>
      </c>
      <c r="Q239" s="143">
        <v>1.60005287974265E-4</v>
      </c>
      <c r="R239" s="143">
        <f>Q239*H239</f>
        <v>3.6309999999999953E-2</v>
      </c>
      <c r="S239" s="143">
        <v>0</v>
      </c>
      <c r="T239" s="144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45" t="s">
        <v>170</v>
      </c>
      <c r="AT239" s="145" t="s">
        <v>139</v>
      </c>
      <c r="AU239" s="145" t="s">
        <v>85</v>
      </c>
      <c r="AY239" s="15" t="s">
        <v>144</v>
      </c>
      <c r="BE239" s="146">
        <f>IF(N239="základná",J239,0)</f>
        <v>0</v>
      </c>
      <c r="BF239" s="146">
        <f>IF(N239="znížená",J239,0)</f>
        <v>0</v>
      </c>
      <c r="BG239" s="146">
        <f>IF(N239="zákl. prenesená",J239,0)</f>
        <v>0</v>
      </c>
      <c r="BH239" s="146">
        <f>IF(N239="zníž. prenesená",J239,0)</f>
        <v>0</v>
      </c>
      <c r="BI239" s="146">
        <f>IF(N239="nulová",J239,0)</f>
        <v>0</v>
      </c>
      <c r="BJ239" s="15" t="s">
        <v>85</v>
      </c>
      <c r="BK239" s="146">
        <f>ROUND(I239*H239,2)</f>
        <v>0</v>
      </c>
      <c r="BL239" s="15" t="s">
        <v>170</v>
      </c>
      <c r="BM239" s="145" t="s">
        <v>531</v>
      </c>
    </row>
    <row r="240" spans="1:65" s="2" customFormat="1" ht="24.2" customHeight="1">
      <c r="A240" s="28"/>
      <c r="B240" s="133"/>
      <c r="C240" s="134" t="s">
        <v>532</v>
      </c>
      <c r="D240" s="134" t="s">
        <v>139</v>
      </c>
      <c r="E240" s="135" t="s">
        <v>533</v>
      </c>
      <c r="F240" s="136" t="s">
        <v>534</v>
      </c>
      <c r="G240" s="137" t="s">
        <v>263</v>
      </c>
      <c r="H240" s="138">
        <v>226.93</v>
      </c>
      <c r="I240" s="139"/>
      <c r="J240" s="139"/>
      <c r="K240" s="140"/>
      <c r="L240" s="29"/>
      <c r="M240" s="141" t="s">
        <v>1</v>
      </c>
      <c r="N240" s="142" t="s">
        <v>39</v>
      </c>
      <c r="O240" s="143">
        <v>0</v>
      </c>
      <c r="P240" s="143">
        <f>O240*H240</f>
        <v>0</v>
      </c>
      <c r="Q240" s="143">
        <v>4.0999427136121302E-4</v>
      </c>
      <c r="R240" s="143">
        <f>Q240*H240</f>
        <v>9.3040000000000067E-2</v>
      </c>
      <c r="S240" s="143">
        <v>0</v>
      </c>
      <c r="T240" s="144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45" t="s">
        <v>170</v>
      </c>
      <c r="AT240" s="145" t="s">
        <v>139</v>
      </c>
      <c r="AU240" s="145" t="s">
        <v>85</v>
      </c>
      <c r="AY240" s="15" t="s">
        <v>144</v>
      </c>
      <c r="BE240" s="146">
        <f>IF(N240="základná",J240,0)</f>
        <v>0</v>
      </c>
      <c r="BF240" s="146">
        <f>IF(N240="znížená",J240,0)</f>
        <v>0</v>
      </c>
      <c r="BG240" s="146">
        <f>IF(N240="zákl. prenesená",J240,0)</f>
        <v>0</v>
      </c>
      <c r="BH240" s="146">
        <f>IF(N240="zníž. prenesená",J240,0)</f>
        <v>0</v>
      </c>
      <c r="BI240" s="146">
        <f>IF(N240="nulová",J240,0)</f>
        <v>0</v>
      </c>
      <c r="BJ240" s="15" t="s">
        <v>85</v>
      </c>
      <c r="BK240" s="146">
        <f>ROUND(I240*H240,2)</f>
        <v>0</v>
      </c>
      <c r="BL240" s="15" t="s">
        <v>170</v>
      </c>
      <c r="BM240" s="145" t="s">
        <v>535</v>
      </c>
    </row>
    <row r="241" spans="1:65" s="2" customFormat="1" ht="24.2" customHeight="1">
      <c r="A241" s="28"/>
      <c r="B241" s="133"/>
      <c r="C241" s="134" t="s">
        <v>370</v>
      </c>
      <c r="D241" s="134" t="s">
        <v>139</v>
      </c>
      <c r="E241" s="135" t="s">
        <v>536</v>
      </c>
      <c r="F241" s="136" t="s">
        <v>537</v>
      </c>
      <c r="G241" s="137" t="s">
        <v>263</v>
      </c>
      <c r="H241" s="138">
        <v>0.96</v>
      </c>
      <c r="I241" s="139"/>
      <c r="J241" s="139"/>
      <c r="K241" s="140"/>
      <c r="L241" s="29"/>
      <c r="M241" s="141" t="s">
        <v>1</v>
      </c>
      <c r="N241" s="142" t="s">
        <v>39</v>
      </c>
      <c r="O241" s="143">
        <v>0</v>
      </c>
      <c r="P241" s="143">
        <f>O241*H241</f>
        <v>0</v>
      </c>
      <c r="Q241" s="143">
        <v>2.3958333333333299E-4</v>
      </c>
      <c r="R241" s="143">
        <f>Q241*H241</f>
        <v>2.2999999999999965E-4</v>
      </c>
      <c r="S241" s="143">
        <v>0</v>
      </c>
      <c r="T241" s="144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45" t="s">
        <v>170</v>
      </c>
      <c r="AT241" s="145" t="s">
        <v>139</v>
      </c>
      <c r="AU241" s="145" t="s">
        <v>85</v>
      </c>
      <c r="AY241" s="15" t="s">
        <v>144</v>
      </c>
      <c r="BE241" s="146">
        <f>IF(N241="základná",J241,0)</f>
        <v>0</v>
      </c>
      <c r="BF241" s="146">
        <f>IF(N241="znížená",J241,0)</f>
        <v>0</v>
      </c>
      <c r="BG241" s="146">
        <f>IF(N241="zákl. prenesená",J241,0)</f>
        <v>0</v>
      </c>
      <c r="BH241" s="146">
        <f>IF(N241="zníž. prenesená",J241,0)</f>
        <v>0</v>
      </c>
      <c r="BI241" s="146">
        <f>IF(N241="nulová",J241,0)</f>
        <v>0</v>
      </c>
      <c r="BJ241" s="15" t="s">
        <v>85</v>
      </c>
      <c r="BK241" s="146">
        <f>ROUND(I241*H241,2)</f>
        <v>0</v>
      </c>
      <c r="BL241" s="15" t="s">
        <v>170</v>
      </c>
      <c r="BM241" s="145" t="s">
        <v>538</v>
      </c>
    </row>
    <row r="242" spans="1:65" s="13" customFormat="1" ht="22.9" customHeight="1">
      <c r="B242" s="169"/>
      <c r="D242" s="170" t="s">
        <v>72</v>
      </c>
      <c r="E242" s="179" t="s">
        <v>539</v>
      </c>
      <c r="F242" s="179" t="s">
        <v>540</v>
      </c>
      <c r="J242" s="180"/>
      <c r="L242" s="169"/>
      <c r="M242" s="173"/>
      <c r="N242" s="174"/>
      <c r="O242" s="174"/>
      <c r="P242" s="175">
        <f>SUM(P243:P244)</f>
        <v>0</v>
      </c>
      <c r="Q242" s="174"/>
      <c r="R242" s="175">
        <f>SUM(R243:R244)</f>
        <v>3.6869999999999986E-2</v>
      </c>
      <c r="S242" s="174"/>
      <c r="T242" s="176">
        <f>SUM(T243:T244)</f>
        <v>0</v>
      </c>
      <c r="AR242" s="170" t="s">
        <v>85</v>
      </c>
      <c r="AT242" s="177" t="s">
        <v>72</v>
      </c>
      <c r="AU242" s="177" t="s">
        <v>80</v>
      </c>
      <c r="AY242" s="170" t="s">
        <v>144</v>
      </c>
      <c r="BK242" s="178">
        <f>SUM(BK243:BK244)</f>
        <v>0</v>
      </c>
    </row>
    <row r="243" spans="1:65" s="2" customFormat="1" ht="24.2" customHeight="1">
      <c r="A243" s="28"/>
      <c r="B243" s="133"/>
      <c r="C243" s="134" t="s">
        <v>541</v>
      </c>
      <c r="D243" s="134" t="s">
        <v>139</v>
      </c>
      <c r="E243" s="135" t="s">
        <v>542</v>
      </c>
      <c r="F243" s="136" t="s">
        <v>543</v>
      </c>
      <c r="G243" s="137" t="s">
        <v>263</v>
      </c>
      <c r="H243" s="138">
        <v>83.9</v>
      </c>
      <c r="I243" s="139"/>
      <c r="J243" s="139"/>
      <c r="K243" s="140"/>
      <c r="L243" s="29"/>
      <c r="M243" s="141" t="s">
        <v>1</v>
      </c>
      <c r="N243" s="142" t="s">
        <v>39</v>
      </c>
      <c r="O243" s="143">
        <v>0</v>
      </c>
      <c r="P243" s="143">
        <f>O243*H243</f>
        <v>0</v>
      </c>
      <c r="Q243" s="143">
        <v>1E-4</v>
      </c>
      <c r="R243" s="143">
        <f>Q243*H243</f>
        <v>8.3900000000000016E-3</v>
      </c>
      <c r="S243" s="143">
        <v>0</v>
      </c>
      <c r="T243" s="144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45" t="s">
        <v>170</v>
      </c>
      <c r="AT243" s="145" t="s">
        <v>139</v>
      </c>
      <c r="AU243" s="145" t="s">
        <v>85</v>
      </c>
      <c r="AY243" s="15" t="s">
        <v>144</v>
      </c>
      <c r="BE243" s="146">
        <f>IF(N243="základná",J243,0)</f>
        <v>0</v>
      </c>
      <c r="BF243" s="146">
        <f>IF(N243="znížená",J243,0)</f>
        <v>0</v>
      </c>
      <c r="BG243" s="146">
        <f>IF(N243="zákl. prenesená",J243,0)</f>
        <v>0</v>
      </c>
      <c r="BH243" s="146">
        <f>IF(N243="zníž. prenesená",J243,0)</f>
        <v>0</v>
      </c>
      <c r="BI243" s="146">
        <f>IF(N243="nulová",J243,0)</f>
        <v>0</v>
      </c>
      <c r="BJ243" s="15" t="s">
        <v>85</v>
      </c>
      <c r="BK243" s="146">
        <f>ROUND(I243*H243,2)</f>
        <v>0</v>
      </c>
      <c r="BL243" s="15" t="s">
        <v>170</v>
      </c>
      <c r="BM243" s="145" t="s">
        <v>544</v>
      </c>
    </row>
    <row r="244" spans="1:65" s="2" customFormat="1" ht="37.9" customHeight="1">
      <c r="A244" s="28"/>
      <c r="B244" s="133"/>
      <c r="C244" s="134" t="s">
        <v>373</v>
      </c>
      <c r="D244" s="134" t="s">
        <v>139</v>
      </c>
      <c r="E244" s="135" t="s">
        <v>545</v>
      </c>
      <c r="F244" s="136" t="s">
        <v>546</v>
      </c>
      <c r="G244" s="137" t="s">
        <v>263</v>
      </c>
      <c r="H244" s="138">
        <v>83.9</v>
      </c>
      <c r="I244" s="139"/>
      <c r="J244" s="139"/>
      <c r="K244" s="140"/>
      <c r="L244" s="29"/>
      <c r="M244" s="141" t="s">
        <v>1</v>
      </c>
      <c r="N244" s="142" t="s">
        <v>39</v>
      </c>
      <c r="O244" s="143">
        <v>0</v>
      </c>
      <c r="P244" s="143">
        <f>O244*H244</f>
        <v>0</v>
      </c>
      <c r="Q244" s="143">
        <v>3.3945172824791401E-4</v>
      </c>
      <c r="R244" s="143">
        <f>Q244*H244</f>
        <v>2.8479999999999988E-2</v>
      </c>
      <c r="S244" s="143">
        <v>0</v>
      </c>
      <c r="T244" s="144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45" t="s">
        <v>170</v>
      </c>
      <c r="AT244" s="145" t="s">
        <v>139</v>
      </c>
      <c r="AU244" s="145" t="s">
        <v>85</v>
      </c>
      <c r="AY244" s="15" t="s">
        <v>144</v>
      </c>
      <c r="BE244" s="146">
        <f>IF(N244="základná",J244,0)</f>
        <v>0</v>
      </c>
      <c r="BF244" s="146">
        <f>IF(N244="znížená",J244,0)</f>
        <v>0</v>
      </c>
      <c r="BG244" s="146">
        <f>IF(N244="zákl. prenesená",J244,0)</f>
        <v>0</v>
      </c>
      <c r="BH244" s="146">
        <f>IF(N244="zníž. prenesená",J244,0)</f>
        <v>0</v>
      </c>
      <c r="BI244" s="146">
        <f>IF(N244="nulová",J244,0)</f>
        <v>0</v>
      </c>
      <c r="BJ244" s="15" t="s">
        <v>85</v>
      </c>
      <c r="BK244" s="146">
        <f>ROUND(I244*H244,2)</f>
        <v>0</v>
      </c>
      <c r="BL244" s="15" t="s">
        <v>170</v>
      </c>
      <c r="BM244" s="145" t="s">
        <v>547</v>
      </c>
    </row>
    <row r="245" spans="1:65" s="13" customFormat="1" ht="25.9" customHeight="1">
      <c r="B245" s="169"/>
      <c r="D245" s="170" t="s">
        <v>72</v>
      </c>
      <c r="E245" s="171" t="s">
        <v>257</v>
      </c>
      <c r="F245" s="171" t="s">
        <v>548</v>
      </c>
      <c r="J245" s="172"/>
      <c r="L245" s="169"/>
      <c r="M245" s="173"/>
      <c r="N245" s="174"/>
      <c r="O245" s="174"/>
      <c r="P245" s="175">
        <f>P246</f>
        <v>0</v>
      </c>
      <c r="Q245" s="174"/>
      <c r="R245" s="175">
        <f>R246</f>
        <v>10.682</v>
      </c>
      <c r="S245" s="174"/>
      <c r="T245" s="176">
        <f>T246</f>
        <v>0</v>
      </c>
      <c r="AR245" s="170" t="s">
        <v>151</v>
      </c>
      <c r="AT245" s="177" t="s">
        <v>72</v>
      </c>
      <c r="AU245" s="177" t="s">
        <v>73</v>
      </c>
      <c r="AY245" s="170" t="s">
        <v>144</v>
      </c>
      <c r="BK245" s="178">
        <f>BK246</f>
        <v>0</v>
      </c>
    </row>
    <row r="246" spans="1:65" s="13" customFormat="1" ht="22.9" customHeight="1">
      <c r="B246" s="169"/>
      <c r="D246" s="170" t="s">
        <v>72</v>
      </c>
      <c r="E246" s="179" t="s">
        <v>549</v>
      </c>
      <c r="F246" s="179" t="s">
        <v>550</v>
      </c>
      <c r="J246" s="180"/>
      <c r="L246" s="169"/>
      <c r="M246" s="173"/>
      <c r="N246" s="174"/>
      <c r="O246" s="174"/>
      <c r="P246" s="175">
        <f>SUM(P247:P252)</f>
        <v>0</v>
      </c>
      <c r="Q246" s="174"/>
      <c r="R246" s="175">
        <f>SUM(R247:R252)</f>
        <v>10.682</v>
      </c>
      <c r="S246" s="174"/>
      <c r="T246" s="176">
        <f>SUM(T247:T252)</f>
        <v>0</v>
      </c>
      <c r="AR246" s="170" t="s">
        <v>151</v>
      </c>
      <c r="AT246" s="177" t="s">
        <v>72</v>
      </c>
      <c r="AU246" s="177" t="s">
        <v>80</v>
      </c>
      <c r="AY246" s="170" t="s">
        <v>144</v>
      </c>
      <c r="BK246" s="178">
        <f>SUM(BK247:BK252)</f>
        <v>0</v>
      </c>
    </row>
    <row r="247" spans="1:65" s="2" customFormat="1" ht="24.2" customHeight="1">
      <c r="A247" s="28"/>
      <c r="B247" s="133"/>
      <c r="C247" s="134" t="s">
        <v>551</v>
      </c>
      <c r="D247" s="134" t="s">
        <v>139</v>
      </c>
      <c r="E247" s="135" t="s">
        <v>552</v>
      </c>
      <c r="F247" s="136" t="s">
        <v>553</v>
      </c>
      <c r="G247" s="137" t="s">
        <v>179</v>
      </c>
      <c r="H247" s="138">
        <v>9708</v>
      </c>
      <c r="I247" s="139"/>
      <c r="J247" s="139"/>
      <c r="K247" s="140"/>
      <c r="L247" s="29"/>
      <c r="M247" s="141" t="s">
        <v>1</v>
      </c>
      <c r="N247" s="142" t="s">
        <v>39</v>
      </c>
      <c r="O247" s="143">
        <v>0</v>
      </c>
      <c r="P247" s="143">
        <f t="shared" ref="P247:P252" si="54">O247*H247</f>
        <v>0</v>
      </c>
      <c r="Q247" s="143">
        <v>0</v>
      </c>
      <c r="R247" s="143">
        <f t="shared" ref="R247:R252" si="55">Q247*H247</f>
        <v>0</v>
      </c>
      <c r="S247" s="143">
        <v>0</v>
      </c>
      <c r="T247" s="144">
        <f t="shared" ref="T247:T252" si="56"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45" t="s">
        <v>325</v>
      </c>
      <c r="AT247" s="145" t="s">
        <v>139</v>
      </c>
      <c r="AU247" s="145" t="s">
        <v>85</v>
      </c>
      <c r="AY247" s="15" t="s">
        <v>144</v>
      </c>
      <c r="BE247" s="146">
        <f t="shared" ref="BE247:BE252" si="57">IF(N247="základná",J247,0)</f>
        <v>0</v>
      </c>
      <c r="BF247" s="146">
        <f t="shared" ref="BF247:BF252" si="58">IF(N247="znížená",J247,0)</f>
        <v>0</v>
      </c>
      <c r="BG247" s="146">
        <f t="shared" ref="BG247:BG252" si="59">IF(N247="zákl. prenesená",J247,0)</f>
        <v>0</v>
      </c>
      <c r="BH247" s="146">
        <f t="shared" ref="BH247:BH252" si="60">IF(N247="zníž. prenesená",J247,0)</f>
        <v>0</v>
      </c>
      <c r="BI247" s="146">
        <f t="shared" ref="BI247:BI252" si="61">IF(N247="nulová",J247,0)</f>
        <v>0</v>
      </c>
      <c r="BJ247" s="15" t="s">
        <v>85</v>
      </c>
      <c r="BK247" s="146">
        <f t="shared" ref="BK247:BK252" si="62">ROUND(I247*H247,2)</f>
        <v>0</v>
      </c>
      <c r="BL247" s="15" t="s">
        <v>325</v>
      </c>
      <c r="BM247" s="145" t="s">
        <v>554</v>
      </c>
    </row>
    <row r="248" spans="1:65" s="2" customFormat="1" ht="37.9" customHeight="1">
      <c r="A248" s="28"/>
      <c r="B248" s="133"/>
      <c r="C248" s="134" t="s">
        <v>378</v>
      </c>
      <c r="D248" s="134" t="s">
        <v>139</v>
      </c>
      <c r="E248" s="135" t="s">
        <v>555</v>
      </c>
      <c r="F248" s="136" t="s">
        <v>556</v>
      </c>
      <c r="G248" s="137" t="s">
        <v>179</v>
      </c>
      <c r="H248" s="138">
        <v>9708</v>
      </c>
      <c r="I248" s="139"/>
      <c r="J248" s="139"/>
      <c r="K248" s="140"/>
      <c r="L248" s="29"/>
      <c r="M248" s="141" t="s">
        <v>1</v>
      </c>
      <c r="N248" s="142" t="s">
        <v>39</v>
      </c>
      <c r="O248" s="143">
        <v>0</v>
      </c>
      <c r="P248" s="143">
        <f t="shared" si="54"/>
        <v>0</v>
      </c>
      <c r="Q248" s="143">
        <v>0</v>
      </c>
      <c r="R248" s="143">
        <f t="shared" si="55"/>
        <v>0</v>
      </c>
      <c r="S248" s="143">
        <v>0</v>
      </c>
      <c r="T248" s="144">
        <f t="shared" si="56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45" t="s">
        <v>325</v>
      </c>
      <c r="AT248" s="145" t="s">
        <v>139</v>
      </c>
      <c r="AU248" s="145" t="s">
        <v>85</v>
      </c>
      <c r="AY248" s="15" t="s">
        <v>144</v>
      </c>
      <c r="BE248" s="146">
        <f t="shared" si="57"/>
        <v>0</v>
      </c>
      <c r="BF248" s="146">
        <f t="shared" si="58"/>
        <v>0</v>
      </c>
      <c r="BG248" s="146">
        <f t="shared" si="59"/>
        <v>0</v>
      </c>
      <c r="BH248" s="146">
        <f t="shared" si="60"/>
        <v>0</v>
      </c>
      <c r="BI248" s="146">
        <f t="shared" si="61"/>
        <v>0</v>
      </c>
      <c r="BJ248" s="15" t="s">
        <v>85</v>
      </c>
      <c r="BK248" s="146">
        <f t="shared" si="62"/>
        <v>0</v>
      </c>
      <c r="BL248" s="15" t="s">
        <v>325</v>
      </c>
      <c r="BM248" s="145" t="s">
        <v>557</v>
      </c>
    </row>
    <row r="249" spans="1:65" s="2" customFormat="1" ht="16.5" customHeight="1">
      <c r="A249" s="28"/>
      <c r="B249" s="133"/>
      <c r="C249" s="181" t="s">
        <v>558</v>
      </c>
      <c r="D249" s="181" t="s">
        <v>257</v>
      </c>
      <c r="E249" s="182" t="s">
        <v>559</v>
      </c>
      <c r="F249" s="183" t="s">
        <v>560</v>
      </c>
      <c r="G249" s="184" t="s">
        <v>254</v>
      </c>
      <c r="H249" s="185">
        <v>10.682</v>
      </c>
      <c r="I249" s="186"/>
      <c r="J249" s="186"/>
      <c r="K249" s="187"/>
      <c r="L249" s="188"/>
      <c r="M249" s="189" t="s">
        <v>1</v>
      </c>
      <c r="N249" s="190" t="s">
        <v>39</v>
      </c>
      <c r="O249" s="143">
        <v>0</v>
      </c>
      <c r="P249" s="143">
        <f t="shared" si="54"/>
        <v>0</v>
      </c>
      <c r="Q249" s="143">
        <v>1</v>
      </c>
      <c r="R249" s="143">
        <f t="shared" si="55"/>
        <v>10.682</v>
      </c>
      <c r="S249" s="143">
        <v>0</v>
      </c>
      <c r="T249" s="144">
        <f t="shared" si="56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45" t="s">
        <v>561</v>
      </c>
      <c r="AT249" s="145" t="s">
        <v>257</v>
      </c>
      <c r="AU249" s="145" t="s">
        <v>85</v>
      </c>
      <c r="AY249" s="15" t="s">
        <v>144</v>
      </c>
      <c r="BE249" s="146">
        <f t="shared" si="57"/>
        <v>0</v>
      </c>
      <c r="BF249" s="146">
        <f t="shared" si="58"/>
        <v>0</v>
      </c>
      <c r="BG249" s="146">
        <f t="shared" si="59"/>
        <v>0</v>
      </c>
      <c r="BH249" s="146">
        <f t="shared" si="60"/>
        <v>0</v>
      </c>
      <c r="BI249" s="146">
        <f t="shared" si="61"/>
        <v>0</v>
      </c>
      <c r="BJ249" s="15" t="s">
        <v>85</v>
      </c>
      <c r="BK249" s="146">
        <f t="shared" si="62"/>
        <v>0</v>
      </c>
      <c r="BL249" s="15" t="s">
        <v>325</v>
      </c>
      <c r="BM249" s="145" t="s">
        <v>562</v>
      </c>
    </row>
    <row r="250" spans="1:65" s="2" customFormat="1" ht="16.5" customHeight="1">
      <c r="A250" s="28"/>
      <c r="B250" s="133"/>
      <c r="C250" s="134" t="s">
        <v>383</v>
      </c>
      <c r="D250" s="134" t="s">
        <v>139</v>
      </c>
      <c r="E250" s="135" t="s">
        <v>563</v>
      </c>
      <c r="F250" s="136" t="s">
        <v>564</v>
      </c>
      <c r="G250" s="137" t="s">
        <v>377</v>
      </c>
      <c r="H250" s="138"/>
      <c r="I250" s="139"/>
      <c r="J250" s="139"/>
      <c r="K250" s="140"/>
      <c r="L250" s="29"/>
      <c r="M250" s="141" t="s">
        <v>1</v>
      </c>
      <c r="N250" s="142" t="s">
        <v>39</v>
      </c>
      <c r="O250" s="143">
        <v>0</v>
      </c>
      <c r="P250" s="143">
        <f t="shared" si="54"/>
        <v>0</v>
      </c>
      <c r="Q250" s="143">
        <v>0</v>
      </c>
      <c r="R250" s="143">
        <f t="shared" si="55"/>
        <v>0</v>
      </c>
      <c r="S250" s="143">
        <v>0</v>
      </c>
      <c r="T250" s="144">
        <f t="shared" si="56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45" t="s">
        <v>325</v>
      </c>
      <c r="AT250" s="145" t="s">
        <v>139</v>
      </c>
      <c r="AU250" s="145" t="s">
        <v>85</v>
      </c>
      <c r="AY250" s="15" t="s">
        <v>144</v>
      </c>
      <c r="BE250" s="146">
        <f t="shared" si="57"/>
        <v>0</v>
      </c>
      <c r="BF250" s="146">
        <f t="shared" si="58"/>
        <v>0</v>
      </c>
      <c r="BG250" s="146">
        <f t="shared" si="59"/>
        <v>0</v>
      </c>
      <c r="BH250" s="146">
        <f t="shared" si="60"/>
        <v>0</v>
      </c>
      <c r="BI250" s="146">
        <f t="shared" si="61"/>
        <v>0</v>
      </c>
      <c r="BJ250" s="15" t="s">
        <v>85</v>
      </c>
      <c r="BK250" s="146">
        <f t="shared" si="62"/>
        <v>0</v>
      </c>
      <c r="BL250" s="15" t="s">
        <v>325</v>
      </c>
      <c r="BM250" s="145" t="s">
        <v>565</v>
      </c>
    </row>
    <row r="251" spans="1:65" s="2" customFormat="1" ht="16.5" customHeight="1">
      <c r="A251" s="28"/>
      <c r="B251" s="133"/>
      <c r="C251" s="134" t="s">
        <v>566</v>
      </c>
      <c r="D251" s="134" t="s">
        <v>139</v>
      </c>
      <c r="E251" s="135" t="s">
        <v>567</v>
      </c>
      <c r="F251" s="136" t="s">
        <v>568</v>
      </c>
      <c r="G251" s="137" t="s">
        <v>377</v>
      </c>
      <c r="H251" s="138"/>
      <c r="I251" s="139"/>
      <c r="J251" s="139"/>
      <c r="K251" s="140"/>
      <c r="L251" s="29"/>
      <c r="M251" s="141" t="s">
        <v>1</v>
      </c>
      <c r="N251" s="142" t="s">
        <v>39</v>
      </c>
      <c r="O251" s="143">
        <v>0</v>
      </c>
      <c r="P251" s="143">
        <f t="shared" si="54"/>
        <v>0</v>
      </c>
      <c r="Q251" s="143">
        <v>0</v>
      </c>
      <c r="R251" s="143">
        <f t="shared" si="55"/>
        <v>0</v>
      </c>
      <c r="S251" s="143">
        <v>0</v>
      </c>
      <c r="T251" s="144">
        <f t="shared" si="56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45" t="s">
        <v>325</v>
      </c>
      <c r="AT251" s="145" t="s">
        <v>139</v>
      </c>
      <c r="AU251" s="145" t="s">
        <v>85</v>
      </c>
      <c r="AY251" s="15" t="s">
        <v>144</v>
      </c>
      <c r="BE251" s="146">
        <f t="shared" si="57"/>
        <v>0</v>
      </c>
      <c r="BF251" s="146">
        <f t="shared" si="58"/>
        <v>0</v>
      </c>
      <c r="BG251" s="146">
        <f t="shared" si="59"/>
        <v>0</v>
      </c>
      <c r="BH251" s="146">
        <f t="shared" si="60"/>
        <v>0</v>
      </c>
      <c r="BI251" s="146">
        <f t="shared" si="61"/>
        <v>0</v>
      </c>
      <c r="BJ251" s="15" t="s">
        <v>85</v>
      </c>
      <c r="BK251" s="146">
        <f t="shared" si="62"/>
        <v>0</v>
      </c>
      <c r="BL251" s="15" t="s">
        <v>325</v>
      </c>
      <c r="BM251" s="145" t="s">
        <v>569</v>
      </c>
    </row>
    <row r="252" spans="1:65" s="2" customFormat="1" ht="16.5" customHeight="1">
      <c r="A252" s="28"/>
      <c r="B252" s="133"/>
      <c r="C252" s="134" t="s">
        <v>387</v>
      </c>
      <c r="D252" s="134" t="s">
        <v>139</v>
      </c>
      <c r="E252" s="135" t="s">
        <v>570</v>
      </c>
      <c r="F252" s="136" t="s">
        <v>571</v>
      </c>
      <c r="G252" s="137" t="s">
        <v>377</v>
      </c>
      <c r="H252" s="138"/>
      <c r="I252" s="139"/>
      <c r="J252" s="139"/>
      <c r="K252" s="140"/>
      <c r="L252" s="29"/>
      <c r="M252" s="191" t="s">
        <v>1</v>
      </c>
      <c r="N252" s="192" t="s">
        <v>39</v>
      </c>
      <c r="O252" s="193">
        <v>0</v>
      </c>
      <c r="P252" s="193">
        <f t="shared" si="54"/>
        <v>0</v>
      </c>
      <c r="Q252" s="193">
        <v>0</v>
      </c>
      <c r="R252" s="193">
        <f t="shared" si="55"/>
        <v>0</v>
      </c>
      <c r="S252" s="193">
        <v>0</v>
      </c>
      <c r="T252" s="194">
        <f t="shared" si="56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45" t="s">
        <v>325</v>
      </c>
      <c r="AT252" s="145" t="s">
        <v>139</v>
      </c>
      <c r="AU252" s="145" t="s">
        <v>85</v>
      </c>
      <c r="AY252" s="15" t="s">
        <v>144</v>
      </c>
      <c r="BE252" s="146">
        <f t="shared" si="57"/>
        <v>0</v>
      </c>
      <c r="BF252" s="146">
        <f t="shared" si="58"/>
        <v>0</v>
      </c>
      <c r="BG252" s="146">
        <f t="shared" si="59"/>
        <v>0</v>
      </c>
      <c r="BH252" s="146">
        <f t="shared" si="60"/>
        <v>0</v>
      </c>
      <c r="BI252" s="146">
        <f t="shared" si="61"/>
        <v>0</v>
      </c>
      <c r="BJ252" s="15" t="s">
        <v>85</v>
      </c>
      <c r="BK252" s="146">
        <f t="shared" si="62"/>
        <v>0</v>
      </c>
      <c r="BL252" s="15" t="s">
        <v>325</v>
      </c>
      <c r="BM252" s="145" t="s">
        <v>572</v>
      </c>
    </row>
    <row r="253" spans="1:65" s="2" customFormat="1" ht="6.95" customHeight="1">
      <c r="A253" s="28"/>
      <c r="B253" s="46"/>
      <c r="C253" s="47"/>
      <c r="D253" s="47"/>
      <c r="E253" s="47"/>
      <c r="F253" s="47"/>
      <c r="G253" s="47"/>
      <c r="H253" s="47"/>
      <c r="I253" s="47"/>
      <c r="J253" s="47"/>
      <c r="K253" s="47"/>
      <c r="L253" s="29"/>
      <c r="M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</row>
  </sheetData>
  <autoFilter ref="C138:K252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4"/>
  <sheetViews>
    <sheetView showGridLines="0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00"/>
    </row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5" t="s">
        <v>94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1:46" s="1" customFormat="1" ht="24.95" customHeight="1">
      <c r="B4" s="18"/>
      <c r="D4" s="19" t="s">
        <v>117</v>
      </c>
      <c r="L4" s="18"/>
      <c r="M4" s="101" t="s">
        <v>9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43" t="str">
        <f>'Rekapitulácia stavby'!K6</f>
        <v>Novostavba garáže pre zásahovú techniku</v>
      </c>
      <c r="F7" s="244"/>
      <c r="G7" s="244"/>
      <c r="H7" s="244"/>
      <c r="L7" s="18"/>
    </row>
    <row r="8" spans="1:46" s="1" customFormat="1" ht="12" customHeight="1">
      <c r="B8" s="18"/>
      <c r="D8" s="24" t="s">
        <v>118</v>
      </c>
      <c r="L8" s="18"/>
    </row>
    <row r="9" spans="1:46" s="2" customFormat="1" ht="16.5" customHeight="1">
      <c r="A9" s="28"/>
      <c r="B9" s="29"/>
      <c r="C9" s="28"/>
      <c r="D9" s="28"/>
      <c r="E9" s="243" t="s">
        <v>205</v>
      </c>
      <c r="F9" s="242"/>
      <c r="G9" s="242"/>
      <c r="H9" s="24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120</v>
      </c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38" t="s">
        <v>573</v>
      </c>
      <c r="F11" s="242"/>
      <c r="G11" s="242"/>
      <c r="H11" s="242"/>
      <c r="I11" s="28"/>
      <c r="J11" s="28"/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4" t="s">
        <v>15</v>
      </c>
      <c r="E13" s="28"/>
      <c r="F13" s="22" t="s">
        <v>1</v>
      </c>
      <c r="G13" s="28"/>
      <c r="H13" s="28"/>
      <c r="I13" s="24" t="s">
        <v>16</v>
      </c>
      <c r="J13" s="22" t="s">
        <v>1</v>
      </c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17</v>
      </c>
      <c r="E14" s="28"/>
      <c r="F14" s="22" t="s">
        <v>18</v>
      </c>
      <c r="G14" s="28"/>
      <c r="H14" s="28"/>
      <c r="I14" s="24" t="s">
        <v>19</v>
      </c>
      <c r="J14" s="54"/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4" t="s">
        <v>20</v>
      </c>
      <c r="E16" s="28"/>
      <c r="F16" s="28"/>
      <c r="G16" s="28"/>
      <c r="H16" s="28"/>
      <c r="I16" s="24" t="s">
        <v>21</v>
      </c>
      <c r="J16" s="22" t="s">
        <v>1</v>
      </c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2" t="s">
        <v>22</v>
      </c>
      <c r="F17" s="28"/>
      <c r="G17" s="28"/>
      <c r="H17" s="28"/>
      <c r="I17" s="24" t="s">
        <v>23</v>
      </c>
      <c r="J17" s="22" t="s">
        <v>1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4" t="s">
        <v>24</v>
      </c>
      <c r="E19" s="28"/>
      <c r="F19" s="28"/>
      <c r="G19" s="28"/>
      <c r="H19" s="28"/>
      <c r="I19" s="24" t="s">
        <v>21</v>
      </c>
      <c r="J19" s="22" t="str">
        <f>'Rekapitulácia stavby'!AN13</f>
        <v/>
      </c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1" t="str">
        <f>'Rekapitulácia stavby'!E14</f>
        <v xml:space="preserve"> </v>
      </c>
      <c r="F20" s="231"/>
      <c r="G20" s="231"/>
      <c r="H20" s="231"/>
      <c r="I20" s="24" t="s">
        <v>23</v>
      </c>
      <c r="J20" s="22" t="str">
        <f>'Rekapitulácia stavby'!AN14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4" t="s">
        <v>26</v>
      </c>
      <c r="E22" s="28"/>
      <c r="F22" s="28"/>
      <c r="G22" s="28"/>
      <c r="H22" s="28"/>
      <c r="I22" s="24" t="s">
        <v>21</v>
      </c>
      <c r="J22" s="22" t="str">
        <f>IF('Rekapitulácia stavby'!AN16="","",'Rekapitulácia stavby'!AN16)</f>
        <v/>
      </c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2" t="str">
        <f>IF('Rekapitulácia stavby'!E17="","",'Rekapitulácia stavby'!E17)</f>
        <v xml:space="preserve"> </v>
      </c>
      <c r="F23" s="28"/>
      <c r="G23" s="28"/>
      <c r="H23" s="28"/>
      <c r="I23" s="24" t="s">
        <v>23</v>
      </c>
      <c r="J23" s="22" t="str">
        <f>IF('Rekapitulácia stavby'!AN17="","",'Rekapitulácia stavby'!AN17)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4" t="s">
        <v>28</v>
      </c>
      <c r="E25" s="28"/>
      <c r="F25" s="28"/>
      <c r="G25" s="28"/>
      <c r="H25" s="28"/>
      <c r="I25" s="24" t="s">
        <v>21</v>
      </c>
      <c r="J25" s="22" t="s">
        <v>1</v>
      </c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2" t="s">
        <v>29</v>
      </c>
      <c r="F26" s="28"/>
      <c r="G26" s="28"/>
      <c r="H26" s="28"/>
      <c r="I26" s="24" t="s">
        <v>23</v>
      </c>
      <c r="J26" s="22" t="s">
        <v>1</v>
      </c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41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4" t="s">
        <v>30</v>
      </c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2"/>
      <c r="B29" s="103"/>
      <c r="C29" s="102"/>
      <c r="D29" s="102"/>
      <c r="E29" s="233" t="s">
        <v>1</v>
      </c>
      <c r="F29" s="233"/>
      <c r="G29" s="233"/>
      <c r="H29" s="233"/>
      <c r="I29" s="102"/>
      <c r="J29" s="102"/>
      <c r="K29" s="102"/>
      <c r="L29" s="104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5" t="s">
        <v>33</v>
      </c>
      <c r="E32" s="28"/>
      <c r="F32" s="28"/>
      <c r="G32" s="28"/>
      <c r="H32" s="28"/>
      <c r="I32" s="28"/>
      <c r="J32" s="70"/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35</v>
      </c>
      <c r="G34" s="28"/>
      <c r="H34" s="28"/>
      <c r="I34" s="32" t="s">
        <v>34</v>
      </c>
      <c r="J34" s="32" t="s">
        <v>36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6" t="s">
        <v>37</v>
      </c>
      <c r="E35" s="34" t="s">
        <v>38</v>
      </c>
      <c r="F35" s="107">
        <f>ROUND((SUM(BE140:BE223)),  2)</f>
        <v>0</v>
      </c>
      <c r="G35" s="108"/>
      <c r="H35" s="108"/>
      <c r="I35" s="109">
        <v>0.2</v>
      </c>
      <c r="J35" s="107">
        <f>ROUND(((SUM(BE140:BE223))*I35),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39</v>
      </c>
      <c r="F36" s="110"/>
      <c r="G36" s="28"/>
      <c r="H36" s="28"/>
      <c r="I36" s="111">
        <v>0.2</v>
      </c>
      <c r="J36" s="110"/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40</v>
      </c>
      <c r="F37" s="110">
        <f>ROUND((SUM(BG140:BG223)),  2)</f>
        <v>0</v>
      </c>
      <c r="G37" s="28"/>
      <c r="H37" s="28"/>
      <c r="I37" s="111">
        <v>0.2</v>
      </c>
      <c r="J37" s="110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41</v>
      </c>
      <c r="F38" s="110">
        <f>ROUND((SUM(BH140:BH223)),  2)</f>
        <v>0</v>
      </c>
      <c r="G38" s="28"/>
      <c r="H38" s="28"/>
      <c r="I38" s="111">
        <v>0.2</v>
      </c>
      <c r="J38" s="110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42</v>
      </c>
      <c r="F39" s="107">
        <f>ROUND((SUM(BI140:BI223)),  2)</f>
        <v>0</v>
      </c>
      <c r="G39" s="108"/>
      <c r="H39" s="108"/>
      <c r="I39" s="109">
        <v>0</v>
      </c>
      <c r="J39" s="107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9"/>
      <c r="D41" s="112" t="s">
        <v>43</v>
      </c>
      <c r="E41" s="59"/>
      <c r="F41" s="59"/>
      <c r="G41" s="113" t="s">
        <v>44</v>
      </c>
      <c r="H41" s="114" t="s">
        <v>45</v>
      </c>
      <c r="I41" s="59"/>
      <c r="J41" s="115"/>
      <c r="K41" s="116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8"/>
      <c r="B61" s="29"/>
      <c r="C61" s="28"/>
      <c r="D61" s="44" t="s">
        <v>48</v>
      </c>
      <c r="E61" s="31"/>
      <c r="F61" s="117" t="s">
        <v>49</v>
      </c>
      <c r="G61" s="44" t="s">
        <v>48</v>
      </c>
      <c r="H61" s="31"/>
      <c r="I61" s="31"/>
      <c r="J61" s="118" t="s">
        <v>49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8"/>
      <c r="B65" s="29"/>
      <c r="C65" s="28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8"/>
      <c r="B76" s="29"/>
      <c r="C76" s="28"/>
      <c r="D76" s="44" t="s">
        <v>48</v>
      </c>
      <c r="E76" s="31"/>
      <c r="F76" s="117" t="s">
        <v>49</v>
      </c>
      <c r="G76" s="44" t="s">
        <v>48</v>
      </c>
      <c r="H76" s="31"/>
      <c r="I76" s="31"/>
      <c r="J76" s="118" t="s">
        <v>49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9" t="s">
        <v>122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4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43" t="str">
        <f>E7</f>
        <v>Novostavba garáže pre zásahovú techniku</v>
      </c>
      <c r="F85" s="244"/>
      <c r="G85" s="244"/>
      <c r="H85" s="24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4" t="s">
        <v>118</v>
      </c>
      <c r="L86" s="18"/>
    </row>
    <row r="87" spans="1:31" s="2" customFormat="1" ht="16.5" customHeight="1">
      <c r="A87" s="28"/>
      <c r="B87" s="29"/>
      <c r="C87" s="28"/>
      <c r="D87" s="28"/>
      <c r="E87" s="243" t="s">
        <v>205</v>
      </c>
      <c r="F87" s="242"/>
      <c r="G87" s="242"/>
      <c r="H87" s="24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4" t="s">
        <v>120</v>
      </c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38" t="str">
        <f>E11</f>
        <v>02 - Elektroinštalácia - silnoprúd a slaboprúd</v>
      </c>
      <c r="F89" s="242"/>
      <c r="G89" s="242"/>
      <c r="H89" s="242"/>
      <c r="I89" s="28"/>
      <c r="J89" s="28"/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4" t="s">
        <v>17</v>
      </c>
      <c r="D91" s="28"/>
      <c r="E91" s="28"/>
      <c r="F91" s="22" t="str">
        <f>F14</f>
        <v>Veľké Kapušany</v>
      </c>
      <c r="G91" s="28"/>
      <c r="H91" s="28"/>
      <c r="I91" s="24" t="s">
        <v>19</v>
      </c>
      <c r="J91" s="54"/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4" t="s">
        <v>20</v>
      </c>
      <c r="D93" s="28"/>
      <c r="E93" s="28"/>
      <c r="F93" s="22" t="str">
        <f>E17</f>
        <v>Ministerstvo vnútra SR, Pribinova 2, Bratislava</v>
      </c>
      <c r="G93" s="28"/>
      <c r="H93" s="28"/>
      <c r="I93" s="24" t="s">
        <v>26</v>
      </c>
      <c r="J93" s="25" t="str">
        <f>E23</f>
        <v xml:space="preserve"> </v>
      </c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4" t="s">
        <v>24</v>
      </c>
      <c r="D94" s="28"/>
      <c r="E94" s="28"/>
      <c r="F94" s="22" t="str">
        <f>IF(E20="","",E20)</f>
        <v xml:space="preserve"> </v>
      </c>
      <c r="G94" s="28"/>
      <c r="H94" s="28"/>
      <c r="I94" s="24" t="s">
        <v>28</v>
      </c>
      <c r="J94" s="25" t="str">
        <f>E26</f>
        <v>Ing. Marián Mihálik</v>
      </c>
      <c r="K94" s="28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9" t="s">
        <v>123</v>
      </c>
      <c r="D96" s="99"/>
      <c r="E96" s="99"/>
      <c r="F96" s="99"/>
      <c r="G96" s="99"/>
      <c r="H96" s="99"/>
      <c r="I96" s="99"/>
      <c r="J96" s="120" t="s">
        <v>124</v>
      </c>
      <c r="K96" s="99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41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21" t="s">
        <v>125</v>
      </c>
      <c r="D98" s="28"/>
      <c r="E98" s="28"/>
      <c r="F98" s="28"/>
      <c r="G98" s="28"/>
      <c r="H98" s="28"/>
      <c r="I98" s="28"/>
      <c r="J98" s="70"/>
      <c r="K98" s="28"/>
      <c r="L98" s="41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5" t="s">
        <v>126</v>
      </c>
    </row>
    <row r="99" spans="1:47" s="11" customFormat="1" ht="24.95" customHeight="1">
      <c r="B99" s="161"/>
      <c r="D99" s="162" t="s">
        <v>574</v>
      </c>
      <c r="E99" s="163"/>
      <c r="F99" s="163"/>
      <c r="G99" s="163"/>
      <c r="H99" s="163"/>
      <c r="I99" s="163"/>
      <c r="J99" s="164"/>
      <c r="L99" s="161"/>
    </row>
    <row r="100" spans="1:47" s="12" customFormat="1" ht="19.899999999999999" customHeight="1">
      <c r="B100" s="165"/>
      <c r="D100" s="166" t="s">
        <v>575</v>
      </c>
      <c r="E100" s="167"/>
      <c r="F100" s="167"/>
      <c r="G100" s="167"/>
      <c r="H100" s="167"/>
      <c r="I100" s="167"/>
      <c r="J100" s="168"/>
      <c r="L100" s="165"/>
    </row>
    <row r="101" spans="1:47" s="11" customFormat="1" ht="24.95" customHeight="1">
      <c r="B101" s="161"/>
      <c r="D101" s="162" t="s">
        <v>576</v>
      </c>
      <c r="E101" s="163"/>
      <c r="F101" s="163"/>
      <c r="G101" s="163"/>
      <c r="H101" s="163"/>
      <c r="I101" s="163"/>
      <c r="J101" s="164"/>
      <c r="L101" s="161"/>
    </row>
    <row r="102" spans="1:47" s="12" customFormat="1" ht="19.899999999999999" customHeight="1">
      <c r="B102" s="165"/>
      <c r="D102" s="166" t="s">
        <v>575</v>
      </c>
      <c r="E102" s="167"/>
      <c r="F102" s="167"/>
      <c r="G102" s="167"/>
      <c r="H102" s="167"/>
      <c r="I102" s="167"/>
      <c r="J102" s="168"/>
      <c r="L102" s="165"/>
    </row>
    <row r="103" spans="1:47" s="11" customFormat="1" ht="24.95" customHeight="1">
      <c r="B103" s="161"/>
      <c r="D103" s="162" t="s">
        <v>577</v>
      </c>
      <c r="E103" s="163"/>
      <c r="F103" s="163"/>
      <c r="G103" s="163"/>
      <c r="H103" s="163"/>
      <c r="I103" s="163"/>
      <c r="J103" s="164"/>
      <c r="L103" s="161"/>
    </row>
    <row r="104" spans="1:47" s="12" customFormat="1" ht="19.899999999999999" customHeight="1">
      <c r="B104" s="165"/>
      <c r="D104" s="166" t="s">
        <v>575</v>
      </c>
      <c r="E104" s="167"/>
      <c r="F104" s="167"/>
      <c r="G104" s="167"/>
      <c r="H104" s="167"/>
      <c r="I104" s="167"/>
      <c r="J104" s="168"/>
      <c r="L104" s="165"/>
    </row>
    <row r="105" spans="1:47" s="11" customFormat="1" ht="24.95" customHeight="1">
      <c r="B105" s="161"/>
      <c r="D105" s="162" t="s">
        <v>578</v>
      </c>
      <c r="E105" s="163"/>
      <c r="F105" s="163"/>
      <c r="G105" s="163"/>
      <c r="H105" s="163"/>
      <c r="I105" s="163"/>
      <c r="J105" s="164"/>
      <c r="L105" s="161"/>
    </row>
    <row r="106" spans="1:47" s="12" customFormat="1" ht="19.899999999999999" customHeight="1">
      <c r="B106" s="165"/>
      <c r="D106" s="166" t="s">
        <v>575</v>
      </c>
      <c r="E106" s="167"/>
      <c r="F106" s="167"/>
      <c r="G106" s="167"/>
      <c r="H106" s="167"/>
      <c r="I106" s="167"/>
      <c r="J106" s="168"/>
      <c r="L106" s="165"/>
    </row>
    <row r="107" spans="1:47" s="11" customFormat="1" ht="24.95" customHeight="1">
      <c r="B107" s="161"/>
      <c r="D107" s="162" t="s">
        <v>579</v>
      </c>
      <c r="E107" s="163"/>
      <c r="F107" s="163"/>
      <c r="G107" s="163"/>
      <c r="H107" s="163"/>
      <c r="I107" s="163"/>
      <c r="J107" s="164"/>
      <c r="L107" s="161"/>
    </row>
    <row r="108" spans="1:47" s="12" customFormat="1" ht="19.899999999999999" customHeight="1">
      <c r="B108" s="165"/>
      <c r="D108" s="166" t="s">
        <v>575</v>
      </c>
      <c r="E108" s="167"/>
      <c r="F108" s="167"/>
      <c r="G108" s="167"/>
      <c r="H108" s="167"/>
      <c r="I108" s="167"/>
      <c r="J108" s="168"/>
      <c r="L108" s="165"/>
    </row>
    <row r="109" spans="1:47" s="11" customFormat="1" ht="24.95" customHeight="1">
      <c r="B109" s="161"/>
      <c r="D109" s="162" t="s">
        <v>580</v>
      </c>
      <c r="E109" s="163"/>
      <c r="F109" s="163"/>
      <c r="G109" s="163"/>
      <c r="H109" s="163"/>
      <c r="I109" s="163"/>
      <c r="J109" s="164"/>
      <c r="L109" s="161"/>
    </row>
    <row r="110" spans="1:47" s="12" customFormat="1" ht="19.899999999999999" customHeight="1">
      <c r="B110" s="165"/>
      <c r="D110" s="166" t="s">
        <v>575</v>
      </c>
      <c r="E110" s="167"/>
      <c r="F110" s="167"/>
      <c r="G110" s="167"/>
      <c r="H110" s="167"/>
      <c r="I110" s="167"/>
      <c r="J110" s="168"/>
      <c r="L110" s="165"/>
    </row>
    <row r="111" spans="1:47" s="11" customFormat="1" ht="24.95" customHeight="1">
      <c r="B111" s="161"/>
      <c r="D111" s="162" t="s">
        <v>581</v>
      </c>
      <c r="E111" s="163"/>
      <c r="F111" s="163"/>
      <c r="G111" s="163"/>
      <c r="H111" s="163"/>
      <c r="I111" s="163"/>
      <c r="J111" s="164"/>
      <c r="L111" s="161"/>
    </row>
    <row r="112" spans="1:47" s="12" customFormat="1" ht="19.899999999999999" customHeight="1">
      <c r="B112" s="165"/>
      <c r="D112" s="166" t="s">
        <v>575</v>
      </c>
      <c r="E112" s="167"/>
      <c r="F112" s="167"/>
      <c r="G112" s="167"/>
      <c r="H112" s="167"/>
      <c r="I112" s="167"/>
      <c r="J112" s="168"/>
      <c r="L112" s="165"/>
    </row>
    <row r="113" spans="1:31" s="11" customFormat="1" ht="24.95" customHeight="1">
      <c r="B113" s="161"/>
      <c r="D113" s="162" t="s">
        <v>582</v>
      </c>
      <c r="E113" s="163"/>
      <c r="F113" s="163"/>
      <c r="G113" s="163"/>
      <c r="H113" s="163"/>
      <c r="I113" s="163"/>
      <c r="J113" s="164"/>
      <c r="L113" s="161"/>
    </row>
    <row r="114" spans="1:31" s="12" customFormat="1" ht="19.899999999999999" customHeight="1">
      <c r="B114" s="165"/>
      <c r="D114" s="166" t="s">
        <v>575</v>
      </c>
      <c r="E114" s="167"/>
      <c r="F114" s="167"/>
      <c r="G114" s="167"/>
      <c r="H114" s="167"/>
      <c r="I114" s="167"/>
      <c r="J114" s="168"/>
      <c r="L114" s="165"/>
    </row>
    <row r="115" spans="1:31" s="11" customFormat="1" ht="24.95" customHeight="1">
      <c r="B115" s="161"/>
      <c r="D115" s="162" t="s">
        <v>583</v>
      </c>
      <c r="E115" s="163"/>
      <c r="F115" s="163"/>
      <c r="G115" s="163"/>
      <c r="H115" s="163"/>
      <c r="I115" s="163"/>
      <c r="J115" s="164"/>
      <c r="L115" s="161"/>
    </row>
    <row r="116" spans="1:31" s="12" customFormat="1" ht="19.899999999999999" customHeight="1">
      <c r="B116" s="165"/>
      <c r="D116" s="166" t="s">
        <v>575</v>
      </c>
      <c r="E116" s="167"/>
      <c r="F116" s="167"/>
      <c r="G116" s="167"/>
      <c r="H116" s="167"/>
      <c r="I116" s="167"/>
      <c r="J116" s="168"/>
      <c r="L116" s="165"/>
    </row>
    <row r="117" spans="1:31" s="11" customFormat="1" ht="24.95" customHeight="1">
      <c r="B117" s="161"/>
      <c r="D117" s="162" t="s">
        <v>584</v>
      </c>
      <c r="E117" s="163"/>
      <c r="F117" s="163"/>
      <c r="G117" s="163"/>
      <c r="H117" s="163"/>
      <c r="I117" s="163"/>
      <c r="J117" s="164"/>
      <c r="L117" s="161"/>
    </row>
    <row r="118" spans="1:31" s="12" customFormat="1" ht="19.899999999999999" customHeight="1">
      <c r="B118" s="165"/>
      <c r="D118" s="166" t="s">
        <v>585</v>
      </c>
      <c r="E118" s="167"/>
      <c r="F118" s="167"/>
      <c r="G118" s="167"/>
      <c r="H118" s="167"/>
      <c r="I118" s="167"/>
      <c r="J118" s="168"/>
      <c r="L118" s="165"/>
    </row>
    <row r="119" spans="1:31" s="2" customFormat="1" ht="21.7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6.95" customHeight="1">
      <c r="A120" s="28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4" spans="1:31" s="2" customFormat="1" ht="6.95" customHeight="1">
      <c r="A124" s="2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24.95" customHeight="1">
      <c r="A125" s="28"/>
      <c r="B125" s="29"/>
      <c r="C125" s="19" t="s">
        <v>127</v>
      </c>
      <c r="D125" s="28"/>
      <c r="E125" s="28"/>
      <c r="F125" s="28"/>
      <c r="G125" s="28"/>
      <c r="H125" s="28"/>
      <c r="I125" s="28"/>
      <c r="J125" s="28"/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6.95" customHeight="1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41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2" customHeight="1">
      <c r="A127" s="28"/>
      <c r="B127" s="29"/>
      <c r="C127" s="24" t="s">
        <v>13</v>
      </c>
      <c r="D127" s="28"/>
      <c r="E127" s="28"/>
      <c r="F127" s="28"/>
      <c r="G127" s="28"/>
      <c r="H127" s="28"/>
      <c r="I127" s="28"/>
      <c r="J127" s="28"/>
      <c r="K127" s="28"/>
      <c r="L127" s="41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6.5" customHeight="1">
      <c r="A128" s="28"/>
      <c r="B128" s="29"/>
      <c r="C128" s="28"/>
      <c r="D128" s="28"/>
      <c r="E128" s="243" t="str">
        <f>E7</f>
        <v>Novostavba garáže pre zásahovú techniku</v>
      </c>
      <c r="F128" s="244"/>
      <c r="G128" s="244"/>
      <c r="H128" s="244"/>
      <c r="I128" s="28"/>
      <c r="J128" s="28"/>
      <c r="K128" s="28"/>
      <c r="L128" s="41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1" customFormat="1" ht="12" customHeight="1">
      <c r="B129" s="18"/>
      <c r="C129" s="24" t="s">
        <v>118</v>
      </c>
      <c r="L129" s="18"/>
    </row>
    <row r="130" spans="1:65" s="2" customFormat="1" ht="16.5" customHeight="1">
      <c r="A130" s="28"/>
      <c r="B130" s="29"/>
      <c r="C130" s="28"/>
      <c r="D130" s="28"/>
      <c r="E130" s="243" t="s">
        <v>205</v>
      </c>
      <c r="F130" s="242"/>
      <c r="G130" s="242"/>
      <c r="H130" s="242"/>
      <c r="I130" s="28"/>
      <c r="J130" s="28"/>
      <c r="K130" s="28"/>
      <c r="L130" s="41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2" customHeight="1">
      <c r="A131" s="28"/>
      <c r="B131" s="29"/>
      <c r="C131" s="24" t="s">
        <v>120</v>
      </c>
      <c r="D131" s="28"/>
      <c r="E131" s="28"/>
      <c r="F131" s="28"/>
      <c r="G131" s="28"/>
      <c r="H131" s="28"/>
      <c r="I131" s="28"/>
      <c r="J131" s="28"/>
      <c r="K131" s="28"/>
      <c r="L131" s="41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16.5" customHeight="1">
      <c r="A132" s="28"/>
      <c r="B132" s="29"/>
      <c r="C132" s="28"/>
      <c r="D132" s="28"/>
      <c r="E132" s="238" t="str">
        <f>E11</f>
        <v>02 - Elektroinštalácia - silnoprúd a slaboprúd</v>
      </c>
      <c r="F132" s="242"/>
      <c r="G132" s="242"/>
      <c r="H132" s="242"/>
      <c r="I132" s="28"/>
      <c r="J132" s="28"/>
      <c r="K132" s="28"/>
      <c r="L132" s="41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6.95" customHeight="1">
      <c r="A133" s="28"/>
      <c r="B133" s="29"/>
      <c r="C133" s="28"/>
      <c r="D133" s="28"/>
      <c r="E133" s="28"/>
      <c r="F133" s="28"/>
      <c r="G133" s="28"/>
      <c r="H133" s="28"/>
      <c r="I133" s="28"/>
      <c r="J133" s="28"/>
      <c r="K133" s="28"/>
      <c r="L133" s="41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12" customHeight="1">
      <c r="A134" s="28"/>
      <c r="B134" s="29"/>
      <c r="C134" s="24" t="s">
        <v>17</v>
      </c>
      <c r="D134" s="28"/>
      <c r="E134" s="28"/>
      <c r="F134" s="22" t="str">
        <f>F14</f>
        <v>Veľké Kapušany</v>
      </c>
      <c r="G134" s="28"/>
      <c r="H134" s="28"/>
      <c r="I134" s="24" t="s">
        <v>19</v>
      </c>
      <c r="J134" s="54"/>
      <c r="K134" s="28"/>
      <c r="L134" s="41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6.95" customHeight="1">
      <c r="A135" s="28"/>
      <c r="B135" s="29"/>
      <c r="C135" s="28"/>
      <c r="D135" s="28"/>
      <c r="E135" s="28"/>
      <c r="F135" s="28"/>
      <c r="G135" s="28"/>
      <c r="H135" s="28"/>
      <c r="I135" s="28"/>
      <c r="J135" s="28"/>
      <c r="K135" s="28"/>
      <c r="L135" s="41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2" customFormat="1" ht="15.2" customHeight="1">
      <c r="A136" s="28"/>
      <c r="B136" s="29"/>
      <c r="C136" s="24" t="s">
        <v>20</v>
      </c>
      <c r="D136" s="28"/>
      <c r="E136" s="28"/>
      <c r="F136" s="22" t="str">
        <f>E17</f>
        <v>Ministerstvo vnútra SR, Pribinova 2, Bratislava</v>
      </c>
      <c r="G136" s="28"/>
      <c r="H136" s="28"/>
      <c r="I136" s="24" t="s">
        <v>26</v>
      </c>
      <c r="J136" s="25" t="str">
        <f>E23</f>
        <v xml:space="preserve"> </v>
      </c>
      <c r="K136" s="28"/>
      <c r="L136" s="41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5" s="2" customFormat="1" ht="15.2" customHeight="1">
      <c r="A137" s="28"/>
      <c r="B137" s="29"/>
      <c r="C137" s="24" t="s">
        <v>24</v>
      </c>
      <c r="D137" s="28"/>
      <c r="E137" s="28"/>
      <c r="F137" s="22" t="str">
        <f>IF(E20="","",E20)</f>
        <v xml:space="preserve"> </v>
      </c>
      <c r="G137" s="28"/>
      <c r="H137" s="28"/>
      <c r="I137" s="24" t="s">
        <v>28</v>
      </c>
      <c r="J137" s="25" t="str">
        <f>E26</f>
        <v>Ing. Marián Mihálik</v>
      </c>
      <c r="K137" s="28"/>
      <c r="L137" s="41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5" s="2" customFormat="1" ht="10.35" customHeight="1">
      <c r="A138" s="28"/>
      <c r="B138" s="29"/>
      <c r="C138" s="28"/>
      <c r="D138" s="28"/>
      <c r="E138" s="28"/>
      <c r="F138" s="28"/>
      <c r="G138" s="28"/>
      <c r="H138" s="28"/>
      <c r="I138" s="28"/>
      <c r="J138" s="28"/>
      <c r="K138" s="28"/>
      <c r="L138" s="41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  <row r="139" spans="1:65" s="9" customFormat="1" ht="29.25" customHeight="1">
      <c r="A139" s="122"/>
      <c r="B139" s="123"/>
      <c r="C139" s="124" t="s">
        <v>128</v>
      </c>
      <c r="D139" s="125" t="s">
        <v>58</v>
      </c>
      <c r="E139" s="125" t="s">
        <v>54</v>
      </c>
      <c r="F139" s="125" t="s">
        <v>55</v>
      </c>
      <c r="G139" s="125" t="s">
        <v>129</v>
      </c>
      <c r="H139" s="125" t="s">
        <v>130</v>
      </c>
      <c r="I139" s="125" t="s">
        <v>131</v>
      </c>
      <c r="J139" s="126" t="s">
        <v>124</v>
      </c>
      <c r="K139" s="127" t="s">
        <v>132</v>
      </c>
      <c r="L139" s="128"/>
      <c r="M139" s="61" t="s">
        <v>1</v>
      </c>
      <c r="N139" s="62" t="s">
        <v>37</v>
      </c>
      <c r="O139" s="62" t="s">
        <v>133</v>
      </c>
      <c r="P139" s="62" t="s">
        <v>134</v>
      </c>
      <c r="Q139" s="62" t="s">
        <v>135</v>
      </c>
      <c r="R139" s="62" t="s">
        <v>136</v>
      </c>
      <c r="S139" s="62" t="s">
        <v>137</v>
      </c>
      <c r="T139" s="63" t="s">
        <v>138</v>
      </c>
      <c r="U139" s="122"/>
      <c r="V139" s="122"/>
      <c r="W139" s="122"/>
      <c r="X139" s="122"/>
      <c r="Y139" s="122"/>
      <c r="Z139" s="122"/>
      <c r="AA139" s="122"/>
      <c r="AB139" s="122"/>
      <c r="AC139" s="122"/>
      <c r="AD139" s="122"/>
      <c r="AE139" s="122"/>
    </row>
    <row r="140" spans="1:65" s="2" customFormat="1" ht="22.9" customHeight="1">
      <c r="A140" s="28"/>
      <c r="B140" s="29"/>
      <c r="C140" s="68" t="s">
        <v>125</v>
      </c>
      <c r="D140" s="28"/>
      <c r="E140" s="28"/>
      <c r="F140" s="28"/>
      <c r="G140" s="28"/>
      <c r="H140" s="28"/>
      <c r="I140" s="28"/>
      <c r="J140" s="129"/>
      <c r="K140" s="28"/>
      <c r="L140" s="29"/>
      <c r="M140" s="64"/>
      <c r="N140" s="55"/>
      <c r="O140" s="65"/>
      <c r="P140" s="130">
        <f>P141+P154+P161+P168+P173+P178+P185+P198+P204+P207</f>
        <v>0</v>
      </c>
      <c r="Q140" s="65"/>
      <c r="R140" s="130">
        <f>R141+R154+R161+R168+R173+R178+R185+R198+R204+R207</f>
        <v>0</v>
      </c>
      <c r="S140" s="65"/>
      <c r="T140" s="131">
        <f>T141+T154+T161+T168+T173+T178+T185+T198+T204+T207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5" t="s">
        <v>72</v>
      </c>
      <c r="AU140" s="15" t="s">
        <v>126</v>
      </c>
      <c r="BK140" s="132">
        <f>BK141+BK154+BK161+BK168+BK173+BK178+BK185+BK198+BK204+BK207</f>
        <v>0</v>
      </c>
    </row>
    <row r="141" spans="1:65" s="13" customFormat="1" ht="25.9" customHeight="1">
      <c r="B141" s="169"/>
      <c r="D141" s="170" t="s">
        <v>72</v>
      </c>
      <c r="E141" s="171" t="s">
        <v>586</v>
      </c>
      <c r="F141" s="171" t="s">
        <v>587</v>
      </c>
      <c r="J141" s="172"/>
      <c r="L141" s="169"/>
      <c r="M141" s="173"/>
      <c r="N141" s="174"/>
      <c r="O141" s="174"/>
      <c r="P141" s="175">
        <f>P142</f>
        <v>0</v>
      </c>
      <c r="Q141" s="174"/>
      <c r="R141" s="175">
        <f>R142</f>
        <v>0</v>
      </c>
      <c r="S141" s="174"/>
      <c r="T141" s="176">
        <f>T142</f>
        <v>0</v>
      </c>
      <c r="AR141" s="170" t="s">
        <v>80</v>
      </c>
      <c r="AT141" s="177" t="s">
        <v>72</v>
      </c>
      <c r="AU141" s="177" t="s">
        <v>73</v>
      </c>
      <c r="AY141" s="170" t="s">
        <v>144</v>
      </c>
      <c r="BK141" s="178">
        <f>BK142</f>
        <v>0</v>
      </c>
    </row>
    <row r="142" spans="1:65" s="13" customFormat="1" ht="22.9" customHeight="1">
      <c r="B142" s="169"/>
      <c r="D142" s="170" t="s">
        <v>72</v>
      </c>
      <c r="E142" s="179" t="s">
        <v>588</v>
      </c>
      <c r="F142" s="179" t="s">
        <v>589</v>
      </c>
      <c r="J142" s="180"/>
      <c r="L142" s="169"/>
      <c r="M142" s="173"/>
      <c r="N142" s="174"/>
      <c r="O142" s="174"/>
      <c r="P142" s="175">
        <f>SUM(P143:P153)</f>
        <v>0</v>
      </c>
      <c r="Q142" s="174"/>
      <c r="R142" s="175">
        <f>SUM(R143:R153)</f>
        <v>0</v>
      </c>
      <c r="S142" s="174"/>
      <c r="T142" s="176">
        <f>SUM(T143:T153)</f>
        <v>0</v>
      </c>
      <c r="AR142" s="170" t="s">
        <v>80</v>
      </c>
      <c r="AT142" s="177" t="s">
        <v>72</v>
      </c>
      <c r="AU142" s="177" t="s">
        <v>80</v>
      </c>
      <c r="AY142" s="170" t="s">
        <v>144</v>
      </c>
      <c r="BK142" s="178">
        <f>SUM(BK143:BK153)</f>
        <v>0</v>
      </c>
    </row>
    <row r="143" spans="1:65" s="2" customFormat="1" ht="16.5" customHeight="1">
      <c r="A143" s="28"/>
      <c r="B143" s="133"/>
      <c r="C143" s="134" t="s">
        <v>80</v>
      </c>
      <c r="D143" s="134" t="s">
        <v>139</v>
      </c>
      <c r="E143" s="135" t="s">
        <v>194</v>
      </c>
      <c r="F143" s="136" t="s">
        <v>590</v>
      </c>
      <c r="G143" s="137" t="s">
        <v>419</v>
      </c>
      <c r="H143" s="138">
        <v>65</v>
      </c>
      <c r="I143" s="139"/>
      <c r="J143" s="139"/>
      <c r="K143" s="140"/>
      <c r="L143" s="29"/>
      <c r="M143" s="141" t="s">
        <v>1</v>
      </c>
      <c r="N143" s="142" t="s">
        <v>39</v>
      </c>
      <c r="O143" s="143">
        <v>0</v>
      </c>
      <c r="P143" s="143">
        <f t="shared" ref="P143:P153" si="0">O143*H143</f>
        <v>0</v>
      </c>
      <c r="Q143" s="143">
        <v>0</v>
      </c>
      <c r="R143" s="143">
        <f t="shared" ref="R143:R153" si="1">Q143*H143</f>
        <v>0</v>
      </c>
      <c r="S143" s="143">
        <v>0</v>
      </c>
      <c r="T143" s="144">
        <f t="shared" ref="T143:T153" si="2"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5" t="s">
        <v>143</v>
      </c>
      <c r="AT143" s="145" t="s">
        <v>139</v>
      </c>
      <c r="AU143" s="145" t="s">
        <v>85</v>
      </c>
      <c r="AY143" s="15" t="s">
        <v>144</v>
      </c>
      <c r="BE143" s="146">
        <f t="shared" ref="BE143:BE153" si="3">IF(N143="základná",J143,0)</f>
        <v>0</v>
      </c>
      <c r="BF143" s="146">
        <f t="shared" ref="BF143:BF153" si="4">IF(N143="znížená",J143,0)</f>
        <v>0</v>
      </c>
      <c r="BG143" s="146">
        <f t="shared" ref="BG143:BG153" si="5">IF(N143="zákl. prenesená",J143,0)</f>
        <v>0</v>
      </c>
      <c r="BH143" s="146">
        <f t="shared" ref="BH143:BH153" si="6">IF(N143="zníž. prenesená",J143,0)</f>
        <v>0</v>
      </c>
      <c r="BI143" s="146">
        <f t="shared" ref="BI143:BI153" si="7">IF(N143="nulová",J143,0)</f>
        <v>0</v>
      </c>
      <c r="BJ143" s="15" t="s">
        <v>85</v>
      </c>
      <c r="BK143" s="146">
        <f t="shared" ref="BK143:BK153" si="8">ROUND(I143*H143,2)</f>
        <v>0</v>
      </c>
      <c r="BL143" s="15" t="s">
        <v>143</v>
      </c>
      <c r="BM143" s="145" t="s">
        <v>85</v>
      </c>
    </row>
    <row r="144" spans="1:65" s="2" customFormat="1" ht="16.5" customHeight="1">
      <c r="A144" s="28"/>
      <c r="B144" s="133"/>
      <c r="C144" s="134" t="s">
        <v>85</v>
      </c>
      <c r="D144" s="134" t="s">
        <v>139</v>
      </c>
      <c r="E144" s="135" t="s">
        <v>591</v>
      </c>
      <c r="F144" s="136" t="s">
        <v>592</v>
      </c>
      <c r="G144" s="137" t="s">
        <v>419</v>
      </c>
      <c r="H144" s="138">
        <v>600</v>
      </c>
      <c r="I144" s="139"/>
      <c r="J144" s="139"/>
      <c r="K144" s="140"/>
      <c r="L144" s="29"/>
      <c r="M144" s="141" t="s">
        <v>1</v>
      </c>
      <c r="N144" s="142" t="s">
        <v>39</v>
      </c>
      <c r="O144" s="143">
        <v>0</v>
      </c>
      <c r="P144" s="143">
        <f t="shared" si="0"/>
        <v>0</v>
      </c>
      <c r="Q144" s="143">
        <v>0</v>
      </c>
      <c r="R144" s="143">
        <f t="shared" si="1"/>
        <v>0</v>
      </c>
      <c r="S144" s="143">
        <v>0</v>
      </c>
      <c r="T144" s="144">
        <f t="shared" si="2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5" t="s">
        <v>143</v>
      </c>
      <c r="AT144" s="145" t="s">
        <v>139</v>
      </c>
      <c r="AU144" s="145" t="s">
        <v>85</v>
      </c>
      <c r="AY144" s="15" t="s">
        <v>144</v>
      </c>
      <c r="BE144" s="146">
        <f t="shared" si="3"/>
        <v>0</v>
      </c>
      <c r="BF144" s="146">
        <f t="shared" si="4"/>
        <v>0</v>
      </c>
      <c r="BG144" s="146">
        <f t="shared" si="5"/>
        <v>0</v>
      </c>
      <c r="BH144" s="146">
        <f t="shared" si="6"/>
        <v>0</v>
      </c>
      <c r="BI144" s="146">
        <f t="shared" si="7"/>
        <v>0</v>
      </c>
      <c r="BJ144" s="15" t="s">
        <v>85</v>
      </c>
      <c r="BK144" s="146">
        <f t="shared" si="8"/>
        <v>0</v>
      </c>
      <c r="BL144" s="15" t="s">
        <v>143</v>
      </c>
      <c r="BM144" s="145" t="s">
        <v>143</v>
      </c>
    </row>
    <row r="145" spans="1:65" s="2" customFormat="1" ht="16.5" customHeight="1">
      <c r="A145" s="28"/>
      <c r="B145" s="133"/>
      <c r="C145" s="134" t="s">
        <v>151</v>
      </c>
      <c r="D145" s="134" t="s">
        <v>139</v>
      </c>
      <c r="E145" s="135" t="s">
        <v>593</v>
      </c>
      <c r="F145" s="136" t="s">
        <v>594</v>
      </c>
      <c r="G145" s="137" t="s">
        <v>419</v>
      </c>
      <c r="H145" s="138">
        <v>100</v>
      </c>
      <c r="I145" s="139"/>
      <c r="J145" s="139"/>
      <c r="K145" s="140"/>
      <c r="L145" s="29"/>
      <c r="M145" s="141" t="s">
        <v>1</v>
      </c>
      <c r="N145" s="142" t="s">
        <v>39</v>
      </c>
      <c r="O145" s="143">
        <v>0</v>
      </c>
      <c r="P145" s="143">
        <f t="shared" si="0"/>
        <v>0</v>
      </c>
      <c r="Q145" s="143">
        <v>0</v>
      </c>
      <c r="R145" s="143">
        <f t="shared" si="1"/>
        <v>0</v>
      </c>
      <c r="S145" s="143">
        <v>0</v>
      </c>
      <c r="T145" s="144">
        <f t="shared" si="2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5" t="s">
        <v>143</v>
      </c>
      <c r="AT145" s="145" t="s">
        <v>139</v>
      </c>
      <c r="AU145" s="145" t="s">
        <v>85</v>
      </c>
      <c r="AY145" s="15" t="s">
        <v>144</v>
      </c>
      <c r="BE145" s="146">
        <f t="shared" si="3"/>
        <v>0</v>
      </c>
      <c r="BF145" s="146">
        <f t="shared" si="4"/>
        <v>0</v>
      </c>
      <c r="BG145" s="146">
        <f t="shared" si="5"/>
        <v>0</v>
      </c>
      <c r="BH145" s="146">
        <f t="shared" si="6"/>
        <v>0</v>
      </c>
      <c r="BI145" s="146">
        <f t="shared" si="7"/>
        <v>0</v>
      </c>
      <c r="BJ145" s="15" t="s">
        <v>85</v>
      </c>
      <c r="BK145" s="146">
        <f t="shared" si="8"/>
        <v>0</v>
      </c>
      <c r="BL145" s="15" t="s">
        <v>143</v>
      </c>
      <c r="BM145" s="145" t="s">
        <v>149</v>
      </c>
    </row>
    <row r="146" spans="1:65" s="2" customFormat="1" ht="16.5" customHeight="1">
      <c r="A146" s="28"/>
      <c r="B146" s="133"/>
      <c r="C146" s="134" t="s">
        <v>143</v>
      </c>
      <c r="D146" s="134" t="s">
        <v>139</v>
      </c>
      <c r="E146" s="135" t="s">
        <v>595</v>
      </c>
      <c r="F146" s="136" t="s">
        <v>596</v>
      </c>
      <c r="G146" s="137" t="s">
        <v>419</v>
      </c>
      <c r="H146" s="138">
        <v>130</v>
      </c>
      <c r="I146" s="139"/>
      <c r="J146" s="139"/>
      <c r="K146" s="140"/>
      <c r="L146" s="29"/>
      <c r="M146" s="141" t="s">
        <v>1</v>
      </c>
      <c r="N146" s="142" t="s">
        <v>39</v>
      </c>
      <c r="O146" s="143">
        <v>0</v>
      </c>
      <c r="P146" s="143">
        <f t="shared" si="0"/>
        <v>0</v>
      </c>
      <c r="Q146" s="143">
        <v>0</v>
      </c>
      <c r="R146" s="143">
        <f t="shared" si="1"/>
        <v>0</v>
      </c>
      <c r="S146" s="143">
        <v>0</v>
      </c>
      <c r="T146" s="144">
        <f t="shared" si="2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5" t="s">
        <v>143</v>
      </c>
      <c r="AT146" s="145" t="s">
        <v>139</v>
      </c>
      <c r="AU146" s="145" t="s">
        <v>85</v>
      </c>
      <c r="AY146" s="15" t="s">
        <v>144</v>
      </c>
      <c r="BE146" s="146">
        <f t="shared" si="3"/>
        <v>0</v>
      </c>
      <c r="BF146" s="146">
        <f t="shared" si="4"/>
        <v>0</v>
      </c>
      <c r="BG146" s="146">
        <f t="shared" si="5"/>
        <v>0</v>
      </c>
      <c r="BH146" s="146">
        <f t="shared" si="6"/>
        <v>0</v>
      </c>
      <c r="BI146" s="146">
        <f t="shared" si="7"/>
        <v>0</v>
      </c>
      <c r="BJ146" s="15" t="s">
        <v>85</v>
      </c>
      <c r="BK146" s="146">
        <f t="shared" si="8"/>
        <v>0</v>
      </c>
      <c r="BL146" s="15" t="s">
        <v>143</v>
      </c>
      <c r="BM146" s="145" t="s">
        <v>154</v>
      </c>
    </row>
    <row r="147" spans="1:65" s="2" customFormat="1" ht="16.5" customHeight="1">
      <c r="A147" s="28"/>
      <c r="B147" s="133"/>
      <c r="C147" s="134" t="s">
        <v>158</v>
      </c>
      <c r="D147" s="134" t="s">
        <v>139</v>
      </c>
      <c r="E147" s="135" t="s">
        <v>199</v>
      </c>
      <c r="F147" s="136" t="s">
        <v>597</v>
      </c>
      <c r="G147" s="137" t="s">
        <v>419</v>
      </c>
      <c r="H147" s="138">
        <v>100</v>
      </c>
      <c r="I147" s="139"/>
      <c r="J147" s="139"/>
      <c r="K147" s="140"/>
      <c r="L147" s="29"/>
      <c r="M147" s="141" t="s">
        <v>1</v>
      </c>
      <c r="N147" s="142" t="s">
        <v>39</v>
      </c>
      <c r="O147" s="143">
        <v>0</v>
      </c>
      <c r="P147" s="143">
        <f t="shared" si="0"/>
        <v>0</v>
      </c>
      <c r="Q147" s="143">
        <v>0</v>
      </c>
      <c r="R147" s="143">
        <f t="shared" si="1"/>
        <v>0</v>
      </c>
      <c r="S147" s="143">
        <v>0</v>
      </c>
      <c r="T147" s="144">
        <f t="shared" si="2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5" t="s">
        <v>143</v>
      </c>
      <c r="AT147" s="145" t="s">
        <v>139</v>
      </c>
      <c r="AU147" s="145" t="s">
        <v>85</v>
      </c>
      <c r="AY147" s="15" t="s">
        <v>144</v>
      </c>
      <c r="BE147" s="146">
        <f t="shared" si="3"/>
        <v>0</v>
      </c>
      <c r="BF147" s="146">
        <f t="shared" si="4"/>
        <v>0</v>
      </c>
      <c r="BG147" s="146">
        <f t="shared" si="5"/>
        <v>0</v>
      </c>
      <c r="BH147" s="146">
        <f t="shared" si="6"/>
        <v>0</v>
      </c>
      <c r="BI147" s="146">
        <f t="shared" si="7"/>
        <v>0</v>
      </c>
      <c r="BJ147" s="15" t="s">
        <v>85</v>
      </c>
      <c r="BK147" s="146">
        <f t="shared" si="8"/>
        <v>0</v>
      </c>
      <c r="BL147" s="15" t="s">
        <v>143</v>
      </c>
      <c r="BM147" s="145" t="s">
        <v>157</v>
      </c>
    </row>
    <row r="148" spans="1:65" s="2" customFormat="1" ht="16.5" customHeight="1">
      <c r="A148" s="28"/>
      <c r="B148" s="133"/>
      <c r="C148" s="134" t="s">
        <v>149</v>
      </c>
      <c r="D148" s="134" t="s">
        <v>139</v>
      </c>
      <c r="E148" s="135" t="s">
        <v>598</v>
      </c>
      <c r="F148" s="136" t="s">
        <v>599</v>
      </c>
      <c r="G148" s="137" t="s">
        <v>419</v>
      </c>
      <c r="H148" s="138">
        <v>110</v>
      </c>
      <c r="I148" s="139"/>
      <c r="J148" s="139"/>
      <c r="K148" s="140"/>
      <c r="L148" s="29"/>
      <c r="M148" s="141" t="s">
        <v>1</v>
      </c>
      <c r="N148" s="142" t="s">
        <v>39</v>
      </c>
      <c r="O148" s="143">
        <v>0</v>
      </c>
      <c r="P148" s="143">
        <f t="shared" si="0"/>
        <v>0</v>
      </c>
      <c r="Q148" s="143">
        <v>0</v>
      </c>
      <c r="R148" s="143">
        <f t="shared" si="1"/>
        <v>0</v>
      </c>
      <c r="S148" s="143">
        <v>0</v>
      </c>
      <c r="T148" s="144">
        <f t="shared" si="2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5" t="s">
        <v>143</v>
      </c>
      <c r="AT148" s="145" t="s">
        <v>139</v>
      </c>
      <c r="AU148" s="145" t="s">
        <v>85</v>
      </c>
      <c r="AY148" s="15" t="s">
        <v>144</v>
      </c>
      <c r="BE148" s="146">
        <f t="shared" si="3"/>
        <v>0</v>
      </c>
      <c r="BF148" s="146">
        <f t="shared" si="4"/>
        <v>0</v>
      </c>
      <c r="BG148" s="146">
        <f t="shared" si="5"/>
        <v>0</v>
      </c>
      <c r="BH148" s="146">
        <f t="shared" si="6"/>
        <v>0</v>
      </c>
      <c r="BI148" s="146">
        <f t="shared" si="7"/>
        <v>0</v>
      </c>
      <c r="BJ148" s="15" t="s">
        <v>85</v>
      </c>
      <c r="BK148" s="146">
        <f t="shared" si="8"/>
        <v>0</v>
      </c>
      <c r="BL148" s="15" t="s">
        <v>143</v>
      </c>
      <c r="BM148" s="145" t="s">
        <v>162</v>
      </c>
    </row>
    <row r="149" spans="1:65" s="2" customFormat="1" ht="16.5" customHeight="1">
      <c r="A149" s="28"/>
      <c r="B149" s="133"/>
      <c r="C149" s="134" t="s">
        <v>167</v>
      </c>
      <c r="D149" s="134" t="s">
        <v>139</v>
      </c>
      <c r="E149" s="135" t="s">
        <v>600</v>
      </c>
      <c r="F149" s="136" t="s">
        <v>601</v>
      </c>
      <c r="G149" s="137" t="s">
        <v>419</v>
      </c>
      <c r="H149" s="138">
        <v>460</v>
      </c>
      <c r="I149" s="139"/>
      <c r="J149" s="139"/>
      <c r="K149" s="140"/>
      <c r="L149" s="29"/>
      <c r="M149" s="141" t="s">
        <v>1</v>
      </c>
      <c r="N149" s="142" t="s">
        <v>39</v>
      </c>
      <c r="O149" s="143">
        <v>0</v>
      </c>
      <c r="P149" s="143">
        <f t="shared" si="0"/>
        <v>0</v>
      </c>
      <c r="Q149" s="143">
        <v>0</v>
      </c>
      <c r="R149" s="143">
        <f t="shared" si="1"/>
        <v>0</v>
      </c>
      <c r="S149" s="143">
        <v>0</v>
      </c>
      <c r="T149" s="144">
        <f t="shared" si="2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5" t="s">
        <v>143</v>
      </c>
      <c r="AT149" s="145" t="s">
        <v>139</v>
      </c>
      <c r="AU149" s="145" t="s">
        <v>85</v>
      </c>
      <c r="AY149" s="15" t="s">
        <v>144</v>
      </c>
      <c r="BE149" s="146">
        <f t="shared" si="3"/>
        <v>0</v>
      </c>
      <c r="BF149" s="146">
        <f t="shared" si="4"/>
        <v>0</v>
      </c>
      <c r="BG149" s="146">
        <f t="shared" si="5"/>
        <v>0</v>
      </c>
      <c r="BH149" s="146">
        <f t="shared" si="6"/>
        <v>0</v>
      </c>
      <c r="BI149" s="146">
        <f t="shared" si="7"/>
        <v>0</v>
      </c>
      <c r="BJ149" s="15" t="s">
        <v>85</v>
      </c>
      <c r="BK149" s="146">
        <f t="shared" si="8"/>
        <v>0</v>
      </c>
      <c r="BL149" s="15" t="s">
        <v>143</v>
      </c>
      <c r="BM149" s="145" t="s">
        <v>166</v>
      </c>
    </row>
    <row r="150" spans="1:65" s="2" customFormat="1" ht="16.5" customHeight="1">
      <c r="A150" s="28"/>
      <c r="B150" s="133"/>
      <c r="C150" s="134" t="s">
        <v>154</v>
      </c>
      <c r="D150" s="134" t="s">
        <v>139</v>
      </c>
      <c r="E150" s="135" t="s">
        <v>602</v>
      </c>
      <c r="F150" s="136" t="s">
        <v>603</v>
      </c>
      <c r="G150" s="137" t="s">
        <v>419</v>
      </c>
      <c r="H150" s="138">
        <v>50</v>
      </c>
      <c r="I150" s="139"/>
      <c r="J150" s="139"/>
      <c r="K150" s="140"/>
      <c r="L150" s="29"/>
      <c r="M150" s="141" t="s">
        <v>1</v>
      </c>
      <c r="N150" s="142" t="s">
        <v>39</v>
      </c>
      <c r="O150" s="143">
        <v>0</v>
      </c>
      <c r="P150" s="143">
        <f t="shared" si="0"/>
        <v>0</v>
      </c>
      <c r="Q150" s="143">
        <v>0</v>
      </c>
      <c r="R150" s="143">
        <f t="shared" si="1"/>
        <v>0</v>
      </c>
      <c r="S150" s="143">
        <v>0</v>
      </c>
      <c r="T150" s="144">
        <f t="shared" si="2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45" t="s">
        <v>143</v>
      </c>
      <c r="AT150" s="145" t="s">
        <v>139</v>
      </c>
      <c r="AU150" s="145" t="s">
        <v>85</v>
      </c>
      <c r="AY150" s="15" t="s">
        <v>144</v>
      </c>
      <c r="BE150" s="146">
        <f t="shared" si="3"/>
        <v>0</v>
      </c>
      <c r="BF150" s="146">
        <f t="shared" si="4"/>
        <v>0</v>
      </c>
      <c r="BG150" s="146">
        <f t="shared" si="5"/>
        <v>0</v>
      </c>
      <c r="BH150" s="146">
        <f t="shared" si="6"/>
        <v>0</v>
      </c>
      <c r="BI150" s="146">
        <f t="shared" si="7"/>
        <v>0</v>
      </c>
      <c r="BJ150" s="15" t="s">
        <v>85</v>
      </c>
      <c r="BK150" s="146">
        <f t="shared" si="8"/>
        <v>0</v>
      </c>
      <c r="BL150" s="15" t="s">
        <v>143</v>
      </c>
      <c r="BM150" s="145" t="s">
        <v>170</v>
      </c>
    </row>
    <row r="151" spans="1:65" s="2" customFormat="1" ht="16.5" customHeight="1">
      <c r="A151" s="28"/>
      <c r="B151" s="133"/>
      <c r="C151" s="134" t="s">
        <v>174</v>
      </c>
      <c r="D151" s="134" t="s">
        <v>139</v>
      </c>
      <c r="E151" s="135" t="s">
        <v>604</v>
      </c>
      <c r="F151" s="136" t="s">
        <v>605</v>
      </c>
      <c r="G151" s="137" t="s">
        <v>419</v>
      </c>
      <c r="H151" s="138">
        <v>5</v>
      </c>
      <c r="I151" s="139"/>
      <c r="J151" s="139"/>
      <c r="K151" s="140"/>
      <c r="L151" s="29"/>
      <c r="M151" s="141" t="s">
        <v>1</v>
      </c>
      <c r="N151" s="142" t="s">
        <v>39</v>
      </c>
      <c r="O151" s="143">
        <v>0</v>
      </c>
      <c r="P151" s="143">
        <f t="shared" si="0"/>
        <v>0</v>
      </c>
      <c r="Q151" s="143">
        <v>0</v>
      </c>
      <c r="R151" s="143">
        <f t="shared" si="1"/>
        <v>0</v>
      </c>
      <c r="S151" s="143">
        <v>0</v>
      </c>
      <c r="T151" s="144">
        <f t="shared" si="2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5" t="s">
        <v>143</v>
      </c>
      <c r="AT151" s="145" t="s">
        <v>139</v>
      </c>
      <c r="AU151" s="145" t="s">
        <v>85</v>
      </c>
      <c r="AY151" s="15" t="s">
        <v>144</v>
      </c>
      <c r="BE151" s="146">
        <f t="shared" si="3"/>
        <v>0</v>
      </c>
      <c r="BF151" s="146">
        <f t="shared" si="4"/>
        <v>0</v>
      </c>
      <c r="BG151" s="146">
        <f t="shared" si="5"/>
        <v>0</v>
      </c>
      <c r="BH151" s="146">
        <f t="shared" si="6"/>
        <v>0</v>
      </c>
      <c r="BI151" s="146">
        <f t="shared" si="7"/>
        <v>0</v>
      </c>
      <c r="BJ151" s="15" t="s">
        <v>85</v>
      </c>
      <c r="BK151" s="146">
        <f t="shared" si="8"/>
        <v>0</v>
      </c>
      <c r="BL151" s="15" t="s">
        <v>143</v>
      </c>
      <c r="BM151" s="145" t="s">
        <v>173</v>
      </c>
    </row>
    <row r="152" spans="1:65" s="2" customFormat="1" ht="24.2" customHeight="1">
      <c r="A152" s="28"/>
      <c r="B152" s="133"/>
      <c r="C152" s="134" t="s">
        <v>157</v>
      </c>
      <c r="D152" s="134" t="s">
        <v>139</v>
      </c>
      <c r="E152" s="135" t="s">
        <v>606</v>
      </c>
      <c r="F152" s="136" t="s">
        <v>607</v>
      </c>
      <c r="G152" s="137" t="s">
        <v>608</v>
      </c>
      <c r="H152" s="138">
        <v>1</v>
      </c>
      <c r="I152" s="139"/>
      <c r="J152" s="139"/>
      <c r="K152" s="140"/>
      <c r="L152" s="29"/>
      <c r="M152" s="141" t="s">
        <v>1</v>
      </c>
      <c r="N152" s="142" t="s">
        <v>39</v>
      </c>
      <c r="O152" s="143">
        <v>0</v>
      </c>
      <c r="P152" s="143">
        <f t="shared" si="0"/>
        <v>0</v>
      </c>
      <c r="Q152" s="143">
        <v>0</v>
      </c>
      <c r="R152" s="143">
        <f t="shared" si="1"/>
        <v>0</v>
      </c>
      <c r="S152" s="143">
        <v>0</v>
      </c>
      <c r="T152" s="144">
        <f t="shared" si="2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5" t="s">
        <v>143</v>
      </c>
      <c r="AT152" s="145" t="s">
        <v>139</v>
      </c>
      <c r="AU152" s="145" t="s">
        <v>85</v>
      </c>
      <c r="AY152" s="15" t="s">
        <v>144</v>
      </c>
      <c r="BE152" s="146">
        <f t="shared" si="3"/>
        <v>0</v>
      </c>
      <c r="BF152" s="146">
        <f t="shared" si="4"/>
        <v>0</v>
      </c>
      <c r="BG152" s="146">
        <f t="shared" si="5"/>
        <v>0</v>
      </c>
      <c r="BH152" s="146">
        <f t="shared" si="6"/>
        <v>0</v>
      </c>
      <c r="BI152" s="146">
        <f t="shared" si="7"/>
        <v>0</v>
      </c>
      <c r="BJ152" s="15" t="s">
        <v>85</v>
      </c>
      <c r="BK152" s="146">
        <f t="shared" si="8"/>
        <v>0</v>
      </c>
      <c r="BL152" s="15" t="s">
        <v>143</v>
      </c>
      <c r="BM152" s="145" t="s">
        <v>7</v>
      </c>
    </row>
    <row r="153" spans="1:65" s="2" customFormat="1" ht="24.2" customHeight="1">
      <c r="A153" s="28"/>
      <c r="B153" s="133"/>
      <c r="C153" s="134" t="s">
        <v>181</v>
      </c>
      <c r="D153" s="134" t="s">
        <v>139</v>
      </c>
      <c r="E153" s="135" t="s">
        <v>202</v>
      </c>
      <c r="F153" s="136" t="s">
        <v>609</v>
      </c>
      <c r="G153" s="137" t="s">
        <v>142</v>
      </c>
      <c r="H153" s="138">
        <v>1</v>
      </c>
      <c r="I153" s="139"/>
      <c r="J153" s="139"/>
      <c r="K153" s="140"/>
      <c r="L153" s="29"/>
      <c r="M153" s="141" t="s">
        <v>1</v>
      </c>
      <c r="N153" s="142" t="s">
        <v>39</v>
      </c>
      <c r="O153" s="143">
        <v>0</v>
      </c>
      <c r="P153" s="143">
        <f t="shared" si="0"/>
        <v>0</v>
      </c>
      <c r="Q153" s="143">
        <v>0</v>
      </c>
      <c r="R153" s="143">
        <f t="shared" si="1"/>
        <v>0</v>
      </c>
      <c r="S153" s="143">
        <v>0</v>
      </c>
      <c r="T153" s="144">
        <f t="shared" si="2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45" t="s">
        <v>143</v>
      </c>
      <c r="AT153" s="145" t="s">
        <v>139</v>
      </c>
      <c r="AU153" s="145" t="s">
        <v>85</v>
      </c>
      <c r="AY153" s="15" t="s">
        <v>144</v>
      </c>
      <c r="BE153" s="146">
        <f t="shared" si="3"/>
        <v>0</v>
      </c>
      <c r="BF153" s="146">
        <f t="shared" si="4"/>
        <v>0</v>
      </c>
      <c r="BG153" s="146">
        <f t="shared" si="5"/>
        <v>0</v>
      </c>
      <c r="BH153" s="146">
        <f t="shared" si="6"/>
        <v>0</v>
      </c>
      <c r="BI153" s="146">
        <f t="shared" si="7"/>
        <v>0</v>
      </c>
      <c r="BJ153" s="15" t="s">
        <v>85</v>
      </c>
      <c r="BK153" s="146">
        <f t="shared" si="8"/>
        <v>0</v>
      </c>
      <c r="BL153" s="15" t="s">
        <v>143</v>
      </c>
      <c r="BM153" s="145" t="s">
        <v>180</v>
      </c>
    </row>
    <row r="154" spans="1:65" s="13" customFormat="1" ht="25.9" customHeight="1">
      <c r="B154" s="169"/>
      <c r="D154" s="170" t="s">
        <v>72</v>
      </c>
      <c r="E154" s="171" t="s">
        <v>610</v>
      </c>
      <c r="F154" s="171" t="s">
        <v>611</v>
      </c>
      <c r="J154" s="172"/>
      <c r="L154" s="169"/>
      <c r="M154" s="173"/>
      <c r="N154" s="174"/>
      <c r="O154" s="174"/>
      <c r="P154" s="175">
        <f>P155</f>
        <v>0</v>
      </c>
      <c r="Q154" s="174"/>
      <c r="R154" s="175">
        <f>R155</f>
        <v>0</v>
      </c>
      <c r="S154" s="174"/>
      <c r="T154" s="176">
        <f>T155</f>
        <v>0</v>
      </c>
      <c r="AR154" s="170" t="s">
        <v>80</v>
      </c>
      <c r="AT154" s="177" t="s">
        <v>72</v>
      </c>
      <c r="AU154" s="177" t="s">
        <v>73</v>
      </c>
      <c r="AY154" s="170" t="s">
        <v>144</v>
      </c>
      <c r="BK154" s="178">
        <f>BK155</f>
        <v>0</v>
      </c>
    </row>
    <row r="155" spans="1:65" s="13" customFormat="1" ht="22.9" customHeight="1">
      <c r="B155" s="169"/>
      <c r="D155" s="170" t="s">
        <v>72</v>
      </c>
      <c r="E155" s="179" t="s">
        <v>588</v>
      </c>
      <c r="F155" s="179" t="s">
        <v>589</v>
      </c>
      <c r="J155" s="180"/>
      <c r="L155" s="169"/>
      <c r="M155" s="173"/>
      <c r="N155" s="174"/>
      <c r="O155" s="174"/>
      <c r="P155" s="175">
        <f>SUM(P156:P160)</f>
        <v>0</v>
      </c>
      <c r="Q155" s="174"/>
      <c r="R155" s="175">
        <f>SUM(R156:R160)</f>
        <v>0</v>
      </c>
      <c r="S155" s="174"/>
      <c r="T155" s="176">
        <f>SUM(T156:T160)</f>
        <v>0</v>
      </c>
      <c r="AR155" s="170" t="s">
        <v>80</v>
      </c>
      <c r="AT155" s="177" t="s">
        <v>72</v>
      </c>
      <c r="AU155" s="177" t="s">
        <v>80</v>
      </c>
      <c r="AY155" s="170" t="s">
        <v>144</v>
      </c>
      <c r="BK155" s="178">
        <f>SUM(BK156:BK160)</f>
        <v>0</v>
      </c>
    </row>
    <row r="156" spans="1:65" s="2" customFormat="1" ht="16.5" customHeight="1">
      <c r="A156" s="28"/>
      <c r="B156" s="133"/>
      <c r="C156" s="134" t="s">
        <v>162</v>
      </c>
      <c r="D156" s="134" t="s">
        <v>139</v>
      </c>
      <c r="E156" s="135" t="s">
        <v>612</v>
      </c>
      <c r="F156" s="136" t="s">
        <v>613</v>
      </c>
      <c r="G156" s="137" t="s">
        <v>419</v>
      </c>
      <c r="H156" s="138">
        <v>160</v>
      </c>
      <c r="I156" s="139"/>
      <c r="J156" s="139"/>
      <c r="K156" s="140"/>
      <c r="L156" s="29"/>
      <c r="M156" s="141" t="s">
        <v>1</v>
      </c>
      <c r="N156" s="142" t="s">
        <v>39</v>
      </c>
      <c r="O156" s="143">
        <v>0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45" t="s">
        <v>143</v>
      </c>
      <c r="AT156" s="145" t="s">
        <v>139</v>
      </c>
      <c r="AU156" s="145" t="s">
        <v>85</v>
      </c>
      <c r="AY156" s="15" t="s">
        <v>144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5" t="s">
        <v>85</v>
      </c>
      <c r="BK156" s="146">
        <f>ROUND(I156*H156,2)</f>
        <v>0</v>
      </c>
      <c r="BL156" s="15" t="s">
        <v>143</v>
      </c>
      <c r="BM156" s="145" t="s">
        <v>184</v>
      </c>
    </row>
    <row r="157" spans="1:65" s="2" customFormat="1" ht="16.5" customHeight="1">
      <c r="A157" s="28"/>
      <c r="B157" s="133"/>
      <c r="C157" s="134" t="s">
        <v>189</v>
      </c>
      <c r="D157" s="134" t="s">
        <v>139</v>
      </c>
      <c r="E157" s="135" t="s">
        <v>614</v>
      </c>
      <c r="F157" s="136" t="s">
        <v>615</v>
      </c>
      <c r="G157" s="137" t="s">
        <v>419</v>
      </c>
      <c r="H157" s="138">
        <v>230</v>
      </c>
      <c r="I157" s="139"/>
      <c r="J157" s="139"/>
      <c r="K157" s="140"/>
      <c r="L157" s="29"/>
      <c r="M157" s="141" t="s">
        <v>1</v>
      </c>
      <c r="N157" s="142" t="s">
        <v>39</v>
      </c>
      <c r="O157" s="143">
        <v>0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5" t="s">
        <v>143</v>
      </c>
      <c r="AT157" s="145" t="s">
        <v>139</v>
      </c>
      <c r="AU157" s="145" t="s">
        <v>85</v>
      </c>
      <c r="AY157" s="15" t="s">
        <v>144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5" t="s">
        <v>85</v>
      </c>
      <c r="BK157" s="146">
        <f>ROUND(I157*H157,2)</f>
        <v>0</v>
      </c>
      <c r="BL157" s="15" t="s">
        <v>143</v>
      </c>
      <c r="BM157" s="145" t="s">
        <v>187</v>
      </c>
    </row>
    <row r="158" spans="1:65" s="2" customFormat="1" ht="16.5" customHeight="1">
      <c r="A158" s="28"/>
      <c r="B158" s="133"/>
      <c r="C158" s="134" t="s">
        <v>166</v>
      </c>
      <c r="D158" s="134" t="s">
        <v>139</v>
      </c>
      <c r="E158" s="135" t="s">
        <v>616</v>
      </c>
      <c r="F158" s="136" t="s">
        <v>617</v>
      </c>
      <c r="G158" s="137" t="s">
        <v>419</v>
      </c>
      <c r="H158" s="138">
        <v>90</v>
      </c>
      <c r="I158" s="139"/>
      <c r="J158" s="139"/>
      <c r="K158" s="140"/>
      <c r="L158" s="29"/>
      <c r="M158" s="141" t="s">
        <v>1</v>
      </c>
      <c r="N158" s="142" t="s">
        <v>39</v>
      </c>
      <c r="O158" s="143">
        <v>0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45" t="s">
        <v>143</v>
      </c>
      <c r="AT158" s="145" t="s">
        <v>139</v>
      </c>
      <c r="AU158" s="145" t="s">
        <v>85</v>
      </c>
      <c r="AY158" s="15" t="s">
        <v>144</v>
      </c>
      <c r="BE158" s="146">
        <f>IF(N158="základná",J158,0)</f>
        <v>0</v>
      </c>
      <c r="BF158" s="146">
        <f>IF(N158="znížená",J158,0)</f>
        <v>0</v>
      </c>
      <c r="BG158" s="146">
        <f>IF(N158="zákl. prenesená",J158,0)</f>
        <v>0</v>
      </c>
      <c r="BH158" s="146">
        <f>IF(N158="zníž. prenesená",J158,0)</f>
        <v>0</v>
      </c>
      <c r="BI158" s="146">
        <f>IF(N158="nulová",J158,0)</f>
        <v>0</v>
      </c>
      <c r="BJ158" s="15" t="s">
        <v>85</v>
      </c>
      <c r="BK158" s="146">
        <f>ROUND(I158*H158,2)</f>
        <v>0</v>
      </c>
      <c r="BL158" s="15" t="s">
        <v>143</v>
      </c>
      <c r="BM158" s="145" t="s">
        <v>193</v>
      </c>
    </row>
    <row r="159" spans="1:65" s="2" customFormat="1" ht="16.5" customHeight="1">
      <c r="A159" s="28"/>
      <c r="B159" s="133"/>
      <c r="C159" s="134" t="s">
        <v>198</v>
      </c>
      <c r="D159" s="134" t="s">
        <v>139</v>
      </c>
      <c r="E159" s="135" t="s">
        <v>618</v>
      </c>
      <c r="F159" s="136" t="s">
        <v>619</v>
      </c>
      <c r="G159" s="137" t="s">
        <v>419</v>
      </c>
      <c r="H159" s="138">
        <v>110</v>
      </c>
      <c r="I159" s="139"/>
      <c r="J159" s="139"/>
      <c r="K159" s="140"/>
      <c r="L159" s="29"/>
      <c r="M159" s="141" t="s">
        <v>1</v>
      </c>
      <c r="N159" s="142" t="s">
        <v>39</v>
      </c>
      <c r="O159" s="143">
        <v>0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5" t="s">
        <v>143</v>
      </c>
      <c r="AT159" s="145" t="s">
        <v>139</v>
      </c>
      <c r="AU159" s="145" t="s">
        <v>85</v>
      </c>
      <c r="AY159" s="15" t="s">
        <v>144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5" t="s">
        <v>85</v>
      </c>
      <c r="BK159" s="146">
        <f>ROUND(I159*H159,2)</f>
        <v>0</v>
      </c>
      <c r="BL159" s="15" t="s">
        <v>143</v>
      </c>
      <c r="BM159" s="145" t="s">
        <v>264</v>
      </c>
    </row>
    <row r="160" spans="1:65" s="2" customFormat="1" ht="24.2" customHeight="1">
      <c r="A160" s="28"/>
      <c r="B160" s="133"/>
      <c r="C160" s="134" t="s">
        <v>170</v>
      </c>
      <c r="D160" s="134" t="s">
        <v>139</v>
      </c>
      <c r="E160" s="135" t="s">
        <v>620</v>
      </c>
      <c r="F160" s="136" t="s">
        <v>609</v>
      </c>
      <c r="G160" s="137" t="s">
        <v>621</v>
      </c>
      <c r="H160" s="138">
        <v>1</v>
      </c>
      <c r="I160" s="139"/>
      <c r="J160" s="139"/>
      <c r="K160" s="140"/>
      <c r="L160" s="29"/>
      <c r="M160" s="141" t="s">
        <v>1</v>
      </c>
      <c r="N160" s="142" t="s">
        <v>39</v>
      </c>
      <c r="O160" s="143">
        <v>0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45" t="s">
        <v>143</v>
      </c>
      <c r="AT160" s="145" t="s">
        <v>139</v>
      </c>
      <c r="AU160" s="145" t="s">
        <v>85</v>
      </c>
      <c r="AY160" s="15" t="s">
        <v>144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5" t="s">
        <v>85</v>
      </c>
      <c r="BK160" s="146">
        <f>ROUND(I160*H160,2)</f>
        <v>0</v>
      </c>
      <c r="BL160" s="15" t="s">
        <v>143</v>
      </c>
      <c r="BM160" s="145" t="s">
        <v>267</v>
      </c>
    </row>
    <row r="161" spans="1:65" s="13" customFormat="1" ht="25.9" customHeight="1">
      <c r="B161" s="169"/>
      <c r="D161" s="170" t="s">
        <v>72</v>
      </c>
      <c r="E161" s="171" t="s">
        <v>622</v>
      </c>
      <c r="F161" s="171" t="s">
        <v>623</v>
      </c>
      <c r="J161" s="172"/>
      <c r="L161" s="169"/>
      <c r="M161" s="173"/>
      <c r="N161" s="174"/>
      <c r="O161" s="174"/>
      <c r="P161" s="175">
        <f>P162</f>
        <v>0</v>
      </c>
      <c r="Q161" s="174"/>
      <c r="R161" s="175">
        <f>R162</f>
        <v>0</v>
      </c>
      <c r="S161" s="174"/>
      <c r="T161" s="176">
        <f>T162</f>
        <v>0</v>
      </c>
      <c r="AR161" s="170" t="s">
        <v>80</v>
      </c>
      <c r="AT161" s="177" t="s">
        <v>72</v>
      </c>
      <c r="AU161" s="177" t="s">
        <v>73</v>
      </c>
      <c r="AY161" s="170" t="s">
        <v>144</v>
      </c>
      <c r="BK161" s="178">
        <f>BK162</f>
        <v>0</v>
      </c>
    </row>
    <row r="162" spans="1:65" s="13" customFormat="1" ht="22.9" customHeight="1">
      <c r="B162" s="169"/>
      <c r="D162" s="170" t="s">
        <v>72</v>
      </c>
      <c r="E162" s="179" t="s">
        <v>588</v>
      </c>
      <c r="F162" s="179" t="s">
        <v>589</v>
      </c>
      <c r="J162" s="180"/>
      <c r="L162" s="169"/>
      <c r="M162" s="173"/>
      <c r="N162" s="174"/>
      <c r="O162" s="174"/>
      <c r="P162" s="175">
        <f>SUM(P163:P167)</f>
        <v>0</v>
      </c>
      <c r="Q162" s="174"/>
      <c r="R162" s="175">
        <f>SUM(R163:R167)</f>
        <v>0</v>
      </c>
      <c r="S162" s="174"/>
      <c r="T162" s="176">
        <f>SUM(T163:T167)</f>
        <v>0</v>
      </c>
      <c r="AR162" s="170" t="s">
        <v>80</v>
      </c>
      <c r="AT162" s="177" t="s">
        <v>72</v>
      </c>
      <c r="AU162" s="177" t="s">
        <v>80</v>
      </c>
      <c r="AY162" s="170" t="s">
        <v>144</v>
      </c>
      <c r="BK162" s="178">
        <f>SUM(BK163:BK167)</f>
        <v>0</v>
      </c>
    </row>
    <row r="163" spans="1:65" s="2" customFormat="1" ht="16.5" customHeight="1">
      <c r="A163" s="28"/>
      <c r="B163" s="133"/>
      <c r="C163" s="134" t="s">
        <v>268</v>
      </c>
      <c r="D163" s="134" t="s">
        <v>139</v>
      </c>
      <c r="E163" s="135" t="s">
        <v>624</v>
      </c>
      <c r="F163" s="136" t="s">
        <v>625</v>
      </c>
      <c r="G163" s="137" t="s">
        <v>142</v>
      </c>
      <c r="H163" s="138">
        <v>2</v>
      </c>
      <c r="I163" s="139"/>
      <c r="J163" s="139"/>
      <c r="K163" s="140"/>
      <c r="L163" s="29"/>
      <c r="M163" s="141" t="s">
        <v>1</v>
      </c>
      <c r="N163" s="142" t="s">
        <v>39</v>
      </c>
      <c r="O163" s="143">
        <v>0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5" t="s">
        <v>143</v>
      </c>
      <c r="AT163" s="145" t="s">
        <v>139</v>
      </c>
      <c r="AU163" s="145" t="s">
        <v>85</v>
      </c>
      <c r="AY163" s="15" t="s">
        <v>144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5" t="s">
        <v>85</v>
      </c>
      <c r="BK163" s="146">
        <f>ROUND(I163*H163,2)</f>
        <v>0</v>
      </c>
      <c r="BL163" s="15" t="s">
        <v>143</v>
      </c>
      <c r="BM163" s="145" t="s">
        <v>271</v>
      </c>
    </row>
    <row r="164" spans="1:65" s="2" customFormat="1" ht="16.5" customHeight="1">
      <c r="A164" s="28"/>
      <c r="B164" s="133"/>
      <c r="C164" s="134" t="s">
        <v>173</v>
      </c>
      <c r="D164" s="134" t="s">
        <v>139</v>
      </c>
      <c r="E164" s="135" t="s">
        <v>626</v>
      </c>
      <c r="F164" s="136" t="s">
        <v>627</v>
      </c>
      <c r="G164" s="137" t="s">
        <v>142</v>
      </c>
      <c r="H164" s="138">
        <v>1</v>
      </c>
      <c r="I164" s="139"/>
      <c r="J164" s="139"/>
      <c r="K164" s="140"/>
      <c r="L164" s="29"/>
      <c r="M164" s="141" t="s">
        <v>1</v>
      </c>
      <c r="N164" s="142" t="s">
        <v>39</v>
      </c>
      <c r="O164" s="143">
        <v>0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45" t="s">
        <v>143</v>
      </c>
      <c r="AT164" s="145" t="s">
        <v>139</v>
      </c>
      <c r="AU164" s="145" t="s">
        <v>85</v>
      </c>
      <c r="AY164" s="15" t="s">
        <v>144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5" t="s">
        <v>85</v>
      </c>
      <c r="BK164" s="146">
        <f>ROUND(I164*H164,2)</f>
        <v>0</v>
      </c>
      <c r="BL164" s="15" t="s">
        <v>143</v>
      </c>
      <c r="BM164" s="145" t="s">
        <v>274</v>
      </c>
    </row>
    <row r="165" spans="1:65" s="2" customFormat="1" ht="16.5" customHeight="1">
      <c r="A165" s="28"/>
      <c r="B165" s="133"/>
      <c r="C165" s="134" t="s">
        <v>275</v>
      </c>
      <c r="D165" s="134" t="s">
        <v>139</v>
      </c>
      <c r="E165" s="135" t="s">
        <v>628</v>
      </c>
      <c r="F165" s="136" t="s">
        <v>629</v>
      </c>
      <c r="G165" s="137" t="s">
        <v>142</v>
      </c>
      <c r="H165" s="138">
        <v>3</v>
      </c>
      <c r="I165" s="139"/>
      <c r="J165" s="139"/>
      <c r="K165" s="140"/>
      <c r="L165" s="29"/>
      <c r="M165" s="141" t="s">
        <v>1</v>
      </c>
      <c r="N165" s="142" t="s">
        <v>39</v>
      </c>
      <c r="O165" s="143">
        <v>0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5" t="s">
        <v>143</v>
      </c>
      <c r="AT165" s="145" t="s">
        <v>139</v>
      </c>
      <c r="AU165" s="145" t="s">
        <v>85</v>
      </c>
      <c r="AY165" s="15" t="s">
        <v>144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5" t="s">
        <v>85</v>
      </c>
      <c r="BK165" s="146">
        <f>ROUND(I165*H165,2)</f>
        <v>0</v>
      </c>
      <c r="BL165" s="15" t="s">
        <v>143</v>
      </c>
      <c r="BM165" s="145" t="s">
        <v>278</v>
      </c>
    </row>
    <row r="166" spans="1:65" s="2" customFormat="1" ht="16.5" customHeight="1">
      <c r="A166" s="28"/>
      <c r="B166" s="133"/>
      <c r="C166" s="134" t="s">
        <v>7</v>
      </c>
      <c r="D166" s="134" t="s">
        <v>139</v>
      </c>
      <c r="E166" s="135" t="s">
        <v>630</v>
      </c>
      <c r="F166" s="136" t="s">
        <v>631</v>
      </c>
      <c r="G166" s="137" t="s">
        <v>142</v>
      </c>
      <c r="H166" s="138">
        <v>1</v>
      </c>
      <c r="I166" s="139"/>
      <c r="J166" s="139"/>
      <c r="K166" s="140"/>
      <c r="L166" s="29"/>
      <c r="M166" s="141" t="s">
        <v>1</v>
      </c>
      <c r="N166" s="142" t="s">
        <v>39</v>
      </c>
      <c r="O166" s="143">
        <v>0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45" t="s">
        <v>143</v>
      </c>
      <c r="AT166" s="145" t="s">
        <v>139</v>
      </c>
      <c r="AU166" s="145" t="s">
        <v>85</v>
      </c>
      <c r="AY166" s="15" t="s">
        <v>144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5" t="s">
        <v>85</v>
      </c>
      <c r="BK166" s="146">
        <f>ROUND(I166*H166,2)</f>
        <v>0</v>
      </c>
      <c r="BL166" s="15" t="s">
        <v>143</v>
      </c>
      <c r="BM166" s="145" t="s">
        <v>281</v>
      </c>
    </row>
    <row r="167" spans="1:65" s="2" customFormat="1" ht="24.2" customHeight="1">
      <c r="A167" s="28"/>
      <c r="B167" s="133"/>
      <c r="C167" s="134" t="s">
        <v>282</v>
      </c>
      <c r="D167" s="134" t="s">
        <v>139</v>
      </c>
      <c r="E167" s="135" t="s">
        <v>620</v>
      </c>
      <c r="F167" s="136" t="s">
        <v>609</v>
      </c>
      <c r="G167" s="137" t="s">
        <v>621</v>
      </c>
      <c r="H167" s="138">
        <v>1</v>
      </c>
      <c r="I167" s="139"/>
      <c r="J167" s="139"/>
      <c r="K167" s="140"/>
      <c r="L167" s="29"/>
      <c r="M167" s="141" t="s">
        <v>1</v>
      </c>
      <c r="N167" s="142" t="s">
        <v>39</v>
      </c>
      <c r="O167" s="143">
        <v>0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45" t="s">
        <v>143</v>
      </c>
      <c r="AT167" s="145" t="s">
        <v>139</v>
      </c>
      <c r="AU167" s="145" t="s">
        <v>85</v>
      </c>
      <c r="AY167" s="15" t="s">
        <v>144</v>
      </c>
      <c r="BE167" s="146">
        <f>IF(N167="základná",J167,0)</f>
        <v>0</v>
      </c>
      <c r="BF167" s="146">
        <f>IF(N167="znížená",J167,0)</f>
        <v>0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5" t="s">
        <v>85</v>
      </c>
      <c r="BK167" s="146">
        <f>ROUND(I167*H167,2)</f>
        <v>0</v>
      </c>
      <c r="BL167" s="15" t="s">
        <v>143</v>
      </c>
      <c r="BM167" s="145" t="s">
        <v>285</v>
      </c>
    </row>
    <row r="168" spans="1:65" s="13" customFormat="1" ht="25.9" customHeight="1">
      <c r="B168" s="169"/>
      <c r="D168" s="170" t="s">
        <v>72</v>
      </c>
      <c r="E168" s="171" t="s">
        <v>632</v>
      </c>
      <c r="F168" s="171" t="s">
        <v>633</v>
      </c>
      <c r="J168" s="172"/>
      <c r="L168" s="169"/>
      <c r="M168" s="173"/>
      <c r="N168" s="174"/>
      <c r="O168" s="174"/>
      <c r="P168" s="175">
        <f>P169</f>
        <v>0</v>
      </c>
      <c r="Q168" s="174"/>
      <c r="R168" s="175">
        <f>R169</f>
        <v>0</v>
      </c>
      <c r="S168" s="174"/>
      <c r="T168" s="176">
        <f>T169</f>
        <v>0</v>
      </c>
      <c r="AR168" s="170" t="s">
        <v>80</v>
      </c>
      <c r="AT168" s="177" t="s">
        <v>72</v>
      </c>
      <c r="AU168" s="177" t="s">
        <v>73</v>
      </c>
      <c r="AY168" s="170" t="s">
        <v>144</v>
      </c>
      <c r="BK168" s="178">
        <f>BK169</f>
        <v>0</v>
      </c>
    </row>
    <row r="169" spans="1:65" s="13" customFormat="1" ht="22.9" customHeight="1">
      <c r="B169" s="169"/>
      <c r="D169" s="170" t="s">
        <v>72</v>
      </c>
      <c r="E169" s="179" t="s">
        <v>588</v>
      </c>
      <c r="F169" s="179" t="s">
        <v>589</v>
      </c>
      <c r="J169" s="180"/>
      <c r="L169" s="169"/>
      <c r="M169" s="173"/>
      <c r="N169" s="174"/>
      <c r="O169" s="174"/>
      <c r="P169" s="175">
        <f>SUM(P170:P172)</f>
        <v>0</v>
      </c>
      <c r="Q169" s="174"/>
      <c r="R169" s="175">
        <f>SUM(R170:R172)</f>
        <v>0</v>
      </c>
      <c r="S169" s="174"/>
      <c r="T169" s="176">
        <f>SUM(T170:T172)</f>
        <v>0</v>
      </c>
      <c r="AR169" s="170" t="s">
        <v>80</v>
      </c>
      <c r="AT169" s="177" t="s">
        <v>72</v>
      </c>
      <c r="AU169" s="177" t="s">
        <v>80</v>
      </c>
      <c r="AY169" s="170" t="s">
        <v>144</v>
      </c>
      <c r="BK169" s="178">
        <f>SUM(BK170:BK172)</f>
        <v>0</v>
      </c>
    </row>
    <row r="170" spans="1:65" s="2" customFormat="1" ht="16.5" customHeight="1">
      <c r="A170" s="28"/>
      <c r="B170" s="133"/>
      <c r="C170" s="134" t="s">
        <v>180</v>
      </c>
      <c r="D170" s="134" t="s">
        <v>139</v>
      </c>
      <c r="E170" s="135" t="s">
        <v>634</v>
      </c>
      <c r="F170" s="136" t="s">
        <v>635</v>
      </c>
      <c r="G170" s="137" t="s">
        <v>142</v>
      </c>
      <c r="H170" s="138">
        <v>8</v>
      </c>
      <c r="I170" s="139"/>
      <c r="J170" s="139"/>
      <c r="K170" s="140"/>
      <c r="L170" s="29"/>
      <c r="M170" s="141" t="s">
        <v>1</v>
      </c>
      <c r="N170" s="142" t="s">
        <v>39</v>
      </c>
      <c r="O170" s="143">
        <v>0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5" t="s">
        <v>143</v>
      </c>
      <c r="AT170" s="145" t="s">
        <v>139</v>
      </c>
      <c r="AU170" s="145" t="s">
        <v>85</v>
      </c>
      <c r="AY170" s="15" t="s">
        <v>144</v>
      </c>
      <c r="BE170" s="146">
        <f>IF(N170="základná",J170,0)</f>
        <v>0</v>
      </c>
      <c r="BF170" s="146">
        <f>IF(N170="znížená",J170,0)</f>
        <v>0</v>
      </c>
      <c r="BG170" s="146">
        <f>IF(N170="zákl. prenesená",J170,0)</f>
        <v>0</v>
      </c>
      <c r="BH170" s="146">
        <f>IF(N170="zníž. prenesená",J170,0)</f>
        <v>0</v>
      </c>
      <c r="BI170" s="146">
        <f>IF(N170="nulová",J170,0)</f>
        <v>0</v>
      </c>
      <c r="BJ170" s="15" t="s">
        <v>85</v>
      </c>
      <c r="BK170" s="146">
        <f>ROUND(I170*H170,2)</f>
        <v>0</v>
      </c>
      <c r="BL170" s="15" t="s">
        <v>143</v>
      </c>
      <c r="BM170" s="145" t="s">
        <v>288</v>
      </c>
    </row>
    <row r="171" spans="1:65" s="2" customFormat="1" ht="16.5" customHeight="1">
      <c r="A171" s="28"/>
      <c r="B171" s="133"/>
      <c r="C171" s="134" t="s">
        <v>289</v>
      </c>
      <c r="D171" s="134" t="s">
        <v>139</v>
      </c>
      <c r="E171" s="135" t="s">
        <v>636</v>
      </c>
      <c r="F171" s="136" t="s">
        <v>637</v>
      </c>
      <c r="G171" s="137" t="s">
        <v>142</v>
      </c>
      <c r="H171" s="138">
        <v>4</v>
      </c>
      <c r="I171" s="139"/>
      <c r="J171" s="139"/>
      <c r="K171" s="140"/>
      <c r="L171" s="29"/>
      <c r="M171" s="141" t="s">
        <v>1</v>
      </c>
      <c r="N171" s="142" t="s">
        <v>39</v>
      </c>
      <c r="O171" s="143">
        <v>0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5" t="s">
        <v>143</v>
      </c>
      <c r="AT171" s="145" t="s">
        <v>139</v>
      </c>
      <c r="AU171" s="145" t="s">
        <v>85</v>
      </c>
      <c r="AY171" s="15" t="s">
        <v>144</v>
      </c>
      <c r="BE171" s="146">
        <f>IF(N171="základná",J171,0)</f>
        <v>0</v>
      </c>
      <c r="BF171" s="146">
        <f>IF(N171="znížená",J171,0)</f>
        <v>0</v>
      </c>
      <c r="BG171" s="146">
        <f>IF(N171="zákl. prenesená",J171,0)</f>
        <v>0</v>
      </c>
      <c r="BH171" s="146">
        <f>IF(N171="zníž. prenesená",J171,0)</f>
        <v>0</v>
      </c>
      <c r="BI171" s="146">
        <f>IF(N171="nulová",J171,0)</f>
        <v>0</v>
      </c>
      <c r="BJ171" s="15" t="s">
        <v>85</v>
      </c>
      <c r="BK171" s="146">
        <f>ROUND(I171*H171,2)</f>
        <v>0</v>
      </c>
      <c r="BL171" s="15" t="s">
        <v>143</v>
      </c>
      <c r="BM171" s="145" t="s">
        <v>292</v>
      </c>
    </row>
    <row r="172" spans="1:65" s="2" customFormat="1" ht="24.2" customHeight="1">
      <c r="A172" s="28"/>
      <c r="B172" s="133"/>
      <c r="C172" s="134" t="s">
        <v>184</v>
      </c>
      <c r="D172" s="134" t="s">
        <v>139</v>
      </c>
      <c r="E172" s="135" t="s">
        <v>620</v>
      </c>
      <c r="F172" s="136" t="s">
        <v>609</v>
      </c>
      <c r="G172" s="137" t="s">
        <v>621</v>
      </c>
      <c r="H172" s="138">
        <v>1</v>
      </c>
      <c r="I172" s="139"/>
      <c r="J172" s="139"/>
      <c r="K172" s="140"/>
      <c r="L172" s="29"/>
      <c r="M172" s="141" t="s">
        <v>1</v>
      </c>
      <c r="N172" s="142" t="s">
        <v>39</v>
      </c>
      <c r="O172" s="143">
        <v>0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5" t="s">
        <v>143</v>
      </c>
      <c r="AT172" s="145" t="s">
        <v>139</v>
      </c>
      <c r="AU172" s="145" t="s">
        <v>85</v>
      </c>
      <c r="AY172" s="15" t="s">
        <v>144</v>
      </c>
      <c r="BE172" s="146">
        <f>IF(N172="základná",J172,0)</f>
        <v>0</v>
      </c>
      <c r="BF172" s="146">
        <f>IF(N172="znížená",J172,0)</f>
        <v>0</v>
      </c>
      <c r="BG172" s="146">
        <f>IF(N172="zákl. prenesená",J172,0)</f>
        <v>0</v>
      </c>
      <c r="BH172" s="146">
        <f>IF(N172="zníž. prenesená",J172,0)</f>
        <v>0</v>
      </c>
      <c r="BI172" s="146">
        <f>IF(N172="nulová",J172,0)</f>
        <v>0</v>
      </c>
      <c r="BJ172" s="15" t="s">
        <v>85</v>
      </c>
      <c r="BK172" s="146">
        <f>ROUND(I172*H172,2)</f>
        <v>0</v>
      </c>
      <c r="BL172" s="15" t="s">
        <v>143</v>
      </c>
      <c r="BM172" s="145" t="s">
        <v>295</v>
      </c>
    </row>
    <row r="173" spans="1:65" s="13" customFormat="1" ht="25.9" customHeight="1">
      <c r="B173" s="169"/>
      <c r="D173" s="170" t="s">
        <v>72</v>
      </c>
      <c r="E173" s="171" t="s">
        <v>638</v>
      </c>
      <c r="F173" s="171" t="s">
        <v>639</v>
      </c>
      <c r="J173" s="172"/>
      <c r="L173" s="169"/>
      <c r="M173" s="173"/>
      <c r="N173" s="174"/>
      <c r="O173" s="174"/>
      <c r="P173" s="175">
        <f>P174</f>
        <v>0</v>
      </c>
      <c r="Q173" s="174"/>
      <c r="R173" s="175">
        <f>R174</f>
        <v>0</v>
      </c>
      <c r="S173" s="174"/>
      <c r="T173" s="176">
        <f>T174</f>
        <v>0</v>
      </c>
      <c r="AR173" s="170" t="s">
        <v>80</v>
      </c>
      <c r="AT173" s="177" t="s">
        <v>72</v>
      </c>
      <c r="AU173" s="177" t="s">
        <v>73</v>
      </c>
      <c r="AY173" s="170" t="s">
        <v>144</v>
      </c>
      <c r="BK173" s="178">
        <f>BK174</f>
        <v>0</v>
      </c>
    </row>
    <row r="174" spans="1:65" s="13" customFormat="1" ht="22.9" customHeight="1">
      <c r="B174" s="169"/>
      <c r="D174" s="170" t="s">
        <v>72</v>
      </c>
      <c r="E174" s="179" t="s">
        <v>588</v>
      </c>
      <c r="F174" s="179" t="s">
        <v>589</v>
      </c>
      <c r="J174" s="180"/>
      <c r="L174" s="169"/>
      <c r="M174" s="173"/>
      <c r="N174" s="174"/>
      <c r="O174" s="174"/>
      <c r="P174" s="175">
        <f>SUM(P175:P177)</f>
        <v>0</v>
      </c>
      <c r="Q174" s="174"/>
      <c r="R174" s="175">
        <f>SUM(R175:R177)</f>
        <v>0</v>
      </c>
      <c r="S174" s="174"/>
      <c r="T174" s="176">
        <f>SUM(T175:T177)</f>
        <v>0</v>
      </c>
      <c r="AR174" s="170" t="s">
        <v>80</v>
      </c>
      <c r="AT174" s="177" t="s">
        <v>72</v>
      </c>
      <c r="AU174" s="177" t="s">
        <v>80</v>
      </c>
      <c r="AY174" s="170" t="s">
        <v>144</v>
      </c>
      <c r="BK174" s="178">
        <f>SUM(BK175:BK177)</f>
        <v>0</v>
      </c>
    </row>
    <row r="175" spans="1:65" s="2" customFormat="1" ht="16.5" customHeight="1">
      <c r="A175" s="28"/>
      <c r="B175" s="133"/>
      <c r="C175" s="134" t="s">
        <v>297</v>
      </c>
      <c r="D175" s="134" t="s">
        <v>139</v>
      </c>
      <c r="E175" s="135" t="s">
        <v>640</v>
      </c>
      <c r="F175" s="136" t="s">
        <v>641</v>
      </c>
      <c r="G175" s="137" t="s">
        <v>142</v>
      </c>
      <c r="H175" s="138">
        <v>4</v>
      </c>
      <c r="I175" s="139"/>
      <c r="J175" s="139"/>
      <c r="K175" s="140"/>
      <c r="L175" s="29"/>
      <c r="M175" s="141" t="s">
        <v>1</v>
      </c>
      <c r="N175" s="142" t="s">
        <v>39</v>
      </c>
      <c r="O175" s="143">
        <v>0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5" t="s">
        <v>143</v>
      </c>
      <c r="AT175" s="145" t="s">
        <v>139</v>
      </c>
      <c r="AU175" s="145" t="s">
        <v>85</v>
      </c>
      <c r="AY175" s="15" t="s">
        <v>144</v>
      </c>
      <c r="BE175" s="146">
        <f>IF(N175="základná",J175,0)</f>
        <v>0</v>
      </c>
      <c r="BF175" s="146">
        <f>IF(N175="znížená",J175,0)</f>
        <v>0</v>
      </c>
      <c r="BG175" s="146">
        <f>IF(N175="zákl. prenesená",J175,0)</f>
        <v>0</v>
      </c>
      <c r="BH175" s="146">
        <f>IF(N175="zníž. prenesená",J175,0)</f>
        <v>0</v>
      </c>
      <c r="BI175" s="146">
        <f>IF(N175="nulová",J175,0)</f>
        <v>0</v>
      </c>
      <c r="BJ175" s="15" t="s">
        <v>85</v>
      </c>
      <c r="BK175" s="146">
        <f>ROUND(I175*H175,2)</f>
        <v>0</v>
      </c>
      <c r="BL175" s="15" t="s">
        <v>143</v>
      </c>
      <c r="BM175" s="145" t="s">
        <v>300</v>
      </c>
    </row>
    <row r="176" spans="1:65" s="2" customFormat="1" ht="16.5" customHeight="1">
      <c r="A176" s="28"/>
      <c r="B176" s="133"/>
      <c r="C176" s="134" t="s">
        <v>187</v>
      </c>
      <c r="D176" s="134" t="s">
        <v>139</v>
      </c>
      <c r="E176" s="135" t="s">
        <v>642</v>
      </c>
      <c r="F176" s="136" t="s">
        <v>643</v>
      </c>
      <c r="G176" s="137" t="s">
        <v>142</v>
      </c>
      <c r="H176" s="138">
        <v>25</v>
      </c>
      <c r="I176" s="139"/>
      <c r="J176" s="139"/>
      <c r="K176" s="140"/>
      <c r="L176" s="29"/>
      <c r="M176" s="141" t="s">
        <v>1</v>
      </c>
      <c r="N176" s="142" t="s">
        <v>39</v>
      </c>
      <c r="O176" s="143">
        <v>0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5" t="s">
        <v>143</v>
      </c>
      <c r="AT176" s="145" t="s">
        <v>139</v>
      </c>
      <c r="AU176" s="145" t="s">
        <v>85</v>
      </c>
      <c r="AY176" s="15" t="s">
        <v>144</v>
      </c>
      <c r="BE176" s="146">
        <f>IF(N176="základná",J176,0)</f>
        <v>0</v>
      </c>
      <c r="BF176" s="146">
        <f>IF(N176="znížená",J176,0)</f>
        <v>0</v>
      </c>
      <c r="BG176" s="146">
        <f>IF(N176="zákl. prenesená",J176,0)</f>
        <v>0</v>
      </c>
      <c r="BH176" s="146">
        <f>IF(N176="zníž. prenesená",J176,0)</f>
        <v>0</v>
      </c>
      <c r="BI176" s="146">
        <f>IF(N176="nulová",J176,0)</f>
        <v>0</v>
      </c>
      <c r="BJ176" s="15" t="s">
        <v>85</v>
      </c>
      <c r="BK176" s="146">
        <f>ROUND(I176*H176,2)</f>
        <v>0</v>
      </c>
      <c r="BL176" s="15" t="s">
        <v>143</v>
      </c>
      <c r="BM176" s="145" t="s">
        <v>303</v>
      </c>
    </row>
    <row r="177" spans="1:65" s="2" customFormat="1" ht="24.2" customHeight="1">
      <c r="A177" s="28"/>
      <c r="B177" s="133"/>
      <c r="C177" s="134" t="s">
        <v>304</v>
      </c>
      <c r="D177" s="134" t="s">
        <v>139</v>
      </c>
      <c r="E177" s="135" t="s">
        <v>620</v>
      </c>
      <c r="F177" s="136" t="s">
        <v>609</v>
      </c>
      <c r="G177" s="137" t="s">
        <v>621</v>
      </c>
      <c r="H177" s="138">
        <v>1</v>
      </c>
      <c r="I177" s="139"/>
      <c r="J177" s="139"/>
      <c r="K177" s="140"/>
      <c r="L177" s="29"/>
      <c r="M177" s="141" t="s">
        <v>1</v>
      </c>
      <c r="N177" s="142" t="s">
        <v>39</v>
      </c>
      <c r="O177" s="143">
        <v>0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5" t="s">
        <v>143</v>
      </c>
      <c r="AT177" s="145" t="s">
        <v>139</v>
      </c>
      <c r="AU177" s="145" t="s">
        <v>85</v>
      </c>
      <c r="AY177" s="15" t="s">
        <v>144</v>
      </c>
      <c r="BE177" s="146">
        <f>IF(N177="základná",J177,0)</f>
        <v>0</v>
      </c>
      <c r="BF177" s="146">
        <f>IF(N177="znížená",J177,0)</f>
        <v>0</v>
      </c>
      <c r="BG177" s="146">
        <f>IF(N177="zákl. prenesená",J177,0)</f>
        <v>0</v>
      </c>
      <c r="BH177" s="146">
        <f>IF(N177="zníž. prenesená",J177,0)</f>
        <v>0</v>
      </c>
      <c r="BI177" s="146">
        <f>IF(N177="nulová",J177,0)</f>
        <v>0</v>
      </c>
      <c r="BJ177" s="15" t="s">
        <v>85</v>
      </c>
      <c r="BK177" s="146">
        <f>ROUND(I177*H177,2)</f>
        <v>0</v>
      </c>
      <c r="BL177" s="15" t="s">
        <v>143</v>
      </c>
      <c r="BM177" s="145" t="s">
        <v>307</v>
      </c>
    </row>
    <row r="178" spans="1:65" s="13" customFormat="1" ht="25.9" customHeight="1">
      <c r="B178" s="169"/>
      <c r="D178" s="170" t="s">
        <v>72</v>
      </c>
      <c r="E178" s="171" t="s">
        <v>644</v>
      </c>
      <c r="F178" s="171" t="s">
        <v>645</v>
      </c>
      <c r="J178" s="172"/>
      <c r="L178" s="169"/>
      <c r="M178" s="173"/>
      <c r="N178" s="174"/>
      <c r="O178" s="174"/>
      <c r="P178" s="175">
        <f>P179</f>
        <v>0</v>
      </c>
      <c r="Q178" s="174"/>
      <c r="R178" s="175">
        <f>R179</f>
        <v>0</v>
      </c>
      <c r="S178" s="174"/>
      <c r="T178" s="176">
        <f>T179</f>
        <v>0</v>
      </c>
      <c r="AR178" s="170" t="s">
        <v>80</v>
      </c>
      <c r="AT178" s="177" t="s">
        <v>72</v>
      </c>
      <c r="AU178" s="177" t="s">
        <v>73</v>
      </c>
      <c r="AY178" s="170" t="s">
        <v>144</v>
      </c>
      <c r="BK178" s="178">
        <f>BK179</f>
        <v>0</v>
      </c>
    </row>
    <row r="179" spans="1:65" s="13" customFormat="1" ht="22.9" customHeight="1">
      <c r="B179" s="169"/>
      <c r="D179" s="170" t="s">
        <v>72</v>
      </c>
      <c r="E179" s="179" t="s">
        <v>588</v>
      </c>
      <c r="F179" s="179" t="s">
        <v>589</v>
      </c>
      <c r="J179" s="180"/>
      <c r="L179" s="169"/>
      <c r="M179" s="173"/>
      <c r="N179" s="174"/>
      <c r="O179" s="174"/>
      <c r="P179" s="175">
        <f>SUM(P180:P184)</f>
        <v>0</v>
      </c>
      <c r="Q179" s="174"/>
      <c r="R179" s="175">
        <f>SUM(R180:R184)</f>
        <v>0</v>
      </c>
      <c r="S179" s="174"/>
      <c r="T179" s="176">
        <f>SUM(T180:T184)</f>
        <v>0</v>
      </c>
      <c r="AR179" s="170" t="s">
        <v>80</v>
      </c>
      <c r="AT179" s="177" t="s">
        <v>72</v>
      </c>
      <c r="AU179" s="177" t="s">
        <v>80</v>
      </c>
      <c r="AY179" s="170" t="s">
        <v>144</v>
      </c>
      <c r="BK179" s="178">
        <f>SUM(BK180:BK184)</f>
        <v>0</v>
      </c>
    </row>
    <row r="180" spans="1:65" s="2" customFormat="1" ht="16.5" customHeight="1">
      <c r="A180" s="28"/>
      <c r="B180" s="133"/>
      <c r="C180" s="134" t="s">
        <v>193</v>
      </c>
      <c r="D180" s="134" t="s">
        <v>139</v>
      </c>
      <c r="E180" s="135" t="s">
        <v>646</v>
      </c>
      <c r="F180" s="136" t="s">
        <v>647</v>
      </c>
      <c r="G180" s="137" t="s">
        <v>142</v>
      </c>
      <c r="H180" s="138">
        <v>4</v>
      </c>
      <c r="I180" s="139"/>
      <c r="J180" s="139"/>
      <c r="K180" s="140"/>
      <c r="L180" s="29"/>
      <c r="M180" s="141" t="s">
        <v>1</v>
      </c>
      <c r="N180" s="142" t="s">
        <v>39</v>
      </c>
      <c r="O180" s="143">
        <v>0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5" t="s">
        <v>143</v>
      </c>
      <c r="AT180" s="145" t="s">
        <v>139</v>
      </c>
      <c r="AU180" s="145" t="s">
        <v>85</v>
      </c>
      <c r="AY180" s="15" t="s">
        <v>144</v>
      </c>
      <c r="BE180" s="146">
        <f>IF(N180="základná",J180,0)</f>
        <v>0</v>
      </c>
      <c r="BF180" s="146">
        <f>IF(N180="znížená",J180,0)</f>
        <v>0</v>
      </c>
      <c r="BG180" s="146">
        <f>IF(N180="zákl. prenesená",J180,0)</f>
        <v>0</v>
      </c>
      <c r="BH180" s="146">
        <f>IF(N180="zníž. prenesená",J180,0)</f>
        <v>0</v>
      </c>
      <c r="BI180" s="146">
        <f>IF(N180="nulová",J180,0)</f>
        <v>0</v>
      </c>
      <c r="BJ180" s="15" t="s">
        <v>85</v>
      </c>
      <c r="BK180" s="146">
        <f>ROUND(I180*H180,2)</f>
        <v>0</v>
      </c>
      <c r="BL180" s="15" t="s">
        <v>143</v>
      </c>
      <c r="BM180" s="145" t="s">
        <v>310</v>
      </c>
    </row>
    <row r="181" spans="1:65" s="2" customFormat="1" ht="16.5" customHeight="1">
      <c r="A181" s="28"/>
      <c r="B181" s="133"/>
      <c r="C181" s="134" t="s">
        <v>311</v>
      </c>
      <c r="D181" s="134" t="s">
        <v>139</v>
      </c>
      <c r="E181" s="135" t="s">
        <v>648</v>
      </c>
      <c r="F181" s="136" t="s">
        <v>649</v>
      </c>
      <c r="G181" s="137" t="s">
        <v>142</v>
      </c>
      <c r="H181" s="138">
        <v>4</v>
      </c>
      <c r="I181" s="139"/>
      <c r="J181" s="139"/>
      <c r="K181" s="140"/>
      <c r="L181" s="29"/>
      <c r="M181" s="141" t="s">
        <v>1</v>
      </c>
      <c r="N181" s="142" t="s">
        <v>39</v>
      </c>
      <c r="O181" s="143">
        <v>0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5" t="s">
        <v>143</v>
      </c>
      <c r="AT181" s="145" t="s">
        <v>139</v>
      </c>
      <c r="AU181" s="145" t="s">
        <v>85</v>
      </c>
      <c r="AY181" s="15" t="s">
        <v>144</v>
      </c>
      <c r="BE181" s="146">
        <f>IF(N181="základná",J181,0)</f>
        <v>0</v>
      </c>
      <c r="BF181" s="146">
        <f>IF(N181="znížená",J181,0)</f>
        <v>0</v>
      </c>
      <c r="BG181" s="146">
        <f>IF(N181="zákl. prenesená",J181,0)</f>
        <v>0</v>
      </c>
      <c r="BH181" s="146">
        <f>IF(N181="zníž. prenesená",J181,0)</f>
        <v>0</v>
      </c>
      <c r="BI181" s="146">
        <f>IF(N181="nulová",J181,0)</f>
        <v>0</v>
      </c>
      <c r="BJ181" s="15" t="s">
        <v>85</v>
      </c>
      <c r="BK181" s="146">
        <f>ROUND(I181*H181,2)</f>
        <v>0</v>
      </c>
      <c r="BL181" s="15" t="s">
        <v>143</v>
      </c>
      <c r="BM181" s="145" t="s">
        <v>314</v>
      </c>
    </row>
    <row r="182" spans="1:65" s="2" customFormat="1" ht="16.5" customHeight="1">
      <c r="A182" s="28"/>
      <c r="B182" s="133"/>
      <c r="C182" s="134" t="s">
        <v>264</v>
      </c>
      <c r="D182" s="134" t="s">
        <v>139</v>
      </c>
      <c r="E182" s="135" t="s">
        <v>650</v>
      </c>
      <c r="F182" s="136" t="s">
        <v>651</v>
      </c>
      <c r="G182" s="137" t="s">
        <v>142</v>
      </c>
      <c r="H182" s="138">
        <v>2</v>
      </c>
      <c r="I182" s="139"/>
      <c r="J182" s="139"/>
      <c r="K182" s="140"/>
      <c r="L182" s="29"/>
      <c r="M182" s="141" t="s">
        <v>1</v>
      </c>
      <c r="N182" s="142" t="s">
        <v>39</v>
      </c>
      <c r="O182" s="143">
        <v>0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45" t="s">
        <v>143</v>
      </c>
      <c r="AT182" s="145" t="s">
        <v>139</v>
      </c>
      <c r="AU182" s="145" t="s">
        <v>85</v>
      </c>
      <c r="AY182" s="15" t="s">
        <v>144</v>
      </c>
      <c r="BE182" s="146">
        <f>IF(N182="základná",J182,0)</f>
        <v>0</v>
      </c>
      <c r="BF182" s="146">
        <f>IF(N182="znížená",J182,0)</f>
        <v>0</v>
      </c>
      <c r="BG182" s="146">
        <f>IF(N182="zákl. prenesená",J182,0)</f>
        <v>0</v>
      </c>
      <c r="BH182" s="146">
        <f>IF(N182="zníž. prenesená",J182,0)</f>
        <v>0</v>
      </c>
      <c r="BI182" s="146">
        <f>IF(N182="nulová",J182,0)</f>
        <v>0</v>
      </c>
      <c r="BJ182" s="15" t="s">
        <v>85</v>
      </c>
      <c r="BK182" s="146">
        <f>ROUND(I182*H182,2)</f>
        <v>0</v>
      </c>
      <c r="BL182" s="15" t="s">
        <v>143</v>
      </c>
      <c r="BM182" s="145" t="s">
        <v>317</v>
      </c>
    </row>
    <row r="183" spans="1:65" s="2" customFormat="1" ht="16.5" customHeight="1">
      <c r="A183" s="28"/>
      <c r="B183" s="133"/>
      <c r="C183" s="134" t="s">
        <v>318</v>
      </c>
      <c r="D183" s="134" t="s">
        <v>139</v>
      </c>
      <c r="E183" s="135" t="s">
        <v>652</v>
      </c>
      <c r="F183" s="136" t="s">
        <v>653</v>
      </c>
      <c r="G183" s="137" t="s">
        <v>142</v>
      </c>
      <c r="H183" s="138">
        <v>4</v>
      </c>
      <c r="I183" s="139"/>
      <c r="J183" s="139"/>
      <c r="K183" s="140"/>
      <c r="L183" s="29"/>
      <c r="M183" s="141" t="s">
        <v>1</v>
      </c>
      <c r="N183" s="142" t="s">
        <v>39</v>
      </c>
      <c r="O183" s="143">
        <v>0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5" t="s">
        <v>143</v>
      </c>
      <c r="AT183" s="145" t="s">
        <v>139</v>
      </c>
      <c r="AU183" s="145" t="s">
        <v>85</v>
      </c>
      <c r="AY183" s="15" t="s">
        <v>144</v>
      </c>
      <c r="BE183" s="146">
        <f>IF(N183="základná",J183,0)</f>
        <v>0</v>
      </c>
      <c r="BF183" s="146">
        <f>IF(N183="znížená",J183,0)</f>
        <v>0</v>
      </c>
      <c r="BG183" s="146">
        <f>IF(N183="zákl. prenesená",J183,0)</f>
        <v>0</v>
      </c>
      <c r="BH183" s="146">
        <f>IF(N183="zníž. prenesená",J183,0)</f>
        <v>0</v>
      </c>
      <c r="BI183" s="146">
        <f>IF(N183="nulová",J183,0)</f>
        <v>0</v>
      </c>
      <c r="BJ183" s="15" t="s">
        <v>85</v>
      </c>
      <c r="BK183" s="146">
        <f>ROUND(I183*H183,2)</f>
        <v>0</v>
      </c>
      <c r="BL183" s="15" t="s">
        <v>143</v>
      </c>
      <c r="BM183" s="145" t="s">
        <v>321</v>
      </c>
    </row>
    <row r="184" spans="1:65" s="2" customFormat="1" ht="24.2" customHeight="1">
      <c r="A184" s="28"/>
      <c r="B184" s="133"/>
      <c r="C184" s="134" t="s">
        <v>267</v>
      </c>
      <c r="D184" s="134" t="s">
        <v>139</v>
      </c>
      <c r="E184" s="135" t="s">
        <v>620</v>
      </c>
      <c r="F184" s="136" t="s">
        <v>609</v>
      </c>
      <c r="G184" s="137" t="s">
        <v>621</v>
      </c>
      <c r="H184" s="138">
        <v>1</v>
      </c>
      <c r="I184" s="139"/>
      <c r="J184" s="139"/>
      <c r="K184" s="140"/>
      <c r="L184" s="29"/>
      <c r="M184" s="141" t="s">
        <v>1</v>
      </c>
      <c r="N184" s="142" t="s">
        <v>39</v>
      </c>
      <c r="O184" s="143">
        <v>0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5" t="s">
        <v>143</v>
      </c>
      <c r="AT184" s="145" t="s">
        <v>139</v>
      </c>
      <c r="AU184" s="145" t="s">
        <v>85</v>
      </c>
      <c r="AY184" s="15" t="s">
        <v>144</v>
      </c>
      <c r="BE184" s="146">
        <f>IF(N184="základná",J184,0)</f>
        <v>0</v>
      </c>
      <c r="BF184" s="146">
        <f>IF(N184="znížená",J184,0)</f>
        <v>0</v>
      </c>
      <c r="BG184" s="146">
        <f>IF(N184="zákl. prenesená",J184,0)</f>
        <v>0</v>
      </c>
      <c r="BH184" s="146">
        <f>IF(N184="zníž. prenesená",J184,0)</f>
        <v>0</v>
      </c>
      <c r="BI184" s="146">
        <f>IF(N184="nulová",J184,0)</f>
        <v>0</v>
      </c>
      <c r="BJ184" s="15" t="s">
        <v>85</v>
      </c>
      <c r="BK184" s="146">
        <f>ROUND(I184*H184,2)</f>
        <v>0</v>
      </c>
      <c r="BL184" s="15" t="s">
        <v>143</v>
      </c>
      <c r="BM184" s="145" t="s">
        <v>325</v>
      </c>
    </row>
    <row r="185" spans="1:65" s="13" customFormat="1" ht="25.9" customHeight="1">
      <c r="B185" s="169"/>
      <c r="D185" s="170" t="s">
        <v>72</v>
      </c>
      <c r="E185" s="171" t="s">
        <v>654</v>
      </c>
      <c r="F185" s="171" t="s">
        <v>655</v>
      </c>
      <c r="J185" s="172"/>
      <c r="L185" s="169"/>
      <c r="M185" s="173"/>
      <c r="N185" s="174"/>
      <c r="O185" s="174"/>
      <c r="P185" s="175">
        <f>P186</f>
        <v>0</v>
      </c>
      <c r="Q185" s="174"/>
      <c r="R185" s="175">
        <f>R186</f>
        <v>0</v>
      </c>
      <c r="S185" s="174"/>
      <c r="T185" s="176">
        <f>T186</f>
        <v>0</v>
      </c>
      <c r="AR185" s="170" t="s">
        <v>80</v>
      </c>
      <c r="AT185" s="177" t="s">
        <v>72</v>
      </c>
      <c r="AU185" s="177" t="s">
        <v>73</v>
      </c>
      <c r="AY185" s="170" t="s">
        <v>144</v>
      </c>
      <c r="BK185" s="178">
        <f>BK186</f>
        <v>0</v>
      </c>
    </row>
    <row r="186" spans="1:65" s="13" customFormat="1" ht="22.9" customHeight="1">
      <c r="B186" s="169"/>
      <c r="D186" s="170" t="s">
        <v>72</v>
      </c>
      <c r="E186" s="179" t="s">
        <v>588</v>
      </c>
      <c r="F186" s="179" t="s">
        <v>589</v>
      </c>
      <c r="J186" s="180"/>
      <c r="L186" s="169"/>
      <c r="M186" s="173"/>
      <c r="N186" s="174"/>
      <c r="O186" s="174"/>
      <c r="P186" s="175">
        <f>SUM(P187:P197)</f>
        <v>0</v>
      </c>
      <c r="Q186" s="174"/>
      <c r="R186" s="175">
        <f>SUM(R187:R197)</f>
        <v>0</v>
      </c>
      <c r="S186" s="174"/>
      <c r="T186" s="176">
        <f>SUM(T187:T197)</f>
        <v>0</v>
      </c>
      <c r="AR186" s="170" t="s">
        <v>80</v>
      </c>
      <c r="AT186" s="177" t="s">
        <v>72</v>
      </c>
      <c r="AU186" s="177" t="s">
        <v>80</v>
      </c>
      <c r="AY186" s="170" t="s">
        <v>144</v>
      </c>
      <c r="BK186" s="178">
        <f>SUM(BK187:BK197)</f>
        <v>0</v>
      </c>
    </row>
    <row r="187" spans="1:65" s="2" customFormat="1" ht="16.5" customHeight="1">
      <c r="A187" s="28"/>
      <c r="B187" s="133"/>
      <c r="C187" s="134" t="s">
        <v>326</v>
      </c>
      <c r="D187" s="134" t="s">
        <v>139</v>
      </c>
      <c r="E187" s="135" t="s">
        <v>656</v>
      </c>
      <c r="F187" s="136" t="s">
        <v>657</v>
      </c>
      <c r="G187" s="137" t="s">
        <v>142</v>
      </c>
      <c r="H187" s="138">
        <v>90</v>
      </c>
      <c r="I187" s="139"/>
      <c r="J187" s="139"/>
      <c r="K187" s="140"/>
      <c r="L187" s="29"/>
      <c r="M187" s="141" t="s">
        <v>1</v>
      </c>
      <c r="N187" s="142" t="s">
        <v>39</v>
      </c>
      <c r="O187" s="143">
        <v>0</v>
      </c>
      <c r="P187" s="143">
        <f t="shared" ref="P187:P197" si="9">O187*H187</f>
        <v>0</v>
      </c>
      <c r="Q187" s="143">
        <v>0</v>
      </c>
      <c r="R187" s="143">
        <f t="shared" ref="R187:R197" si="10">Q187*H187</f>
        <v>0</v>
      </c>
      <c r="S187" s="143">
        <v>0</v>
      </c>
      <c r="T187" s="144">
        <f t="shared" ref="T187:T197" si="11"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5" t="s">
        <v>143</v>
      </c>
      <c r="AT187" s="145" t="s">
        <v>139</v>
      </c>
      <c r="AU187" s="145" t="s">
        <v>85</v>
      </c>
      <c r="AY187" s="15" t="s">
        <v>144</v>
      </c>
      <c r="BE187" s="146">
        <f t="shared" ref="BE187:BE197" si="12">IF(N187="základná",J187,0)</f>
        <v>0</v>
      </c>
      <c r="BF187" s="146">
        <f t="shared" ref="BF187:BF197" si="13">IF(N187="znížená",J187,0)</f>
        <v>0</v>
      </c>
      <c r="BG187" s="146">
        <f t="shared" ref="BG187:BG197" si="14">IF(N187="zákl. prenesená",J187,0)</f>
        <v>0</v>
      </c>
      <c r="BH187" s="146">
        <f t="shared" ref="BH187:BH197" si="15">IF(N187="zníž. prenesená",J187,0)</f>
        <v>0</v>
      </c>
      <c r="BI187" s="146">
        <f t="shared" ref="BI187:BI197" si="16">IF(N187="nulová",J187,0)</f>
        <v>0</v>
      </c>
      <c r="BJ187" s="15" t="s">
        <v>85</v>
      </c>
      <c r="BK187" s="146">
        <f t="shared" ref="BK187:BK197" si="17">ROUND(I187*H187,2)</f>
        <v>0</v>
      </c>
      <c r="BL187" s="15" t="s">
        <v>143</v>
      </c>
      <c r="BM187" s="145" t="s">
        <v>329</v>
      </c>
    </row>
    <row r="188" spans="1:65" s="2" customFormat="1" ht="16.5" customHeight="1">
      <c r="A188" s="28"/>
      <c r="B188" s="133"/>
      <c r="C188" s="134" t="s">
        <v>271</v>
      </c>
      <c r="D188" s="134" t="s">
        <v>139</v>
      </c>
      <c r="E188" s="135" t="s">
        <v>658</v>
      </c>
      <c r="F188" s="136" t="s">
        <v>659</v>
      </c>
      <c r="G188" s="137" t="s">
        <v>142</v>
      </c>
      <c r="H188" s="138">
        <v>3</v>
      </c>
      <c r="I188" s="139"/>
      <c r="J188" s="139"/>
      <c r="K188" s="140"/>
      <c r="L188" s="29"/>
      <c r="M188" s="141" t="s">
        <v>1</v>
      </c>
      <c r="N188" s="142" t="s">
        <v>39</v>
      </c>
      <c r="O188" s="143">
        <v>0</v>
      </c>
      <c r="P188" s="143">
        <f t="shared" si="9"/>
        <v>0</v>
      </c>
      <c r="Q188" s="143">
        <v>0</v>
      </c>
      <c r="R188" s="143">
        <f t="shared" si="10"/>
        <v>0</v>
      </c>
      <c r="S188" s="143">
        <v>0</v>
      </c>
      <c r="T188" s="144">
        <f t="shared" si="11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45" t="s">
        <v>143</v>
      </c>
      <c r="AT188" s="145" t="s">
        <v>139</v>
      </c>
      <c r="AU188" s="145" t="s">
        <v>85</v>
      </c>
      <c r="AY188" s="15" t="s">
        <v>144</v>
      </c>
      <c r="BE188" s="146">
        <f t="shared" si="12"/>
        <v>0</v>
      </c>
      <c r="BF188" s="146">
        <f t="shared" si="13"/>
        <v>0</v>
      </c>
      <c r="BG188" s="146">
        <f t="shared" si="14"/>
        <v>0</v>
      </c>
      <c r="BH188" s="146">
        <f t="shared" si="15"/>
        <v>0</v>
      </c>
      <c r="BI188" s="146">
        <f t="shared" si="16"/>
        <v>0</v>
      </c>
      <c r="BJ188" s="15" t="s">
        <v>85</v>
      </c>
      <c r="BK188" s="146">
        <f t="shared" si="17"/>
        <v>0</v>
      </c>
      <c r="BL188" s="15" t="s">
        <v>143</v>
      </c>
      <c r="BM188" s="145" t="s">
        <v>332</v>
      </c>
    </row>
    <row r="189" spans="1:65" s="2" customFormat="1" ht="16.5" customHeight="1">
      <c r="A189" s="28"/>
      <c r="B189" s="133"/>
      <c r="C189" s="134" t="s">
        <v>333</v>
      </c>
      <c r="D189" s="134" t="s">
        <v>139</v>
      </c>
      <c r="E189" s="135" t="s">
        <v>660</v>
      </c>
      <c r="F189" s="136" t="s">
        <v>661</v>
      </c>
      <c r="G189" s="137" t="s">
        <v>142</v>
      </c>
      <c r="H189" s="138">
        <v>4</v>
      </c>
      <c r="I189" s="139"/>
      <c r="J189" s="139"/>
      <c r="K189" s="140"/>
      <c r="L189" s="29"/>
      <c r="M189" s="141" t="s">
        <v>1</v>
      </c>
      <c r="N189" s="142" t="s">
        <v>39</v>
      </c>
      <c r="O189" s="143">
        <v>0</v>
      </c>
      <c r="P189" s="143">
        <f t="shared" si="9"/>
        <v>0</v>
      </c>
      <c r="Q189" s="143">
        <v>0</v>
      </c>
      <c r="R189" s="143">
        <f t="shared" si="10"/>
        <v>0</v>
      </c>
      <c r="S189" s="143">
        <v>0</v>
      </c>
      <c r="T189" s="144">
        <f t="shared" si="11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5" t="s">
        <v>143</v>
      </c>
      <c r="AT189" s="145" t="s">
        <v>139</v>
      </c>
      <c r="AU189" s="145" t="s">
        <v>85</v>
      </c>
      <c r="AY189" s="15" t="s">
        <v>144</v>
      </c>
      <c r="BE189" s="146">
        <f t="shared" si="12"/>
        <v>0</v>
      </c>
      <c r="BF189" s="146">
        <f t="shared" si="13"/>
        <v>0</v>
      </c>
      <c r="BG189" s="146">
        <f t="shared" si="14"/>
        <v>0</v>
      </c>
      <c r="BH189" s="146">
        <f t="shared" si="15"/>
        <v>0</v>
      </c>
      <c r="BI189" s="146">
        <f t="shared" si="16"/>
        <v>0</v>
      </c>
      <c r="BJ189" s="15" t="s">
        <v>85</v>
      </c>
      <c r="BK189" s="146">
        <f t="shared" si="17"/>
        <v>0</v>
      </c>
      <c r="BL189" s="15" t="s">
        <v>143</v>
      </c>
      <c r="BM189" s="145" t="s">
        <v>336</v>
      </c>
    </row>
    <row r="190" spans="1:65" s="2" customFormat="1" ht="16.5" customHeight="1">
      <c r="A190" s="28"/>
      <c r="B190" s="133"/>
      <c r="C190" s="134" t="s">
        <v>274</v>
      </c>
      <c r="D190" s="134" t="s">
        <v>139</v>
      </c>
      <c r="E190" s="135" t="s">
        <v>662</v>
      </c>
      <c r="F190" s="136" t="s">
        <v>663</v>
      </c>
      <c r="G190" s="137" t="s">
        <v>142</v>
      </c>
      <c r="H190" s="138">
        <v>3</v>
      </c>
      <c r="I190" s="139"/>
      <c r="J190" s="139"/>
      <c r="K190" s="140"/>
      <c r="L190" s="29"/>
      <c r="M190" s="141" t="s">
        <v>1</v>
      </c>
      <c r="N190" s="142" t="s">
        <v>39</v>
      </c>
      <c r="O190" s="143">
        <v>0</v>
      </c>
      <c r="P190" s="143">
        <f t="shared" si="9"/>
        <v>0</v>
      </c>
      <c r="Q190" s="143">
        <v>0</v>
      </c>
      <c r="R190" s="143">
        <f t="shared" si="10"/>
        <v>0</v>
      </c>
      <c r="S190" s="143">
        <v>0</v>
      </c>
      <c r="T190" s="144">
        <f t="shared" si="11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5" t="s">
        <v>143</v>
      </c>
      <c r="AT190" s="145" t="s">
        <v>139</v>
      </c>
      <c r="AU190" s="145" t="s">
        <v>85</v>
      </c>
      <c r="AY190" s="15" t="s">
        <v>144</v>
      </c>
      <c r="BE190" s="146">
        <f t="shared" si="12"/>
        <v>0</v>
      </c>
      <c r="BF190" s="146">
        <f t="shared" si="13"/>
        <v>0</v>
      </c>
      <c r="BG190" s="146">
        <f t="shared" si="14"/>
        <v>0</v>
      </c>
      <c r="BH190" s="146">
        <f t="shared" si="15"/>
        <v>0</v>
      </c>
      <c r="BI190" s="146">
        <f t="shared" si="16"/>
        <v>0</v>
      </c>
      <c r="BJ190" s="15" t="s">
        <v>85</v>
      </c>
      <c r="BK190" s="146">
        <f t="shared" si="17"/>
        <v>0</v>
      </c>
      <c r="BL190" s="15" t="s">
        <v>143</v>
      </c>
      <c r="BM190" s="145" t="s">
        <v>339</v>
      </c>
    </row>
    <row r="191" spans="1:65" s="2" customFormat="1" ht="16.5" customHeight="1">
      <c r="A191" s="28"/>
      <c r="B191" s="133"/>
      <c r="C191" s="134" t="s">
        <v>340</v>
      </c>
      <c r="D191" s="134" t="s">
        <v>139</v>
      </c>
      <c r="E191" s="135" t="s">
        <v>664</v>
      </c>
      <c r="F191" s="136" t="s">
        <v>665</v>
      </c>
      <c r="G191" s="137" t="s">
        <v>142</v>
      </c>
      <c r="H191" s="138">
        <v>4</v>
      </c>
      <c r="I191" s="139"/>
      <c r="J191" s="139"/>
      <c r="K191" s="140"/>
      <c r="L191" s="29"/>
      <c r="M191" s="141" t="s">
        <v>1</v>
      </c>
      <c r="N191" s="142" t="s">
        <v>39</v>
      </c>
      <c r="O191" s="143">
        <v>0</v>
      </c>
      <c r="P191" s="143">
        <f t="shared" si="9"/>
        <v>0</v>
      </c>
      <c r="Q191" s="143">
        <v>0</v>
      </c>
      <c r="R191" s="143">
        <f t="shared" si="10"/>
        <v>0</v>
      </c>
      <c r="S191" s="143">
        <v>0</v>
      </c>
      <c r="T191" s="144">
        <f t="shared" si="11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45" t="s">
        <v>143</v>
      </c>
      <c r="AT191" s="145" t="s">
        <v>139</v>
      </c>
      <c r="AU191" s="145" t="s">
        <v>85</v>
      </c>
      <c r="AY191" s="15" t="s">
        <v>144</v>
      </c>
      <c r="BE191" s="146">
        <f t="shared" si="12"/>
        <v>0</v>
      </c>
      <c r="BF191" s="146">
        <f t="shared" si="13"/>
        <v>0</v>
      </c>
      <c r="BG191" s="146">
        <f t="shared" si="14"/>
        <v>0</v>
      </c>
      <c r="BH191" s="146">
        <f t="shared" si="15"/>
        <v>0</v>
      </c>
      <c r="BI191" s="146">
        <f t="shared" si="16"/>
        <v>0</v>
      </c>
      <c r="BJ191" s="15" t="s">
        <v>85</v>
      </c>
      <c r="BK191" s="146">
        <f t="shared" si="17"/>
        <v>0</v>
      </c>
      <c r="BL191" s="15" t="s">
        <v>143</v>
      </c>
      <c r="BM191" s="145" t="s">
        <v>343</v>
      </c>
    </row>
    <row r="192" spans="1:65" s="2" customFormat="1" ht="16.5" customHeight="1">
      <c r="A192" s="28"/>
      <c r="B192" s="133"/>
      <c r="C192" s="134" t="s">
        <v>278</v>
      </c>
      <c r="D192" s="134" t="s">
        <v>139</v>
      </c>
      <c r="E192" s="135" t="s">
        <v>666</v>
      </c>
      <c r="F192" s="136" t="s">
        <v>667</v>
      </c>
      <c r="G192" s="137" t="s">
        <v>142</v>
      </c>
      <c r="H192" s="138">
        <v>4</v>
      </c>
      <c r="I192" s="139"/>
      <c r="J192" s="139"/>
      <c r="K192" s="140"/>
      <c r="L192" s="29"/>
      <c r="M192" s="141" t="s">
        <v>1</v>
      </c>
      <c r="N192" s="142" t="s">
        <v>39</v>
      </c>
      <c r="O192" s="143">
        <v>0</v>
      </c>
      <c r="P192" s="143">
        <f t="shared" si="9"/>
        <v>0</v>
      </c>
      <c r="Q192" s="143">
        <v>0</v>
      </c>
      <c r="R192" s="143">
        <f t="shared" si="10"/>
        <v>0</v>
      </c>
      <c r="S192" s="143">
        <v>0</v>
      </c>
      <c r="T192" s="144">
        <f t="shared" si="11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5" t="s">
        <v>143</v>
      </c>
      <c r="AT192" s="145" t="s">
        <v>139</v>
      </c>
      <c r="AU192" s="145" t="s">
        <v>85</v>
      </c>
      <c r="AY192" s="15" t="s">
        <v>144</v>
      </c>
      <c r="BE192" s="146">
        <f t="shared" si="12"/>
        <v>0</v>
      </c>
      <c r="BF192" s="146">
        <f t="shared" si="13"/>
        <v>0</v>
      </c>
      <c r="BG192" s="146">
        <f t="shared" si="14"/>
        <v>0</v>
      </c>
      <c r="BH192" s="146">
        <f t="shared" si="15"/>
        <v>0</v>
      </c>
      <c r="BI192" s="146">
        <f t="shared" si="16"/>
        <v>0</v>
      </c>
      <c r="BJ192" s="15" t="s">
        <v>85</v>
      </c>
      <c r="BK192" s="146">
        <f t="shared" si="17"/>
        <v>0</v>
      </c>
      <c r="BL192" s="15" t="s">
        <v>143</v>
      </c>
      <c r="BM192" s="145" t="s">
        <v>348</v>
      </c>
    </row>
    <row r="193" spans="1:65" s="2" customFormat="1" ht="16.5" customHeight="1">
      <c r="A193" s="28"/>
      <c r="B193" s="133"/>
      <c r="C193" s="134" t="s">
        <v>353</v>
      </c>
      <c r="D193" s="134" t="s">
        <v>139</v>
      </c>
      <c r="E193" s="135" t="s">
        <v>668</v>
      </c>
      <c r="F193" s="136" t="s">
        <v>669</v>
      </c>
      <c r="G193" s="137" t="s">
        <v>419</v>
      </c>
      <c r="H193" s="138">
        <v>80</v>
      </c>
      <c r="I193" s="139"/>
      <c r="J193" s="139"/>
      <c r="K193" s="140"/>
      <c r="L193" s="29"/>
      <c r="M193" s="141" t="s">
        <v>1</v>
      </c>
      <c r="N193" s="142" t="s">
        <v>39</v>
      </c>
      <c r="O193" s="143">
        <v>0</v>
      </c>
      <c r="P193" s="143">
        <f t="shared" si="9"/>
        <v>0</v>
      </c>
      <c r="Q193" s="143">
        <v>0</v>
      </c>
      <c r="R193" s="143">
        <f t="shared" si="10"/>
        <v>0</v>
      </c>
      <c r="S193" s="143">
        <v>0</v>
      </c>
      <c r="T193" s="144">
        <f t="shared" si="11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45" t="s">
        <v>143</v>
      </c>
      <c r="AT193" s="145" t="s">
        <v>139</v>
      </c>
      <c r="AU193" s="145" t="s">
        <v>85</v>
      </c>
      <c r="AY193" s="15" t="s">
        <v>144</v>
      </c>
      <c r="BE193" s="146">
        <f t="shared" si="12"/>
        <v>0</v>
      </c>
      <c r="BF193" s="146">
        <f t="shared" si="13"/>
        <v>0</v>
      </c>
      <c r="BG193" s="146">
        <f t="shared" si="14"/>
        <v>0</v>
      </c>
      <c r="BH193" s="146">
        <f t="shared" si="15"/>
        <v>0</v>
      </c>
      <c r="BI193" s="146">
        <f t="shared" si="16"/>
        <v>0</v>
      </c>
      <c r="BJ193" s="15" t="s">
        <v>85</v>
      </c>
      <c r="BK193" s="146">
        <f t="shared" si="17"/>
        <v>0</v>
      </c>
      <c r="BL193" s="15" t="s">
        <v>143</v>
      </c>
      <c r="BM193" s="145" t="s">
        <v>356</v>
      </c>
    </row>
    <row r="194" spans="1:65" s="2" customFormat="1" ht="16.5" customHeight="1">
      <c r="A194" s="28"/>
      <c r="B194" s="133"/>
      <c r="C194" s="134" t="s">
        <v>281</v>
      </c>
      <c r="D194" s="134" t="s">
        <v>139</v>
      </c>
      <c r="E194" s="135" t="s">
        <v>670</v>
      </c>
      <c r="F194" s="136" t="s">
        <v>671</v>
      </c>
      <c r="G194" s="137" t="s">
        <v>419</v>
      </c>
      <c r="H194" s="138">
        <v>11</v>
      </c>
      <c r="I194" s="139"/>
      <c r="J194" s="139"/>
      <c r="K194" s="140"/>
      <c r="L194" s="29"/>
      <c r="M194" s="141" t="s">
        <v>1</v>
      </c>
      <c r="N194" s="142" t="s">
        <v>39</v>
      </c>
      <c r="O194" s="143">
        <v>0</v>
      </c>
      <c r="P194" s="143">
        <f t="shared" si="9"/>
        <v>0</v>
      </c>
      <c r="Q194" s="143">
        <v>0</v>
      </c>
      <c r="R194" s="143">
        <f t="shared" si="10"/>
        <v>0</v>
      </c>
      <c r="S194" s="143">
        <v>0</v>
      </c>
      <c r="T194" s="144">
        <f t="shared" si="11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45" t="s">
        <v>143</v>
      </c>
      <c r="AT194" s="145" t="s">
        <v>139</v>
      </c>
      <c r="AU194" s="145" t="s">
        <v>85</v>
      </c>
      <c r="AY194" s="15" t="s">
        <v>144</v>
      </c>
      <c r="BE194" s="146">
        <f t="shared" si="12"/>
        <v>0</v>
      </c>
      <c r="BF194" s="146">
        <f t="shared" si="13"/>
        <v>0</v>
      </c>
      <c r="BG194" s="146">
        <f t="shared" si="14"/>
        <v>0</v>
      </c>
      <c r="BH194" s="146">
        <f t="shared" si="15"/>
        <v>0</v>
      </c>
      <c r="BI194" s="146">
        <f t="shared" si="16"/>
        <v>0</v>
      </c>
      <c r="BJ194" s="15" t="s">
        <v>85</v>
      </c>
      <c r="BK194" s="146">
        <f t="shared" si="17"/>
        <v>0</v>
      </c>
      <c r="BL194" s="15" t="s">
        <v>143</v>
      </c>
      <c r="BM194" s="145" t="s">
        <v>359</v>
      </c>
    </row>
    <row r="195" spans="1:65" s="2" customFormat="1" ht="16.5" customHeight="1">
      <c r="A195" s="28"/>
      <c r="B195" s="133"/>
      <c r="C195" s="134" t="s">
        <v>360</v>
      </c>
      <c r="D195" s="134" t="s">
        <v>139</v>
      </c>
      <c r="E195" s="135" t="s">
        <v>672</v>
      </c>
      <c r="F195" s="136" t="s">
        <v>673</v>
      </c>
      <c r="G195" s="137" t="s">
        <v>419</v>
      </c>
      <c r="H195" s="138">
        <v>70</v>
      </c>
      <c r="I195" s="139"/>
      <c r="J195" s="139"/>
      <c r="K195" s="140"/>
      <c r="L195" s="29"/>
      <c r="M195" s="141" t="s">
        <v>1</v>
      </c>
      <c r="N195" s="142" t="s">
        <v>39</v>
      </c>
      <c r="O195" s="143">
        <v>0</v>
      </c>
      <c r="P195" s="143">
        <f t="shared" si="9"/>
        <v>0</v>
      </c>
      <c r="Q195" s="143">
        <v>0</v>
      </c>
      <c r="R195" s="143">
        <f t="shared" si="10"/>
        <v>0</v>
      </c>
      <c r="S195" s="143">
        <v>0</v>
      </c>
      <c r="T195" s="144">
        <f t="shared" si="11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5" t="s">
        <v>143</v>
      </c>
      <c r="AT195" s="145" t="s">
        <v>139</v>
      </c>
      <c r="AU195" s="145" t="s">
        <v>85</v>
      </c>
      <c r="AY195" s="15" t="s">
        <v>144</v>
      </c>
      <c r="BE195" s="146">
        <f t="shared" si="12"/>
        <v>0</v>
      </c>
      <c r="BF195" s="146">
        <f t="shared" si="13"/>
        <v>0</v>
      </c>
      <c r="BG195" s="146">
        <f t="shared" si="14"/>
        <v>0</v>
      </c>
      <c r="BH195" s="146">
        <f t="shared" si="15"/>
        <v>0</v>
      </c>
      <c r="BI195" s="146">
        <f t="shared" si="16"/>
        <v>0</v>
      </c>
      <c r="BJ195" s="15" t="s">
        <v>85</v>
      </c>
      <c r="BK195" s="146">
        <f t="shared" si="17"/>
        <v>0</v>
      </c>
      <c r="BL195" s="15" t="s">
        <v>143</v>
      </c>
      <c r="BM195" s="145" t="s">
        <v>363</v>
      </c>
    </row>
    <row r="196" spans="1:65" s="2" customFormat="1" ht="16.5" customHeight="1">
      <c r="A196" s="28"/>
      <c r="B196" s="133"/>
      <c r="C196" s="134" t="s">
        <v>285</v>
      </c>
      <c r="D196" s="134" t="s">
        <v>139</v>
      </c>
      <c r="E196" s="135" t="s">
        <v>674</v>
      </c>
      <c r="F196" s="136" t="s">
        <v>675</v>
      </c>
      <c r="G196" s="137" t="s">
        <v>142</v>
      </c>
      <c r="H196" s="138">
        <v>1</v>
      </c>
      <c r="I196" s="139"/>
      <c r="J196" s="139"/>
      <c r="K196" s="140"/>
      <c r="L196" s="29"/>
      <c r="M196" s="141" t="s">
        <v>1</v>
      </c>
      <c r="N196" s="142" t="s">
        <v>39</v>
      </c>
      <c r="O196" s="143">
        <v>0</v>
      </c>
      <c r="P196" s="143">
        <f t="shared" si="9"/>
        <v>0</v>
      </c>
      <c r="Q196" s="143">
        <v>0</v>
      </c>
      <c r="R196" s="143">
        <f t="shared" si="10"/>
        <v>0</v>
      </c>
      <c r="S196" s="143">
        <v>0</v>
      </c>
      <c r="T196" s="144">
        <f t="shared" si="11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5" t="s">
        <v>143</v>
      </c>
      <c r="AT196" s="145" t="s">
        <v>139</v>
      </c>
      <c r="AU196" s="145" t="s">
        <v>85</v>
      </c>
      <c r="AY196" s="15" t="s">
        <v>144</v>
      </c>
      <c r="BE196" s="146">
        <f t="shared" si="12"/>
        <v>0</v>
      </c>
      <c r="BF196" s="146">
        <f t="shared" si="13"/>
        <v>0</v>
      </c>
      <c r="BG196" s="146">
        <f t="shared" si="14"/>
        <v>0</v>
      </c>
      <c r="BH196" s="146">
        <f t="shared" si="15"/>
        <v>0</v>
      </c>
      <c r="BI196" s="146">
        <f t="shared" si="16"/>
        <v>0</v>
      </c>
      <c r="BJ196" s="15" t="s">
        <v>85</v>
      </c>
      <c r="BK196" s="146">
        <f t="shared" si="17"/>
        <v>0</v>
      </c>
      <c r="BL196" s="15" t="s">
        <v>143</v>
      </c>
      <c r="BM196" s="145" t="s">
        <v>366</v>
      </c>
    </row>
    <row r="197" spans="1:65" s="2" customFormat="1" ht="24.2" customHeight="1">
      <c r="A197" s="28"/>
      <c r="B197" s="133"/>
      <c r="C197" s="134" t="s">
        <v>367</v>
      </c>
      <c r="D197" s="134" t="s">
        <v>139</v>
      </c>
      <c r="E197" s="135" t="s">
        <v>676</v>
      </c>
      <c r="F197" s="136" t="s">
        <v>609</v>
      </c>
      <c r="G197" s="137" t="s">
        <v>608</v>
      </c>
      <c r="H197" s="138">
        <v>1</v>
      </c>
      <c r="I197" s="139"/>
      <c r="J197" s="139"/>
      <c r="K197" s="140"/>
      <c r="L197" s="29"/>
      <c r="M197" s="141" t="s">
        <v>1</v>
      </c>
      <c r="N197" s="142" t="s">
        <v>39</v>
      </c>
      <c r="O197" s="143">
        <v>0</v>
      </c>
      <c r="P197" s="143">
        <f t="shared" si="9"/>
        <v>0</v>
      </c>
      <c r="Q197" s="143">
        <v>0</v>
      </c>
      <c r="R197" s="143">
        <f t="shared" si="10"/>
        <v>0</v>
      </c>
      <c r="S197" s="143">
        <v>0</v>
      </c>
      <c r="T197" s="144">
        <f t="shared" si="11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45" t="s">
        <v>143</v>
      </c>
      <c r="AT197" s="145" t="s">
        <v>139</v>
      </c>
      <c r="AU197" s="145" t="s">
        <v>85</v>
      </c>
      <c r="AY197" s="15" t="s">
        <v>144</v>
      </c>
      <c r="BE197" s="146">
        <f t="shared" si="12"/>
        <v>0</v>
      </c>
      <c r="BF197" s="146">
        <f t="shared" si="13"/>
        <v>0</v>
      </c>
      <c r="BG197" s="146">
        <f t="shared" si="14"/>
        <v>0</v>
      </c>
      <c r="BH197" s="146">
        <f t="shared" si="15"/>
        <v>0</v>
      </c>
      <c r="BI197" s="146">
        <f t="shared" si="16"/>
        <v>0</v>
      </c>
      <c r="BJ197" s="15" t="s">
        <v>85</v>
      </c>
      <c r="BK197" s="146">
        <f t="shared" si="17"/>
        <v>0</v>
      </c>
      <c r="BL197" s="15" t="s">
        <v>143</v>
      </c>
      <c r="BM197" s="145" t="s">
        <v>370</v>
      </c>
    </row>
    <row r="198" spans="1:65" s="13" customFormat="1" ht="25.9" customHeight="1">
      <c r="B198" s="169"/>
      <c r="D198" s="170" t="s">
        <v>72</v>
      </c>
      <c r="E198" s="171" t="s">
        <v>677</v>
      </c>
      <c r="F198" s="171" t="s">
        <v>678</v>
      </c>
      <c r="J198" s="172"/>
      <c r="L198" s="169"/>
      <c r="M198" s="173"/>
      <c r="N198" s="174"/>
      <c r="O198" s="174"/>
      <c r="P198" s="175">
        <f>P199</f>
        <v>0</v>
      </c>
      <c r="Q198" s="174"/>
      <c r="R198" s="175">
        <f>R199</f>
        <v>0</v>
      </c>
      <c r="S198" s="174"/>
      <c r="T198" s="176">
        <f>T199</f>
        <v>0</v>
      </c>
      <c r="AR198" s="170" t="s">
        <v>80</v>
      </c>
      <c r="AT198" s="177" t="s">
        <v>72</v>
      </c>
      <c r="AU198" s="177" t="s">
        <v>73</v>
      </c>
      <c r="AY198" s="170" t="s">
        <v>144</v>
      </c>
      <c r="BK198" s="178">
        <f>BK199</f>
        <v>0</v>
      </c>
    </row>
    <row r="199" spans="1:65" s="13" customFormat="1" ht="22.9" customHeight="1">
      <c r="B199" s="169"/>
      <c r="D199" s="170" t="s">
        <v>72</v>
      </c>
      <c r="E199" s="179" t="s">
        <v>588</v>
      </c>
      <c r="F199" s="179" t="s">
        <v>589</v>
      </c>
      <c r="J199" s="180"/>
      <c r="L199" s="169"/>
      <c r="M199" s="173"/>
      <c r="N199" s="174"/>
      <c r="O199" s="174"/>
      <c r="P199" s="175">
        <f>SUM(P200:P203)</f>
        <v>0</v>
      </c>
      <c r="Q199" s="174"/>
      <c r="R199" s="175">
        <f>SUM(R200:R203)</f>
        <v>0</v>
      </c>
      <c r="S199" s="174"/>
      <c r="T199" s="176">
        <f>SUM(T200:T203)</f>
        <v>0</v>
      </c>
      <c r="AR199" s="170" t="s">
        <v>80</v>
      </c>
      <c r="AT199" s="177" t="s">
        <v>72</v>
      </c>
      <c r="AU199" s="177" t="s">
        <v>80</v>
      </c>
      <c r="AY199" s="170" t="s">
        <v>144</v>
      </c>
      <c r="BK199" s="178">
        <f>SUM(BK200:BK203)</f>
        <v>0</v>
      </c>
    </row>
    <row r="200" spans="1:65" s="2" customFormat="1" ht="16.5" customHeight="1">
      <c r="A200" s="28"/>
      <c r="B200" s="133"/>
      <c r="C200" s="134" t="s">
        <v>288</v>
      </c>
      <c r="D200" s="134" t="s">
        <v>139</v>
      </c>
      <c r="E200" s="135" t="s">
        <v>679</v>
      </c>
      <c r="F200" s="136" t="s">
        <v>680</v>
      </c>
      <c r="G200" s="137" t="s">
        <v>142</v>
      </c>
      <c r="H200" s="138">
        <v>1</v>
      </c>
      <c r="I200" s="139"/>
      <c r="J200" s="139"/>
      <c r="K200" s="140"/>
      <c r="L200" s="29"/>
      <c r="M200" s="141" t="s">
        <v>1</v>
      </c>
      <c r="N200" s="142" t="s">
        <v>39</v>
      </c>
      <c r="O200" s="143">
        <v>0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45" t="s">
        <v>143</v>
      </c>
      <c r="AT200" s="145" t="s">
        <v>139</v>
      </c>
      <c r="AU200" s="145" t="s">
        <v>85</v>
      </c>
      <c r="AY200" s="15" t="s">
        <v>144</v>
      </c>
      <c r="BE200" s="146">
        <f>IF(N200="základná",J200,0)</f>
        <v>0</v>
      </c>
      <c r="BF200" s="146">
        <f>IF(N200="znížená",J200,0)</f>
        <v>0</v>
      </c>
      <c r="BG200" s="146">
        <f>IF(N200="zákl. prenesená",J200,0)</f>
        <v>0</v>
      </c>
      <c r="BH200" s="146">
        <f>IF(N200="zníž. prenesená",J200,0)</f>
        <v>0</v>
      </c>
      <c r="BI200" s="146">
        <f>IF(N200="nulová",J200,0)</f>
        <v>0</v>
      </c>
      <c r="BJ200" s="15" t="s">
        <v>85</v>
      </c>
      <c r="BK200" s="146">
        <f>ROUND(I200*H200,2)</f>
        <v>0</v>
      </c>
      <c r="BL200" s="15" t="s">
        <v>143</v>
      </c>
      <c r="BM200" s="145" t="s">
        <v>373</v>
      </c>
    </row>
    <row r="201" spans="1:65" s="2" customFormat="1" ht="16.5" customHeight="1">
      <c r="A201" s="28"/>
      <c r="B201" s="133"/>
      <c r="C201" s="134" t="s">
        <v>374</v>
      </c>
      <c r="D201" s="134" t="s">
        <v>139</v>
      </c>
      <c r="E201" s="135" t="s">
        <v>681</v>
      </c>
      <c r="F201" s="136" t="s">
        <v>682</v>
      </c>
      <c r="G201" s="137" t="s">
        <v>142</v>
      </c>
      <c r="H201" s="138">
        <v>2</v>
      </c>
      <c r="I201" s="139"/>
      <c r="J201" s="139"/>
      <c r="K201" s="140"/>
      <c r="L201" s="29"/>
      <c r="M201" s="141" t="s">
        <v>1</v>
      </c>
      <c r="N201" s="142" t="s">
        <v>39</v>
      </c>
      <c r="O201" s="143">
        <v>0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45" t="s">
        <v>143</v>
      </c>
      <c r="AT201" s="145" t="s">
        <v>139</v>
      </c>
      <c r="AU201" s="145" t="s">
        <v>85</v>
      </c>
      <c r="AY201" s="15" t="s">
        <v>144</v>
      </c>
      <c r="BE201" s="146">
        <f>IF(N201="základná",J201,0)</f>
        <v>0</v>
      </c>
      <c r="BF201" s="146">
        <f>IF(N201="znížená",J201,0)</f>
        <v>0</v>
      </c>
      <c r="BG201" s="146">
        <f>IF(N201="zákl. prenesená",J201,0)</f>
        <v>0</v>
      </c>
      <c r="BH201" s="146">
        <f>IF(N201="zníž. prenesená",J201,0)</f>
        <v>0</v>
      </c>
      <c r="BI201" s="146">
        <f>IF(N201="nulová",J201,0)</f>
        <v>0</v>
      </c>
      <c r="BJ201" s="15" t="s">
        <v>85</v>
      </c>
      <c r="BK201" s="146">
        <f>ROUND(I201*H201,2)</f>
        <v>0</v>
      </c>
      <c r="BL201" s="15" t="s">
        <v>143</v>
      </c>
      <c r="BM201" s="145" t="s">
        <v>378</v>
      </c>
    </row>
    <row r="202" spans="1:65" s="2" customFormat="1" ht="16.5" customHeight="1">
      <c r="A202" s="28"/>
      <c r="B202" s="133"/>
      <c r="C202" s="134" t="s">
        <v>292</v>
      </c>
      <c r="D202" s="134" t="s">
        <v>139</v>
      </c>
      <c r="E202" s="135" t="s">
        <v>683</v>
      </c>
      <c r="F202" s="136" t="s">
        <v>684</v>
      </c>
      <c r="G202" s="137" t="s">
        <v>142</v>
      </c>
      <c r="H202" s="138">
        <v>1</v>
      </c>
      <c r="I202" s="139"/>
      <c r="J202" s="139"/>
      <c r="K202" s="140"/>
      <c r="L202" s="29"/>
      <c r="M202" s="141" t="s">
        <v>1</v>
      </c>
      <c r="N202" s="142" t="s">
        <v>39</v>
      </c>
      <c r="O202" s="143">
        <v>0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45" t="s">
        <v>143</v>
      </c>
      <c r="AT202" s="145" t="s">
        <v>139</v>
      </c>
      <c r="AU202" s="145" t="s">
        <v>85</v>
      </c>
      <c r="AY202" s="15" t="s">
        <v>144</v>
      </c>
      <c r="BE202" s="146">
        <f>IF(N202="základná",J202,0)</f>
        <v>0</v>
      </c>
      <c r="BF202" s="146">
        <f>IF(N202="znížená",J202,0)</f>
        <v>0</v>
      </c>
      <c r="BG202" s="146">
        <f>IF(N202="zákl. prenesená",J202,0)</f>
        <v>0</v>
      </c>
      <c r="BH202" s="146">
        <f>IF(N202="zníž. prenesená",J202,0)</f>
        <v>0</v>
      </c>
      <c r="BI202" s="146">
        <f>IF(N202="nulová",J202,0)</f>
        <v>0</v>
      </c>
      <c r="BJ202" s="15" t="s">
        <v>85</v>
      </c>
      <c r="BK202" s="146">
        <f>ROUND(I202*H202,2)</f>
        <v>0</v>
      </c>
      <c r="BL202" s="15" t="s">
        <v>143</v>
      </c>
      <c r="BM202" s="145" t="s">
        <v>383</v>
      </c>
    </row>
    <row r="203" spans="1:65" s="2" customFormat="1" ht="24.2" customHeight="1">
      <c r="A203" s="28"/>
      <c r="B203" s="133"/>
      <c r="C203" s="134" t="s">
        <v>384</v>
      </c>
      <c r="D203" s="134" t="s">
        <v>139</v>
      </c>
      <c r="E203" s="135" t="s">
        <v>620</v>
      </c>
      <c r="F203" s="136" t="s">
        <v>609</v>
      </c>
      <c r="G203" s="137" t="s">
        <v>621</v>
      </c>
      <c r="H203" s="138">
        <v>1</v>
      </c>
      <c r="I203" s="139"/>
      <c r="J203" s="139"/>
      <c r="K203" s="140"/>
      <c r="L203" s="29"/>
      <c r="M203" s="141" t="s">
        <v>1</v>
      </c>
      <c r="N203" s="142" t="s">
        <v>39</v>
      </c>
      <c r="O203" s="143">
        <v>0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45" t="s">
        <v>143</v>
      </c>
      <c r="AT203" s="145" t="s">
        <v>139</v>
      </c>
      <c r="AU203" s="145" t="s">
        <v>85</v>
      </c>
      <c r="AY203" s="15" t="s">
        <v>144</v>
      </c>
      <c r="BE203" s="146">
        <f>IF(N203="základná",J203,0)</f>
        <v>0</v>
      </c>
      <c r="BF203" s="146">
        <f>IF(N203="znížená",J203,0)</f>
        <v>0</v>
      </c>
      <c r="BG203" s="146">
        <f>IF(N203="zákl. prenesená",J203,0)</f>
        <v>0</v>
      </c>
      <c r="BH203" s="146">
        <f>IF(N203="zníž. prenesená",J203,0)</f>
        <v>0</v>
      </c>
      <c r="BI203" s="146">
        <f>IF(N203="nulová",J203,0)</f>
        <v>0</v>
      </c>
      <c r="BJ203" s="15" t="s">
        <v>85</v>
      </c>
      <c r="BK203" s="146">
        <f>ROUND(I203*H203,2)</f>
        <v>0</v>
      </c>
      <c r="BL203" s="15" t="s">
        <v>143</v>
      </c>
      <c r="BM203" s="145" t="s">
        <v>387</v>
      </c>
    </row>
    <row r="204" spans="1:65" s="13" customFormat="1" ht="25.9" customHeight="1">
      <c r="B204" s="169"/>
      <c r="D204" s="170" t="s">
        <v>72</v>
      </c>
      <c r="E204" s="171" t="s">
        <v>685</v>
      </c>
      <c r="F204" s="171" t="s">
        <v>686</v>
      </c>
      <c r="J204" s="172"/>
      <c r="L204" s="169"/>
      <c r="M204" s="173"/>
      <c r="N204" s="174"/>
      <c r="O204" s="174"/>
      <c r="P204" s="175">
        <f>P205</f>
        <v>0</v>
      </c>
      <c r="Q204" s="174"/>
      <c r="R204" s="175">
        <f>R205</f>
        <v>0</v>
      </c>
      <c r="S204" s="174"/>
      <c r="T204" s="176">
        <f>T205</f>
        <v>0</v>
      </c>
      <c r="AR204" s="170" t="s">
        <v>80</v>
      </c>
      <c r="AT204" s="177" t="s">
        <v>72</v>
      </c>
      <c r="AU204" s="177" t="s">
        <v>73</v>
      </c>
      <c r="AY204" s="170" t="s">
        <v>144</v>
      </c>
      <c r="BK204" s="178">
        <f>BK205</f>
        <v>0</v>
      </c>
    </row>
    <row r="205" spans="1:65" s="13" customFormat="1" ht="22.9" customHeight="1">
      <c r="B205" s="169"/>
      <c r="D205" s="170" t="s">
        <v>72</v>
      </c>
      <c r="E205" s="179" t="s">
        <v>588</v>
      </c>
      <c r="F205" s="179" t="s">
        <v>589</v>
      </c>
      <c r="J205" s="180"/>
      <c r="L205" s="169"/>
      <c r="M205" s="173"/>
      <c r="N205" s="174"/>
      <c r="O205" s="174"/>
      <c r="P205" s="175">
        <f>P206</f>
        <v>0</v>
      </c>
      <c r="Q205" s="174"/>
      <c r="R205" s="175">
        <f>R206</f>
        <v>0</v>
      </c>
      <c r="S205" s="174"/>
      <c r="T205" s="176">
        <f>T206</f>
        <v>0</v>
      </c>
      <c r="AR205" s="170" t="s">
        <v>80</v>
      </c>
      <c r="AT205" s="177" t="s">
        <v>72</v>
      </c>
      <c r="AU205" s="177" t="s">
        <v>80</v>
      </c>
      <c r="AY205" s="170" t="s">
        <v>144</v>
      </c>
      <c r="BK205" s="178">
        <f>BK206</f>
        <v>0</v>
      </c>
    </row>
    <row r="206" spans="1:65" s="2" customFormat="1" ht="24.2" customHeight="1">
      <c r="A206" s="28"/>
      <c r="B206" s="133"/>
      <c r="C206" s="134" t="s">
        <v>295</v>
      </c>
      <c r="D206" s="134" t="s">
        <v>139</v>
      </c>
      <c r="E206" s="135" t="s">
        <v>687</v>
      </c>
      <c r="F206" s="136" t="s">
        <v>688</v>
      </c>
      <c r="G206" s="137" t="s">
        <v>142</v>
      </c>
      <c r="H206" s="138">
        <v>1</v>
      </c>
      <c r="I206" s="139"/>
      <c r="J206" s="139"/>
      <c r="K206" s="140"/>
      <c r="L206" s="29"/>
      <c r="M206" s="141" t="s">
        <v>1</v>
      </c>
      <c r="N206" s="142" t="s">
        <v>39</v>
      </c>
      <c r="O206" s="143">
        <v>0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5" t="s">
        <v>143</v>
      </c>
      <c r="AT206" s="145" t="s">
        <v>139</v>
      </c>
      <c r="AU206" s="145" t="s">
        <v>85</v>
      </c>
      <c r="AY206" s="15" t="s">
        <v>144</v>
      </c>
      <c r="BE206" s="146">
        <f>IF(N206="základná",J206,0)</f>
        <v>0</v>
      </c>
      <c r="BF206" s="146">
        <f>IF(N206="znížená",J206,0)</f>
        <v>0</v>
      </c>
      <c r="BG206" s="146">
        <f>IF(N206="zákl. prenesená",J206,0)</f>
        <v>0</v>
      </c>
      <c r="BH206" s="146">
        <f>IF(N206="zníž. prenesená",J206,0)</f>
        <v>0</v>
      </c>
      <c r="BI206" s="146">
        <f>IF(N206="nulová",J206,0)</f>
        <v>0</v>
      </c>
      <c r="BJ206" s="15" t="s">
        <v>85</v>
      </c>
      <c r="BK206" s="146">
        <f>ROUND(I206*H206,2)</f>
        <v>0</v>
      </c>
      <c r="BL206" s="15" t="s">
        <v>143</v>
      </c>
      <c r="BM206" s="145" t="s">
        <v>390</v>
      </c>
    </row>
    <row r="207" spans="1:65" s="13" customFormat="1" ht="25.9" customHeight="1">
      <c r="B207" s="169"/>
      <c r="D207" s="170" t="s">
        <v>72</v>
      </c>
      <c r="E207" s="171" t="s">
        <v>689</v>
      </c>
      <c r="F207" s="171" t="s">
        <v>690</v>
      </c>
      <c r="J207" s="172"/>
      <c r="L207" s="169"/>
      <c r="M207" s="173"/>
      <c r="N207" s="174"/>
      <c r="O207" s="174"/>
      <c r="P207" s="175">
        <f>P208+SUM(P209:P217)</f>
        <v>0</v>
      </c>
      <c r="Q207" s="174"/>
      <c r="R207" s="175">
        <f>R208+SUM(R209:R217)</f>
        <v>0</v>
      </c>
      <c r="S207" s="174"/>
      <c r="T207" s="176">
        <f>T208+SUM(T209:T217)</f>
        <v>0</v>
      </c>
      <c r="AR207" s="170" t="s">
        <v>80</v>
      </c>
      <c r="AT207" s="177" t="s">
        <v>72</v>
      </c>
      <c r="AU207" s="177" t="s">
        <v>73</v>
      </c>
      <c r="AY207" s="170" t="s">
        <v>144</v>
      </c>
      <c r="BK207" s="178">
        <f>BK208+SUM(BK209:BK217)</f>
        <v>0</v>
      </c>
    </row>
    <row r="208" spans="1:65" s="2" customFormat="1" ht="16.5" customHeight="1">
      <c r="A208" s="28"/>
      <c r="B208" s="133"/>
      <c r="C208" s="134" t="s">
        <v>391</v>
      </c>
      <c r="D208" s="134" t="s">
        <v>139</v>
      </c>
      <c r="E208" s="135" t="s">
        <v>691</v>
      </c>
      <c r="F208" s="136" t="s">
        <v>692</v>
      </c>
      <c r="G208" s="137" t="s">
        <v>142</v>
      </c>
      <c r="H208" s="138">
        <v>1</v>
      </c>
      <c r="I208" s="139"/>
      <c r="J208" s="139"/>
      <c r="K208" s="140"/>
      <c r="L208" s="29"/>
      <c r="M208" s="141" t="s">
        <v>1</v>
      </c>
      <c r="N208" s="142" t="s">
        <v>39</v>
      </c>
      <c r="O208" s="143">
        <v>0</v>
      </c>
      <c r="P208" s="143">
        <f t="shared" ref="P208:P216" si="18">O208*H208</f>
        <v>0</v>
      </c>
      <c r="Q208" s="143">
        <v>0</v>
      </c>
      <c r="R208" s="143">
        <f t="shared" ref="R208:R216" si="19">Q208*H208</f>
        <v>0</v>
      </c>
      <c r="S208" s="143">
        <v>0</v>
      </c>
      <c r="T208" s="144">
        <f t="shared" ref="T208:T216" si="20"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45" t="s">
        <v>143</v>
      </c>
      <c r="AT208" s="145" t="s">
        <v>139</v>
      </c>
      <c r="AU208" s="145" t="s">
        <v>80</v>
      </c>
      <c r="AY208" s="15" t="s">
        <v>144</v>
      </c>
      <c r="BE208" s="146">
        <f t="shared" ref="BE208:BE216" si="21">IF(N208="základná",J208,0)</f>
        <v>0</v>
      </c>
      <c r="BF208" s="146">
        <f t="shared" ref="BF208:BF216" si="22">IF(N208="znížená",J208,0)</f>
        <v>0</v>
      </c>
      <c r="BG208" s="146">
        <f t="shared" ref="BG208:BG216" si="23">IF(N208="zákl. prenesená",J208,0)</f>
        <v>0</v>
      </c>
      <c r="BH208" s="146">
        <f t="shared" ref="BH208:BH216" si="24">IF(N208="zníž. prenesená",J208,0)</f>
        <v>0</v>
      </c>
      <c r="BI208" s="146">
        <f t="shared" ref="BI208:BI216" si="25">IF(N208="nulová",J208,0)</f>
        <v>0</v>
      </c>
      <c r="BJ208" s="15" t="s">
        <v>85</v>
      </c>
      <c r="BK208" s="146">
        <f t="shared" ref="BK208:BK216" si="26">ROUND(I208*H208,2)</f>
        <v>0</v>
      </c>
      <c r="BL208" s="15" t="s">
        <v>143</v>
      </c>
      <c r="BM208" s="145" t="s">
        <v>394</v>
      </c>
    </row>
    <row r="209" spans="1:65" s="2" customFormat="1" ht="16.5" customHeight="1">
      <c r="A209" s="28"/>
      <c r="B209" s="133"/>
      <c r="C209" s="134" t="s">
        <v>300</v>
      </c>
      <c r="D209" s="134" t="s">
        <v>139</v>
      </c>
      <c r="E209" s="135" t="s">
        <v>693</v>
      </c>
      <c r="F209" s="136" t="s">
        <v>694</v>
      </c>
      <c r="G209" s="137" t="s">
        <v>142</v>
      </c>
      <c r="H209" s="138">
        <v>3</v>
      </c>
      <c r="I209" s="139"/>
      <c r="J209" s="139"/>
      <c r="K209" s="140"/>
      <c r="L209" s="29"/>
      <c r="M209" s="141" t="s">
        <v>1</v>
      </c>
      <c r="N209" s="142" t="s">
        <v>39</v>
      </c>
      <c r="O209" s="143">
        <v>0</v>
      </c>
      <c r="P209" s="143">
        <f t="shared" si="18"/>
        <v>0</v>
      </c>
      <c r="Q209" s="143">
        <v>0</v>
      </c>
      <c r="R209" s="143">
        <f t="shared" si="19"/>
        <v>0</v>
      </c>
      <c r="S209" s="143">
        <v>0</v>
      </c>
      <c r="T209" s="144">
        <f t="shared" si="20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5" t="s">
        <v>143</v>
      </c>
      <c r="AT209" s="145" t="s">
        <v>139</v>
      </c>
      <c r="AU209" s="145" t="s">
        <v>80</v>
      </c>
      <c r="AY209" s="15" t="s">
        <v>144</v>
      </c>
      <c r="BE209" s="146">
        <f t="shared" si="21"/>
        <v>0</v>
      </c>
      <c r="BF209" s="146">
        <f t="shared" si="22"/>
        <v>0</v>
      </c>
      <c r="BG209" s="146">
        <f t="shared" si="23"/>
        <v>0</v>
      </c>
      <c r="BH209" s="146">
        <f t="shared" si="24"/>
        <v>0</v>
      </c>
      <c r="BI209" s="146">
        <f t="shared" si="25"/>
        <v>0</v>
      </c>
      <c r="BJ209" s="15" t="s">
        <v>85</v>
      </c>
      <c r="BK209" s="146">
        <f t="shared" si="26"/>
        <v>0</v>
      </c>
      <c r="BL209" s="15" t="s">
        <v>143</v>
      </c>
      <c r="BM209" s="145" t="s">
        <v>397</v>
      </c>
    </row>
    <row r="210" spans="1:65" s="2" customFormat="1" ht="24.2" customHeight="1">
      <c r="A210" s="28"/>
      <c r="B210" s="133"/>
      <c r="C210" s="134" t="s">
        <v>400</v>
      </c>
      <c r="D210" s="134" t="s">
        <v>139</v>
      </c>
      <c r="E210" s="135" t="s">
        <v>695</v>
      </c>
      <c r="F210" s="136" t="s">
        <v>696</v>
      </c>
      <c r="G210" s="137" t="s">
        <v>142</v>
      </c>
      <c r="H210" s="138">
        <v>2</v>
      </c>
      <c r="I210" s="139"/>
      <c r="J210" s="139"/>
      <c r="K210" s="140"/>
      <c r="L210" s="29"/>
      <c r="M210" s="141" t="s">
        <v>1</v>
      </c>
      <c r="N210" s="142" t="s">
        <v>39</v>
      </c>
      <c r="O210" s="143">
        <v>0</v>
      </c>
      <c r="P210" s="143">
        <f t="shared" si="18"/>
        <v>0</v>
      </c>
      <c r="Q210" s="143">
        <v>0</v>
      </c>
      <c r="R210" s="143">
        <f t="shared" si="19"/>
        <v>0</v>
      </c>
      <c r="S210" s="143">
        <v>0</v>
      </c>
      <c r="T210" s="144">
        <f t="shared" si="20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45" t="s">
        <v>143</v>
      </c>
      <c r="AT210" s="145" t="s">
        <v>139</v>
      </c>
      <c r="AU210" s="145" t="s">
        <v>80</v>
      </c>
      <c r="AY210" s="15" t="s">
        <v>144</v>
      </c>
      <c r="BE210" s="146">
        <f t="shared" si="21"/>
        <v>0</v>
      </c>
      <c r="BF210" s="146">
        <f t="shared" si="22"/>
        <v>0</v>
      </c>
      <c r="BG210" s="146">
        <f t="shared" si="23"/>
        <v>0</v>
      </c>
      <c r="BH210" s="146">
        <f t="shared" si="24"/>
        <v>0</v>
      </c>
      <c r="BI210" s="146">
        <f t="shared" si="25"/>
        <v>0</v>
      </c>
      <c r="BJ210" s="15" t="s">
        <v>85</v>
      </c>
      <c r="BK210" s="146">
        <f t="shared" si="26"/>
        <v>0</v>
      </c>
      <c r="BL210" s="15" t="s">
        <v>143</v>
      </c>
      <c r="BM210" s="145" t="s">
        <v>403</v>
      </c>
    </row>
    <row r="211" spans="1:65" s="2" customFormat="1" ht="24.2" customHeight="1">
      <c r="A211" s="28"/>
      <c r="B211" s="133"/>
      <c r="C211" s="134" t="s">
        <v>303</v>
      </c>
      <c r="D211" s="134" t="s">
        <v>139</v>
      </c>
      <c r="E211" s="135" t="s">
        <v>697</v>
      </c>
      <c r="F211" s="136" t="s">
        <v>698</v>
      </c>
      <c r="G211" s="137" t="s">
        <v>142</v>
      </c>
      <c r="H211" s="138">
        <v>3</v>
      </c>
      <c r="I211" s="139"/>
      <c r="J211" s="139"/>
      <c r="K211" s="140"/>
      <c r="L211" s="29"/>
      <c r="M211" s="141" t="s">
        <v>1</v>
      </c>
      <c r="N211" s="142" t="s">
        <v>39</v>
      </c>
      <c r="O211" s="143">
        <v>0</v>
      </c>
      <c r="P211" s="143">
        <f t="shared" si="18"/>
        <v>0</v>
      </c>
      <c r="Q211" s="143">
        <v>0</v>
      </c>
      <c r="R211" s="143">
        <f t="shared" si="19"/>
        <v>0</v>
      </c>
      <c r="S211" s="143">
        <v>0</v>
      </c>
      <c r="T211" s="144">
        <f t="shared" si="20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45" t="s">
        <v>143</v>
      </c>
      <c r="AT211" s="145" t="s">
        <v>139</v>
      </c>
      <c r="AU211" s="145" t="s">
        <v>80</v>
      </c>
      <c r="AY211" s="15" t="s">
        <v>144</v>
      </c>
      <c r="BE211" s="146">
        <f t="shared" si="21"/>
        <v>0</v>
      </c>
      <c r="BF211" s="146">
        <f t="shared" si="22"/>
        <v>0</v>
      </c>
      <c r="BG211" s="146">
        <f t="shared" si="23"/>
        <v>0</v>
      </c>
      <c r="BH211" s="146">
        <f t="shared" si="24"/>
        <v>0</v>
      </c>
      <c r="BI211" s="146">
        <f t="shared" si="25"/>
        <v>0</v>
      </c>
      <c r="BJ211" s="15" t="s">
        <v>85</v>
      </c>
      <c r="BK211" s="146">
        <f t="shared" si="26"/>
        <v>0</v>
      </c>
      <c r="BL211" s="15" t="s">
        <v>143</v>
      </c>
      <c r="BM211" s="145" t="s">
        <v>406</v>
      </c>
    </row>
    <row r="212" spans="1:65" s="2" customFormat="1" ht="24.2" customHeight="1">
      <c r="A212" s="28"/>
      <c r="B212" s="133"/>
      <c r="C212" s="134" t="s">
        <v>407</v>
      </c>
      <c r="D212" s="134" t="s">
        <v>139</v>
      </c>
      <c r="E212" s="135" t="s">
        <v>699</v>
      </c>
      <c r="F212" s="136" t="s">
        <v>700</v>
      </c>
      <c r="G212" s="137" t="s">
        <v>142</v>
      </c>
      <c r="H212" s="138">
        <v>4</v>
      </c>
      <c r="I212" s="139"/>
      <c r="J212" s="139"/>
      <c r="K212" s="140"/>
      <c r="L212" s="29"/>
      <c r="M212" s="141" t="s">
        <v>1</v>
      </c>
      <c r="N212" s="142" t="s">
        <v>39</v>
      </c>
      <c r="O212" s="143">
        <v>0</v>
      </c>
      <c r="P212" s="143">
        <f t="shared" si="18"/>
        <v>0</v>
      </c>
      <c r="Q212" s="143">
        <v>0</v>
      </c>
      <c r="R212" s="143">
        <f t="shared" si="19"/>
        <v>0</v>
      </c>
      <c r="S212" s="143">
        <v>0</v>
      </c>
      <c r="T212" s="144">
        <f t="shared" si="20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45" t="s">
        <v>143</v>
      </c>
      <c r="AT212" s="145" t="s">
        <v>139</v>
      </c>
      <c r="AU212" s="145" t="s">
        <v>80</v>
      </c>
      <c r="AY212" s="15" t="s">
        <v>144</v>
      </c>
      <c r="BE212" s="146">
        <f t="shared" si="21"/>
        <v>0</v>
      </c>
      <c r="BF212" s="146">
        <f t="shared" si="22"/>
        <v>0</v>
      </c>
      <c r="BG212" s="146">
        <f t="shared" si="23"/>
        <v>0</v>
      </c>
      <c r="BH212" s="146">
        <f t="shared" si="24"/>
        <v>0</v>
      </c>
      <c r="BI212" s="146">
        <f t="shared" si="25"/>
        <v>0</v>
      </c>
      <c r="BJ212" s="15" t="s">
        <v>85</v>
      </c>
      <c r="BK212" s="146">
        <f t="shared" si="26"/>
        <v>0</v>
      </c>
      <c r="BL212" s="15" t="s">
        <v>143</v>
      </c>
      <c r="BM212" s="145" t="s">
        <v>410</v>
      </c>
    </row>
    <row r="213" spans="1:65" s="2" customFormat="1" ht="16.5" customHeight="1">
      <c r="A213" s="28"/>
      <c r="B213" s="133"/>
      <c r="C213" s="134" t="s">
        <v>307</v>
      </c>
      <c r="D213" s="134" t="s">
        <v>139</v>
      </c>
      <c r="E213" s="135" t="s">
        <v>701</v>
      </c>
      <c r="F213" s="136" t="s">
        <v>702</v>
      </c>
      <c r="G213" s="137" t="s">
        <v>142</v>
      </c>
      <c r="H213" s="138">
        <v>1</v>
      </c>
      <c r="I213" s="139"/>
      <c r="J213" s="139"/>
      <c r="K213" s="140"/>
      <c r="L213" s="29"/>
      <c r="M213" s="141" t="s">
        <v>1</v>
      </c>
      <c r="N213" s="142" t="s">
        <v>39</v>
      </c>
      <c r="O213" s="143">
        <v>0</v>
      </c>
      <c r="P213" s="143">
        <f t="shared" si="18"/>
        <v>0</v>
      </c>
      <c r="Q213" s="143">
        <v>0</v>
      </c>
      <c r="R213" s="143">
        <f t="shared" si="19"/>
        <v>0</v>
      </c>
      <c r="S213" s="143">
        <v>0</v>
      </c>
      <c r="T213" s="144">
        <f t="shared" si="20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45" t="s">
        <v>143</v>
      </c>
      <c r="AT213" s="145" t="s">
        <v>139</v>
      </c>
      <c r="AU213" s="145" t="s">
        <v>80</v>
      </c>
      <c r="AY213" s="15" t="s">
        <v>144</v>
      </c>
      <c r="BE213" s="146">
        <f t="shared" si="21"/>
        <v>0</v>
      </c>
      <c r="BF213" s="146">
        <f t="shared" si="22"/>
        <v>0</v>
      </c>
      <c r="BG213" s="146">
        <f t="shared" si="23"/>
        <v>0</v>
      </c>
      <c r="BH213" s="146">
        <f t="shared" si="24"/>
        <v>0</v>
      </c>
      <c r="BI213" s="146">
        <f t="shared" si="25"/>
        <v>0</v>
      </c>
      <c r="BJ213" s="15" t="s">
        <v>85</v>
      </c>
      <c r="BK213" s="146">
        <f t="shared" si="26"/>
        <v>0</v>
      </c>
      <c r="BL213" s="15" t="s">
        <v>143</v>
      </c>
      <c r="BM213" s="145" t="s">
        <v>415</v>
      </c>
    </row>
    <row r="214" spans="1:65" s="2" customFormat="1" ht="16.5" customHeight="1">
      <c r="A214" s="28"/>
      <c r="B214" s="133"/>
      <c r="C214" s="134" t="s">
        <v>416</v>
      </c>
      <c r="D214" s="134" t="s">
        <v>139</v>
      </c>
      <c r="E214" s="135" t="s">
        <v>703</v>
      </c>
      <c r="F214" s="136" t="s">
        <v>704</v>
      </c>
      <c r="G214" s="137" t="s">
        <v>142</v>
      </c>
      <c r="H214" s="138">
        <v>5</v>
      </c>
      <c r="I214" s="139"/>
      <c r="J214" s="139"/>
      <c r="K214" s="140"/>
      <c r="L214" s="29"/>
      <c r="M214" s="141" t="s">
        <v>1</v>
      </c>
      <c r="N214" s="142" t="s">
        <v>39</v>
      </c>
      <c r="O214" s="143">
        <v>0</v>
      </c>
      <c r="P214" s="143">
        <f t="shared" si="18"/>
        <v>0</v>
      </c>
      <c r="Q214" s="143">
        <v>0</v>
      </c>
      <c r="R214" s="143">
        <f t="shared" si="19"/>
        <v>0</v>
      </c>
      <c r="S214" s="143">
        <v>0</v>
      </c>
      <c r="T214" s="144">
        <f t="shared" si="20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45" t="s">
        <v>143</v>
      </c>
      <c r="AT214" s="145" t="s">
        <v>139</v>
      </c>
      <c r="AU214" s="145" t="s">
        <v>80</v>
      </c>
      <c r="AY214" s="15" t="s">
        <v>144</v>
      </c>
      <c r="BE214" s="146">
        <f t="shared" si="21"/>
        <v>0</v>
      </c>
      <c r="BF214" s="146">
        <f t="shared" si="22"/>
        <v>0</v>
      </c>
      <c r="BG214" s="146">
        <f t="shared" si="23"/>
        <v>0</v>
      </c>
      <c r="BH214" s="146">
        <f t="shared" si="24"/>
        <v>0</v>
      </c>
      <c r="BI214" s="146">
        <f t="shared" si="25"/>
        <v>0</v>
      </c>
      <c r="BJ214" s="15" t="s">
        <v>85</v>
      </c>
      <c r="BK214" s="146">
        <f t="shared" si="26"/>
        <v>0</v>
      </c>
      <c r="BL214" s="15" t="s">
        <v>143</v>
      </c>
      <c r="BM214" s="145" t="s">
        <v>420</v>
      </c>
    </row>
    <row r="215" spans="1:65" s="2" customFormat="1" ht="24.2" customHeight="1">
      <c r="A215" s="28"/>
      <c r="B215" s="133"/>
      <c r="C215" s="134" t="s">
        <v>310</v>
      </c>
      <c r="D215" s="134" t="s">
        <v>139</v>
      </c>
      <c r="E215" s="135" t="s">
        <v>705</v>
      </c>
      <c r="F215" s="136" t="s">
        <v>706</v>
      </c>
      <c r="G215" s="137" t="s">
        <v>608</v>
      </c>
      <c r="H215" s="138">
        <v>1</v>
      </c>
      <c r="I215" s="139"/>
      <c r="J215" s="139"/>
      <c r="K215" s="140"/>
      <c r="L215" s="29"/>
      <c r="M215" s="141" t="s">
        <v>1</v>
      </c>
      <c r="N215" s="142" t="s">
        <v>39</v>
      </c>
      <c r="O215" s="143">
        <v>0</v>
      </c>
      <c r="P215" s="143">
        <f t="shared" si="18"/>
        <v>0</v>
      </c>
      <c r="Q215" s="143">
        <v>0</v>
      </c>
      <c r="R215" s="143">
        <f t="shared" si="19"/>
        <v>0</v>
      </c>
      <c r="S215" s="143">
        <v>0</v>
      </c>
      <c r="T215" s="144">
        <f t="shared" si="20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45" t="s">
        <v>143</v>
      </c>
      <c r="AT215" s="145" t="s">
        <v>139</v>
      </c>
      <c r="AU215" s="145" t="s">
        <v>80</v>
      </c>
      <c r="AY215" s="15" t="s">
        <v>144</v>
      </c>
      <c r="BE215" s="146">
        <f t="shared" si="21"/>
        <v>0</v>
      </c>
      <c r="BF215" s="146">
        <f t="shared" si="22"/>
        <v>0</v>
      </c>
      <c r="BG215" s="146">
        <f t="shared" si="23"/>
        <v>0</v>
      </c>
      <c r="BH215" s="146">
        <f t="shared" si="24"/>
        <v>0</v>
      </c>
      <c r="BI215" s="146">
        <f t="shared" si="25"/>
        <v>0</v>
      </c>
      <c r="BJ215" s="15" t="s">
        <v>85</v>
      </c>
      <c r="BK215" s="146">
        <f t="shared" si="26"/>
        <v>0</v>
      </c>
      <c r="BL215" s="15" t="s">
        <v>143</v>
      </c>
      <c r="BM215" s="145" t="s">
        <v>423</v>
      </c>
    </row>
    <row r="216" spans="1:65" s="2" customFormat="1" ht="24.2" customHeight="1">
      <c r="A216" s="28"/>
      <c r="B216" s="133"/>
      <c r="C216" s="134" t="s">
        <v>424</v>
      </c>
      <c r="D216" s="134" t="s">
        <v>139</v>
      </c>
      <c r="E216" s="135" t="s">
        <v>620</v>
      </c>
      <c r="F216" s="136" t="s">
        <v>609</v>
      </c>
      <c r="G216" s="137" t="s">
        <v>621</v>
      </c>
      <c r="H216" s="138">
        <v>1</v>
      </c>
      <c r="I216" s="139"/>
      <c r="J216" s="139"/>
      <c r="K216" s="140"/>
      <c r="L216" s="29"/>
      <c r="M216" s="141" t="s">
        <v>1</v>
      </c>
      <c r="N216" s="142" t="s">
        <v>39</v>
      </c>
      <c r="O216" s="143">
        <v>0</v>
      </c>
      <c r="P216" s="143">
        <f t="shared" si="18"/>
        <v>0</v>
      </c>
      <c r="Q216" s="143">
        <v>0</v>
      </c>
      <c r="R216" s="143">
        <f t="shared" si="19"/>
        <v>0</v>
      </c>
      <c r="S216" s="143">
        <v>0</v>
      </c>
      <c r="T216" s="144">
        <f t="shared" si="20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45" t="s">
        <v>143</v>
      </c>
      <c r="AT216" s="145" t="s">
        <v>139</v>
      </c>
      <c r="AU216" s="145" t="s">
        <v>80</v>
      </c>
      <c r="AY216" s="15" t="s">
        <v>144</v>
      </c>
      <c r="BE216" s="146">
        <f t="shared" si="21"/>
        <v>0</v>
      </c>
      <c r="BF216" s="146">
        <f t="shared" si="22"/>
        <v>0</v>
      </c>
      <c r="BG216" s="146">
        <f t="shared" si="23"/>
        <v>0</v>
      </c>
      <c r="BH216" s="146">
        <f t="shared" si="24"/>
        <v>0</v>
      </c>
      <c r="BI216" s="146">
        <f t="shared" si="25"/>
        <v>0</v>
      </c>
      <c r="BJ216" s="15" t="s">
        <v>85</v>
      </c>
      <c r="BK216" s="146">
        <f t="shared" si="26"/>
        <v>0</v>
      </c>
      <c r="BL216" s="15" t="s">
        <v>143</v>
      </c>
      <c r="BM216" s="145" t="s">
        <v>427</v>
      </c>
    </row>
    <row r="217" spans="1:65" s="13" customFormat="1" ht="22.9" customHeight="1">
      <c r="B217" s="169"/>
      <c r="D217" s="170" t="s">
        <v>72</v>
      </c>
      <c r="E217" s="179" t="s">
        <v>707</v>
      </c>
      <c r="F217" s="179" t="s">
        <v>708</v>
      </c>
      <c r="J217" s="180"/>
      <c r="L217" s="169"/>
      <c r="M217" s="173"/>
      <c r="N217" s="174"/>
      <c r="O217" s="174"/>
      <c r="P217" s="175">
        <f>SUM(P218:P223)</f>
        <v>0</v>
      </c>
      <c r="Q217" s="174"/>
      <c r="R217" s="175">
        <f>SUM(R218:R223)</f>
        <v>0</v>
      </c>
      <c r="S217" s="174"/>
      <c r="T217" s="176">
        <f>SUM(T218:T223)</f>
        <v>0</v>
      </c>
      <c r="AR217" s="170" t="s">
        <v>80</v>
      </c>
      <c r="AT217" s="177" t="s">
        <v>72</v>
      </c>
      <c r="AU217" s="177" t="s">
        <v>80</v>
      </c>
      <c r="AY217" s="170" t="s">
        <v>144</v>
      </c>
      <c r="BK217" s="178">
        <f>SUM(BK218:BK223)</f>
        <v>0</v>
      </c>
    </row>
    <row r="218" spans="1:65" s="2" customFormat="1" ht="16.5" customHeight="1">
      <c r="A218" s="28"/>
      <c r="B218" s="133"/>
      <c r="C218" s="134" t="s">
        <v>314</v>
      </c>
      <c r="D218" s="134" t="s">
        <v>139</v>
      </c>
      <c r="E218" s="135" t="s">
        <v>709</v>
      </c>
      <c r="F218" s="136" t="s">
        <v>710</v>
      </c>
      <c r="G218" s="137" t="s">
        <v>419</v>
      </c>
      <c r="H218" s="138">
        <v>140</v>
      </c>
      <c r="I218" s="139"/>
      <c r="J218" s="139"/>
      <c r="K218" s="140"/>
      <c r="L218" s="29"/>
      <c r="M218" s="141" t="s">
        <v>1</v>
      </c>
      <c r="N218" s="142" t="s">
        <v>39</v>
      </c>
      <c r="O218" s="143">
        <v>0</v>
      </c>
      <c r="P218" s="143">
        <f t="shared" ref="P218:P223" si="27">O218*H218</f>
        <v>0</v>
      </c>
      <c r="Q218" s="143">
        <v>0</v>
      </c>
      <c r="R218" s="143">
        <f t="shared" ref="R218:R223" si="28">Q218*H218</f>
        <v>0</v>
      </c>
      <c r="S218" s="143">
        <v>0</v>
      </c>
      <c r="T218" s="144">
        <f t="shared" ref="T218:T223" si="29"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45" t="s">
        <v>143</v>
      </c>
      <c r="AT218" s="145" t="s">
        <v>139</v>
      </c>
      <c r="AU218" s="145" t="s">
        <v>85</v>
      </c>
      <c r="AY218" s="15" t="s">
        <v>144</v>
      </c>
      <c r="BE218" s="146">
        <f t="shared" ref="BE218:BE223" si="30">IF(N218="základná",J218,0)</f>
        <v>0</v>
      </c>
      <c r="BF218" s="146">
        <f t="shared" ref="BF218:BF223" si="31">IF(N218="znížená",J218,0)</f>
        <v>0</v>
      </c>
      <c r="BG218" s="146">
        <f t="shared" ref="BG218:BG223" si="32">IF(N218="zákl. prenesená",J218,0)</f>
        <v>0</v>
      </c>
      <c r="BH218" s="146">
        <f t="shared" ref="BH218:BH223" si="33">IF(N218="zníž. prenesená",J218,0)</f>
        <v>0</v>
      </c>
      <c r="BI218" s="146">
        <f t="shared" ref="BI218:BI223" si="34">IF(N218="nulová",J218,0)</f>
        <v>0</v>
      </c>
      <c r="BJ218" s="15" t="s">
        <v>85</v>
      </c>
      <c r="BK218" s="146">
        <f t="shared" ref="BK218:BK223" si="35">ROUND(I218*H218,2)</f>
        <v>0</v>
      </c>
      <c r="BL218" s="15" t="s">
        <v>143</v>
      </c>
      <c r="BM218" s="145" t="s">
        <v>432</v>
      </c>
    </row>
    <row r="219" spans="1:65" s="2" customFormat="1" ht="16.5" customHeight="1">
      <c r="A219" s="28"/>
      <c r="B219" s="133"/>
      <c r="C219" s="134" t="s">
        <v>433</v>
      </c>
      <c r="D219" s="134" t="s">
        <v>139</v>
      </c>
      <c r="E219" s="135" t="s">
        <v>711</v>
      </c>
      <c r="F219" s="136" t="s">
        <v>712</v>
      </c>
      <c r="G219" s="137" t="s">
        <v>419</v>
      </c>
      <c r="H219" s="138">
        <v>140</v>
      </c>
      <c r="I219" s="139"/>
      <c r="J219" s="139"/>
      <c r="K219" s="140"/>
      <c r="L219" s="29"/>
      <c r="M219" s="141" t="s">
        <v>1</v>
      </c>
      <c r="N219" s="142" t="s">
        <v>39</v>
      </c>
      <c r="O219" s="143">
        <v>0</v>
      </c>
      <c r="P219" s="143">
        <f t="shared" si="27"/>
        <v>0</v>
      </c>
      <c r="Q219" s="143">
        <v>0</v>
      </c>
      <c r="R219" s="143">
        <f t="shared" si="28"/>
        <v>0</v>
      </c>
      <c r="S219" s="143">
        <v>0</v>
      </c>
      <c r="T219" s="144">
        <f t="shared" si="29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45" t="s">
        <v>143</v>
      </c>
      <c r="AT219" s="145" t="s">
        <v>139</v>
      </c>
      <c r="AU219" s="145" t="s">
        <v>85</v>
      </c>
      <c r="AY219" s="15" t="s">
        <v>144</v>
      </c>
      <c r="BE219" s="146">
        <f t="shared" si="30"/>
        <v>0</v>
      </c>
      <c r="BF219" s="146">
        <f t="shared" si="31"/>
        <v>0</v>
      </c>
      <c r="BG219" s="146">
        <f t="shared" si="32"/>
        <v>0</v>
      </c>
      <c r="BH219" s="146">
        <f t="shared" si="33"/>
        <v>0</v>
      </c>
      <c r="BI219" s="146">
        <f t="shared" si="34"/>
        <v>0</v>
      </c>
      <c r="BJ219" s="15" t="s">
        <v>85</v>
      </c>
      <c r="BK219" s="146">
        <f t="shared" si="35"/>
        <v>0</v>
      </c>
      <c r="BL219" s="15" t="s">
        <v>143</v>
      </c>
      <c r="BM219" s="145" t="s">
        <v>436</v>
      </c>
    </row>
    <row r="220" spans="1:65" s="2" customFormat="1" ht="16.5" customHeight="1">
      <c r="A220" s="28"/>
      <c r="B220" s="133"/>
      <c r="C220" s="134" t="s">
        <v>317</v>
      </c>
      <c r="D220" s="134" t="s">
        <v>139</v>
      </c>
      <c r="E220" s="135" t="s">
        <v>713</v>
      </c>
      <c r="F220" s="136" t="s">
        <v>714</v>
      </c>
      <c r="G220" s="137" t="s">
        <v>419</v>
      </c>
      <c r="H220" s="138">
        <v>140</v>
      </c>
      <c r="I220" s="139"/>
      <c r="J220" s="139"/>
      <c r="K220" s="140"/>
      <c r="L220" s="29"/>
      <c r="M220" s="141" t="s">
        <v>1</v>
      </c>
      <c r="N220" s="142" t="s">
        <v>39</v>
      </c>
      <c r="O220" s="143">
        <v>0</v>
      </c>
      <c r="P220" s="143">
        <f t="shared" si="27"/>
        <v>0</v>
      </c>
      <c r="Q220" s="143">
        <v>0</v>
      </c>
      <c r="R220" s="143">
        <f t="shared" si="28"/>
        <v>0</v>
      </c>
      <c r="S220" s="143">
        <v>0</v>
      </c>
      <c r="T220" s="144">
        <f t="shared" si="29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45" t="s">
        <v>143</v>
      </c>
      <c r="AT220" s="145" t="s">
        <v>139</v>
      </c>
      <c r="AU220" s="145" t="s">
        <v>85</v>
      </c>
      <c r="AY220" s="15" t="s">
        <v>144</v>
      </c>
      <c r="BE220" s="146">
        <f t="shared" si="30"/>
        <v>0</v>
      </c>
      <c r="BF220" s="146">
        <f t="shared" si="31"/>
        <v>0</v>
      </c>
      <c r="BG220" s="146">
        <f t="shared" si="32"/>
        <v>0</v>
      </c>
      <c r="BH220" s="146">
        <f t="shared" si="33"/>
        <v>0</v>
      </c>
      <c r="BI220" s="146">
        <f t="shared" si="34"/>
        <v>0</v>
      </c>
      <c r="BJ220" s="15" t="s">
        <v>85</v>
      </c>
      <c r="BK220" s="146">
        <f t="shared" si="35"/>
        <v>0</v>
      </c>
      <c r="BL220" s="15" t="s">
        <v>143</v>
      </c>
      <c r="BM220" s="145" t="s">
        <v>439</v>
      </c>
    </row>
    <row r="221" spans="1:65" s="2" customFormat="1" ht="16.5" customHeight="1">
      <c r="A221" s="28"/>
      <c r="B221" s="133"/>
      <c r="C221" s="134" t="s">
        <v>440</v>
      </c>
      <c r="D221" s="134" t="s">
        <v>139</v>
      </c>
      <c r="E221" s="135" t="s">
        <v>715</v>
      </c>
      <c r="F221" s="136" t="s">
        <v>716</v>
      </c>
      <c r="G221" s="137" t="s">
        <v>419</v>
      </c>
      <c r="H221" s="138">
        <v>140</v>
      </c>
      <c r="I221" s="139"/>
      <c r="J221" s="139"/>
      <c r="K221" s="140"/>
      <c r="L221" s="29"/>
      <c r="M221" s="141" t="s">
        <v>1</v>
      </c>
      <c r="N221" s="142" t="s">
        <v>39</v>
      </c>
      <c r="O221" s="143">
        <v>0</v>
      </c>
      <c r="P221" s="143">
        <f t="shared" si="27"/>
        <v>0</v>
      </c>
      <c r="Q221" s="143">
        <v>0</v>
      </c>
      <c r="R221" s="143">
        <f t="shared" si="28"/>
        <v>0</v>
      </c>
      <c r="S221" s="143">
        <v>0</v>
      </c>
      <c r="T221" s="144">
        <f t="shared" si="29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45" t="s">
        <v>143</v>
      </c>
      <c r="AT221" s="145" t="s">
        <v>139</v>
      </c>
      <c r="AU221" s="145" t="s">
        <v>85</v>
      </c>
      <c r="AY221" s="15" t="s">
        <v>144</v>
      </c>
      <c r="BE221" s="146">
        <f t="shared" si="30"/>
        <v>0</v>
      </c>
      <c r="BF221" s="146">
        <f t="shared" si="31"/>
        <v>0</v>
      </c>
      <c r="BG221" s="146">
        <f t="shared" si="32"/>
        <v>0</v>
      </c>
      <c r="BH221" s="146">
        <f t="shared" si="33"/>
        <v>0</v>
      </c>
      <c r="BI221" s="146">
        <f t="shared" si="34"/>
        <v>0</v>
      </c>
      <c r="BJ221" s="15" t="s">
        <v>85</v>
      </c>
      <c r="BK221" s="146">
        <f t="shared" si="35"/>
        <v>0</v>
      </c>
      <c r="BL221" s="15" t="s">
        <v>143</v>
      </c>
      <c r="BM221" s="145" t="s">
        <v>443</v>
      </c>
    </row>
    <row r="222" spans="1:65" s="2" customFormat="1" ht="16.5" customHeight="1">
      <c r="A222" s="28"/>
      <c r="B222" s="133"/>
      <c r="C222" s="134" t="s">
        <v>321</v>
      </c>
      <c r="D222" s="134" t="s">
        <v>139</v>
      </c>
      <c r="E222" s="135" t="s">
        <v>717</v>
      </c>
      <c r="F222" s="136" t="s">
        <v>718</v>
      </c>
      <c r="G222" s="137" t="s">
        <v>419</v>
      </c>
      <c r="H222" s="138">
        <v>140</v>
      </c>
      <c r="I222" s="139"/>
      <c r="J222" s="139"/>
      <c r="K222" s="140"/>
      <c r="L222" s="29"/>
      <c r="M222" s="141" t="s">
        <v>1</v>
      </c>
      <c r="N222" s="142" t="s">
        <v>39</v>
      </c>
      <c r="O222" s="143">
        <v>0</v>
      </c>
      <c r="P222" s="143">
        <f t="shared" si="27"/>
        <v>0</v>
      </c>
      <c r="Q222" s="143">
        <v>0</v>
      </c>
      <c r="R222" s="143">
        <f t="shared" si="28"/>
        <v>0</v>
      </c>
      <c r="S222" s="143">
        <v>0</v>
      </c>
      <c r="T222" s="144">
        <f t="shared" si="29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45" t="s">
        <v>143</v>
      </c>
      <c r="AT222" s="145" t="s">
        <v>139</v>
      </c>
      <c r="AU222" s="145" t="s">
        <v>85</v>
      </c>
      <c r="AY222" s="15" t="s">
        <v>144</v>
      </c>
      <c r="BE222" s="146">
        <f t="shared" si="30"/>
        <v>0</v>
      </c>
      <c r="BF222" s="146">
        <f t="shared" si="31"/>
        <v>0</v>
      </c>
      <c r="BG222" s="146">
        <f t="shared" si="32"/>
        <v>0</v>
      </c>
      <c r="BH222" s="146">
        <f t="shared" si="33"/>
        <v>0</v>
      </c>
      <c r="BI222" s="146">
        <f t="shared" si="34"/>
        <v>0</v>
      </c>
      <c r="BJ222" s="15" t="s">
        <v>85</v>
      </c>
      <c r="BK222" s="146">
        <f t="shared" si="35"/>
        <v>0</v>
      </c>
      <c r="BL222" s="15" t="s">
        <v>143</v>
      </c>
      <c r="BM222" s="145" t="s">
        <v>446</v>
      </c>
    </row>
    <row r="223" spans="1:65" s="2" customFormat="1" ht="16.5" customHeight="1">
      <c r="A223" s="28"/>
      <c r="B223" s="133"/>
      <c r="C223" s="134" t="s">
        <v>449</v>
      </c>
      <c r="D223" s="134" t="s">
        <v>139</v>
      </c>
      <c r="E223" s="135" t="s">
        <v>719</v>
      </c>
      <c r="F223" s="136" t="s">
        <v>720</v>
      </c>
      <c r="G223" s="137" t="s">
        <v>419</v>
      </c>
      <c r="H223" s="138">
        <v>140</v>
      </c>
      <c r="I223" s="139"/>
      <c r="J223" s="139"/>
      <c r="K223" s="140"/>
      <c r="L223" s="29"/>
      <c r="M223" s="191" t="s">
        <v>1</v>
      </c>
      <c r="N223" s="192" t="s">
        <v>39</v>
      </c>
      <c r="O223" s="193">
        <v>0</v>
      </c>
      <c r="P223" s="193">
        <f t="shared" si="27"/>
        <v>0</v>
      </c>
      <c r="Q223" s="193">
        <v>0</v>
      </c>
      <c r="R223" s="193">
        <f t="shared" si="28"/>
        <v>0</v>
      </c>
      <c r="S223" s="193">
        <v>0</v>
      </c>
      <c r="T223" s="194">
        <f t="shared" si="29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45" t="s">
        <v>143</v>
      </c>
      <c r="AT223" s="145" t="s">
        <v>139</v>
      </c>
      <c r="AU223" s="145" t="s">
        <v>85</v>
      </c>
      <c r="AY223" s="15" t="s">
        <v>144</v>
      </c>
      <c r="BE223" s="146">
        <f t="shared" si="30"/>
        <v>0</v>
      </c>
      <c r="BF223" s="146">
        <f t="shared" si="31"/>
        <v>0</v>
      </c>
      <c r="BG223" s="146">
        <f t="shared" si="32"/>
        <v>0</v>
      </c>
      <c r="BH223" s="146">
        <f t="shared" si="33"/>
        <v>0</v>
      </c>
      <c r="BI223" s="146">
        <f t="shared" si="34"/>
        <v>0</v>
      </c>
      <c r="BJ223" s="15" t="s">
        <v>85</v>
      </c>
      <c r="BK223" s="146">
        <f t="shared" si="35"/>
        <v>0</v>
      </c>
      <c r="BL223" s="15" t="s">
        <v>143</v>
      </c>
      <c r="BM223" s="145" t="s">
        <v>452</v>
      </c>
    </row>
    <row r="224" spans="1:65" s="2" customFormat="1" ht="6.95" customHeight="1">
      <c r="A224" s="28"/>
      <c r="B224" s="46"/>
      <c r="C224" s="47"/>
      <c r="D224" s="47"/>
      <c r="E224" s="47"/>
      <c r="F224" s="47"/>
      <c r="G224" s="47"/>
      <c r="H224" s="47"/>
      <c r="I224" s="47"/>
      <c r="J224" s="47"/>
      <c r="K224" s="47"/>
      <c r="L224" s="29"/>
      <c r="M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</row>
  </sheetData>
  <autoFilter ref="C139:K223"/>
  <mergeCells count="12">
    <mergeCell ref="E132:H132"/>
    <mergeCell ref="L2:V2"/>
    <mergeCell ref="E85:H85"/>
    <mergeCell ref="E87:H87"/>
    <mergeCell ref="E89:H89"/>
    <mergeCell ref="E128:H128"/>
    <mergeCell ref="E130:H13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7"/>
  <sheetViews>
    <sheetView showGridLines="0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00"/>
    </row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5" t="s">
        <v>97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1:46" s="1" customFormat="1" ht="24.95" customHeight="1">
      <c r="B4" s="18"/>
      <c r="D4" s="19" t="s">
        <v>117</v>
      </c>
      <c r="L4" s="18"/>
      <c r="M4" s="101" t="s">
        <v>9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43" t="str">
        <f>'Rekapitulácia stavby'!K6</f>
        <v>Novostavba garáže pre zásahovú techniku</v>
      </c>
      <c r="F7" s="244"/>
      <c r="G7" s="244"/>
      <c r="H7" s="244"/>
      <c r="L7" s="18"/>
    </row>
    <row r="8" spans="1:46" s="1" customFormat="1" ht="12" customHeight="1">
      <c r="B8" s="18"/>
      <c r="D8" s="24" t="s">
        <v>118</v>
      </c>
      <c r="L8" s="18"/>
    </row>
    <row r="9" spans="1:46" s="2" customFormat="1" ht="16.5" customHeight="1">
      <c r="A9" s="28"/>
      <c r="B9" s="29"/>
      <c r="C9" s="28"/>
      <c r="D9" s="28"/>
      <c r="E9" s="243" t="s">
        <v>205</v>
      </c>
      <c r="F9" s="242"/>
      <c r="G9" s="242"/>
      <c r="H9" s="24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120</v>
      </c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38" t="s">
        <v>721</v>
      </c>
      <c r="F11" s="242"/>
      <c r="G11" s="242"/>
      <c r="H11" s="242"/>
      <c r="I11" s="28"/>
      <c r="J11" s="28"/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4" t="s">
        <v>15</v>
      </c>
      <c r="E13" s="28"/>
      <c r="F13" s="22" t="s">
        <v>1</v>
      </c>
      <c r="G13" s="28"/>
      <c r="H13" s="28"/>
      <c r="I13" s="24" t="s">
        <v>16</v>
      </c>
      <c r="J13" s="22" t="s">
        <v>1</v>
      </c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17</v>
      </c>
      <c r="E14" s="28"/>
      <c r="F14" s="22" t="s">
        <v>18</v>
      </c>
      <c r="G14" s="28"/>
      <c r="H14" s="28"/>
      <c r="I14" s="24" t="s">
        <v>19</v>
      </c>
      <c r="J14" s="54"/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4" t="s">
        <v>20</v>
      </c>
      <c r="E16" s="28"/>
      <c r="F16" s="28"/>
      <c r="G16" s="28"/>
      <c r="H16" s="28"/>
      <c r="I16" s="24" t="s">
        <v>21</v>
      </c>
      <c r="J16" s="22" t="s">
        <v>1</v>
      </c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2" t="s">
        <v>22</v>
      </c>
      <c r="F17" s="28"/>
      <c r="G17" s="28"/>
      <c r="H17" s="28"/>
      <c r="I17" s="24" t="s">
        <v>23</v>
      </c>
      <c r="J17" s="22" t="s">
        <v>1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4" t="s">
        <v>24</v>
      </c>
      <c r="E19" s="28"/>
      <c r="F19" s="28"/>
      <c r="G19" s="28"/>
      <c r="H19" s="28"/>
      <c r="I19" s="24" t="s">
        <v>21</v>
      </c>
      <c r="J19" s="22" t="str">
        <f>'Rekapitulácia stavby'!AN13</f>
        <v/>
      </c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1" t="str">
        <f>'Rekapitulácia stavby'!E14</f>
        <v xml:space="preserve"> </v>
      </c>
      <c r="F20" s="231"/>
      <c r="G20" s="231"/>
      <c r="H20" s="231"/>
      <c r="I20" s="24" t="s">
        <v>23</v>
      </c>
      <c r="J20" s="22" t="str">
        <f>'Rekapitulácia stavby'!AN14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4" t="s">
        <v>26</v>
      </c>
      <c r="E22" s="28"/>
      <c r="F22" s="28"/>
      <c r="G22" s="28"/>
      <c r="H22" s="28"/>
      <c r="I22" s="24" t="s">
        <v>21</v>
      </c>
      <c r="J22" s="22" t="str">
        <f>IF('Rekapitulácia stavby'!AN16="","",'Rekapitulácia stavby'!AN16)</f>
        <v/>
      </c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2" t="str">
        <f>IF('Rekapitulácia stavby'!E17="","",'Rekapitulácia stavby'!E17)</f>
        <v xml:space="preserve"> </v>
      </c>
      <c r="F23" s="28"/>
      <c r="G23" s="28"/>
      <c r="H23" s="28"/>
      <c r="I23" s="24" t="s">
        <v>23</v>
      </c>
      <c r="J23" s="22" t="str">
        <f>IF('Rekapitulácia stavby'!AN17="","",'Rekapitulácia stavby'!AN17)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4" t="s">
        <v>28</v>
      </c>
      <c r="E25" s="28"/>
      <c r="F25" s="28"/>
      <c r="G25" s="28"/>
      <c r="H25" s="28"/>
      <c r="I25" s="24" t="s">
        <v>21</v>
      </c>
      <c r="J25" s="22" t="s">
        <v>1</v>
      </c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2" t="s">
        <v>29</v>
      </c>
      <c r="F26" s="28"/>
      <c r="G26" s="28"/>
      <c r="H26" s="28"/>
      <c r="I26" s="24" t="s">
        <v>23</v>
      </c>
      <c r="J26" s="22" t="s">
        <v>1</v>
      </c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41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4" t="s">
        <v>30</v>
      </c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2"/>
      <c r="B29" s="103"/>
      <c r="C29" s="102"/>
      <c r="D29" s="102"/>
      <c r="E29" s="233" t="s">
        <v>1</v>
      </c>
      <c r="F29" s="233"/>
      <c r="G29" s="233"/>
      <c r="H29" s="233"/>
      <c r="I29" s="102"/>
      <c r="J29" s="102"/>
      <c r="K29" s="102"/>
      <c r="L29" s="104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5" t="s">
        <v>33</v>
      </c>
      <c r="E32" s="28"/>
      <c r="F32" s="28"/>
      <c r="G32" s="28"/>
      <c r="H32" s="28"/>
      <c r="I32" s="28"/>
      <c r="J32" s="70"/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35</v>
      </c>
      <c r="G34" s="28"/>
      <c r="H34" s="28"/>
      <c r="I34" s="32" t="s">
        <v>34</v>
      </c>
      <c r="J34" s="32" t="s">
        <v>36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6" t="s">
        <v>37</v>
      </c>
      <c r="E35" s="34" t="s">
        <v>38</v>
      </c>
      <c r="F35" s="107">
        <f>ROUND((SUM(BE132:BE236)),  2)</f>
        <v>0</v>
      </c>
      <c r="G35" s="108"/>
      <c r="H35" s="108"/>
      <c r="I35" s="109">
        <v>0.2</v>
      </c>
      <c r="J35" s="107">
        <f>ROUND(((SUM(BE132:BE236))*I35),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39</v>
      </c>
      <c r="F36" s="110"/>
      <c r="G36" s="28"/>
      <c r="H36" s="28"/>
      <c r="I36" s="111">
        <v>0.2</v>
      </c>
      <c r="J36" s="110"/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40</v>
      </c>
      <c r="F37" s="110">
        <f>ROUND((SUM(BG132:BG236)),  2)</f>
        <v>0</v>
      </c>
      <c r="G37" s="28"/>
      <c r="H37" s="28"/>
      <c r="I37" s="111">
        <v>0.2</v>
      </c>
      <c r="J37" s="110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41</v>
      </c>
      <c r="F38" s="110">
        <f>ROUND((SUM(BH132:BH236)),  2)</f>
        <v>0</v>
      </c>
      <c r="G38" s="28"/>
      <c r="H38" s="28"/>
      <c r="I38" s="111">
        <v>0.2</v>
      </c>
      <c r="J38" s="110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42</v>
      </c>
      <c r="F39" s="107">
        <f>ROUND((SUM(BI132:BI236)),  2)</f>
        <v>0</v>
      </c>
      <c r="G39" s="108"/>
      <c r="H39" s="108"/>
      <c r="I39" s="109">
        <v>0</v>
      </c>
      <c r="J39" s="107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9"/>
      <c r="D41" s="112" t="s">
        <v>43</v>
      </c>
      <c r="E41" s="59"/>
      <c r="F41" s="59"/>
      <c r="G41" s="113" t="s">
        <v>44</v>
      </c>
      <c r="H41" s="114" t="s">
        <v>45</v>
      </c>
      <c r="I41" s="59"/>
      <c r="J41" s="115"/>
      <c r="K41" s="116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8"/>
      <c r="B61" s="29"/>
      <c r="C61" s="28"/>
      <c r="D61" s="44" t="s">
        <v>48</v>
      </c>
      <c r="E61" s="31"/>
      <c r="F61" s="117" t="s">
        <v>49</v>
      </c>
      <c r="G61" s="44" t="s">
        <v>48</v>
      </c>
      <c r="H61" s="31"/>
      <c r="I61" s="31"/>
      <c r="J61" s="118" t="s">
        <v>49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8"/>
      <c r="B65" s="29"/>
      <c r="C65" s="28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8"/>
      <c r="B76" s="29"/>
      <c r="C76" s="28"/>
      <c r="D76" s="44" t="s">
        <v>48</v>
      </c>
      <c r="E76" s="31"/>
      <c r="F76" s="117" t="s">
        <v>49</v>
      </c>
      <c r="G76" s="44" t="s">
        <v>48</v>
      </c>
      <c r="H76" s="31"/>
      <c r="I76" s="31"/>
      <c r="J76" s="118" t="s">
        <v>49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9" t="s">
        <v>122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4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43" t="str">
        <f>E7</f>
        <v>Novostavba garáže pre zásahovú techniku</v>
      </c>
      <c r="F85" s="244"/>
      <c r="G85" s="244"/>
      <c r="H85" s="24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4" t="s">
        <v>118</v>
      </c>
      <c r="L86" s="18"/>
    </row>
    <row r="87" spans="1:31" s="2" customFormat="1" ht="16.5" customHeight="1">
      <c r="A87" s="28"/>
      <c r="B87" s="29"/>
      <c r="C87" s="28"/>
      <c r="D87" s="28"/>
      <c r="E87" s="243" t="s">
        <v>205</v>
      </c>
      <c r="F87" s="242"/>
      <c r="G87" s="242"/>
      <c r="H87" s="24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4" t="s">
        <v>120</v>
      </c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38" t="str">
        <f>E11</f>
        <v>03 - Vykurovanie</v>
      </c>
      <c r="F89" s="242"/>
      <c r="G89" s="242"/>
      <c r="H89" s="242"/>
      <c r="I89" s="28"/>
      <c r="J89" s="28"/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4" t="s">
        <v>17</v>
      </c>
      <c r="D91" s="28"/>
      <c r="E91" s="28"/>
      <c r="F91" s="22" t="str">
        <f>F14</f>
        <v>Veľké Kapušany</v>
      </c>
      <c r="G91" s="28"/>
      <c r="H91" s="28"/>
      <c r="I91" s="24" t="s">
        <v>19</v>
      </c>
      <c r="J91" s="54"/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4" t="s">
        <v>20</v>
      </c>
      <c r="D93" s="28"/>
      <c r="E93" s="28"/>
      <c r="F93" s="22" t="str">
        <f>E17</f>
        <v>Ministerstvo vnútra SR, Pribinova 2, Bratislava</v>
      </c>
      <c r="G93" s="28"/>
      <c r="H93" s="28"/>
      <c r="I93" s="24" t="s">
        <v>26</v>
      </c>
      <c r="J93" s="25" t="str">
        <f>E23</f>
        <v xml:space="preserve"> </v>
      </c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4" t="s">
        <v>24</v>
      </c>
      <c r="D94" s="28"/>
      <c r="E94" s="28"/>
      <c r="F94" s="22" t="str">
        <f>IF(E20="","",E20)</f>
        <v xml:space="preserve"> </v>
      </c>
      <c r="G94" s="28"/>
      <c r="H94" s="28"/>
      <c r="I94" s="24" t="s">
        <v>28</v>
      </c>
      <c r="J94" s="25" t="str">
        <f>E26</f>
        <v>Ing. Marián Mihálik</v>
      </c>
      <c r="K94" s="28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9" t="s">
        <v>123</v>
      </c>
      <c r="D96" s="99"/>
      <c r="E96" s="99"/>
      <c r="F96" s="99"/>
      <c r="G96" s="99"/>
      <c r="H96" s="99"/>
      <c r="I96" s="99"/>
      <c r="J96" s="120" t="s">
        <v>124</v>
      </c>
      <c r="K96" s="99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41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21" t="s">
        <v>125</v>
      </c>
      <c r="D98" s="28"/>
      <c r="E98" s="28"/>
      <c r="F98" s="28"/>
      <c r="G98" s="28"/>
      <c r="H98" s="28"/>
      <c r="I98" s="28"/>
      <c r="J98" s="70"/>
      <c r="K98" s="28"/>
      <c r="L98" s="41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5" t="s">
        <v>126</v>
      </c>
    </row>
    <row r="99" spans="1:47" s="11" customFormat="1" ht="24.95" customHeight="1">
      <c r="B99" s="161"/>
      <c r="D99" s="162" t="s">
        <v>207</v>
      </c>
      <c r="E99" s="163"/>
      <c r="F99" s="163"/>
      <c r="G99" s="163"/>
      <c r="H99" s="163"/>
      <c r="I99" s="163"/>
      <c r="J99" s="164"/>
      <c r="L99" s="161"/>
    </row>
    <row r="100" spans="1:47" s="12" customFormat="1" ht="19.899999999999999" customHeight="1">
      <c r="B100" s="165"/>
      <c r="D100" s="166" t="s">
        <v>208</v>
      </c>
      <c r="E100" s="167"/>
      <c r="F100" s="167"/>
      <c r="G100" s="167"/>
      <c r="H100" s="167"/>
      <c r="I100" s="167"/>
      <c r="J100" s="168"/>
      <c r="L100" s="165"/>
    </row>
    <row r="101" spans="1:47" s="12" customFormat="1" ht="19.899999999999999" customHeight="1">
      <c r="B101" s="165"/>
      <c r="D101" s="166" t="s">
        <v>211</v>
      </c>
      <c r="E101" s="167"/>
      <c r="F101" s="167"/>
      <c r="G101" s="167"/>
      <c r="H101" s="167"/>
      <c r="I101" s="167"/>
      <c r="J101" s="168"/>
      <c r="L101" s="165"/>
    </row>
    <row r="102" spans="1:47" s="11" customFormat="1" ht="24.95" customHeight="1">
      <c r="B102" s="161"/>
      <c r="D102" s="162" t="s">
        <v>213</v>
      </c>
      <c r="E102" s="163"/>
      <c r="F102" s="163"/>
      <c r="G102" s="163"/>
      <c r="H102" s="163"/>
      <c r="I102" s="163"/>
      <c r="J102" s="164"/>
      <c r="L102" s="161"/>
    </row>
    <row r="103" spans="1:47" s="12" customFormat="1" ht="19.899999999999999" customHeight="1">
      <c r="B103" s="165"/>
      <c r="D103" s="166" t="s">
        <v>216</v>
      </c>
      <c r="E103" s="167"/>
      <c r="F103" s="167"/>
      <c r="G103" s="167"/>
      <c r="H103" s="167"/>
      <c r="I103" s="167"/>
      <c r="J103" s="168"/>
      <c r="L103" s="165"/>
    </row>
    <row r="104" spans="1:47" s="12" customFormat="1" ht="19.899999999999999" customHeight="1">
      <c r="B104" s="165"/>
      <c r="D104" s="166" t="s">
        <v>722</v>
      </c>
      <c r="E104" s="167"/>
      <c r="F104" s="167"/>
      <c r="G104" s="167"/>
      <c r="H104" s="167"/>
      <c r="I104" s="167"/>
      <c r="J104" s="168"/>
      <c r="L104" s="165"/>
    </row>
    <row r="105" spans="1:47" s="12" customFormat="1" ht="19.899999999999999" customHeight="1">
      <c r="B105" s="165"/>
      <c r="D105" s="166" t="s">
        <v>723</v>
      </c>
      <c r="E105" s="167"/>
      <c r="F105" s="167"/>
      <c r="G105" s="167"/>
      <c r="H105" s="167"/>
      <c r="I105" s="167"/>
      <c r="J105" s="168"/>
      <c r="L105" s="165"/>
    </row>
    <row r="106" spans="1:47" s="12" customFormat="1" ht="19.899999999999999" customHeight="1">
      <c r="B106" s="165"/>
      <c r="D106" s="166" t="s">
        <v>724</v>
      </c>
      <c r="E106" s="167"/>
      <c r="F106" s="167"/>
      <c r="G106" s="167"/>
      <c r="H106" s="167"/>
      <c r="I106" s="167"/>
      <c r="J106" s="168"/>
      <c r="L106" s="165"/>
    </row>
    <row r="107" spans="1:47" s="12" customFormat="1" ht="19.899999999999999" customHeight="1">
      <c r="B107" s="165"/>
      <c r="D107" s="166" t="s">
        <v>725</v>
      </c>
      <c r="E107" s="167"/>
      <c r="F107" s="167"/>
      <c r="G107" s="167"/>
      <c r="H107" s="167"/>
      <c r="I107" s="167"/>
      <c r="J107" s="168"/>
      <c r="L107" s="165"/>
    </row>
    <row r="108" spans="1:47" s="12" customFormat="1" ht="19.899999999999999" customHeight="1">
      <c r="B108" s="165"/>
      <c r="D108" s="166" t="s">
        <v>726</v>
      </c>
      <c r="E108" s="167"/>
      <c r="F108" s="167"/>
      <c r="G108" s="167"/>
      <c r="H108" s="167"/>
      <c r="I108" s="167"/>
      <c r="J108" s="168"/>
      <c r="L108" s="165"/>
    </row>
    <row r="109" spans="1:47" s="12" customFormat="1" ht="19.899999999999999" customHeight="1">
      <c r="B109" s="165"/>
      <c r="D109" s="166" t="s">
        <v>727</v>
      </c>
      <c r="E109" s="167"/>
      <c r="F109" s="167"/>
      <c r="G109" s="167"/>
      <c r="H109" s="167"/>
      <c r="I109" s="167"/>
      <c r="J109" s="168"/>
      <c r="L109" s="165"/>
    </row>
    <row r="110" spans="1:47" s="11" customFormat="1" ht="24.95" customHeight="1">
      <c r="B110" s="161"/>
      <c r="D110" s="162" t="s">
        <v>728</v>
      </c>
      <c r="E110" s="163"/>
      <c r="F110" s="163"/>
      <c r="G110" s="163"/>
      <c r="H110" s="163"/>
      <c r="I110" s="163"/>
      <c r="J110" s="164"/>
      <c r="L110" s="161"/>
    </row>
    <row r="111" spans="1:47" s="2" customFormat="1" ht="21.7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6.95" customHeight="1">
      <c r="A112" s="28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6" spans="1:31" s="2" customFormat="1" ht="6.95" customHeight="1">
      <c r="A116" s="2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24.95" customHeight="1">
      <c r="A117" s="28"/>
      <c r="B117" s="29"/>
      <c r="C117" s="19" t="s">
        <v>127</v>
      </c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2" customHeight="1">
      <c r="A119" s="28"/>
      <c r="B119" s="29"/>
      <c r="C119" s="24" t="s">
        <v>13</v>
      </c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6.5" customHeight="1">
      <c r="A120" s="28"/>
      <c r="B120" s="29"/>
      <c r="C120" s="28"/>
      <c r="D120" s="28"/>
      <c r="E120" s="243" t="str">
        <f>E7</f>
        <v>Novostavba garáže pre zásahovú techniku</v>
      </c>
      <c r="F120" s="244"/>
      <c r="G120" s="244"/>
      <c r="H120" s="244"/>
      <c r="I120" s="28"/>
      <c r="J120" s="28"/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1" customFormat="1" ht="12" customHeight="1">
      <c r="B121" s="18"/>
      <c r="C121" s="24" t="s">
        <v>118</v>
      </c>
      <c r="L121" s="18"/>
    </row>
    <row r="122" spans="1:31" s="2" customFormat="1" ht="16.5" customHeight="1">
      <c r="A122" s="28"/>
      <c r="B122" s="29"/>
      <c r="C122" s="28"/>
      <c r="D122" s="28"/>
      <c r="E122" s="243" t="s">
        <v>205</v>
      </c>
      <c r="F122" s="242"/>
      <c r="G122" s="242"/>
      <c r="H122" s="242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4" t="s">
        <v>120</v>
      </c>
      <c r="D123" s="28"/>
      <c r="E123" s="28"/>
      <c r="F123" s="28"/>
      <c r="G123" s="28"/>
      <c r="H123" s="28"/>
      <c r="I123" s="28"/>
      <c r="J123" s="28"/>
      <c r="K123" s="28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6.5" customHeight="1">
      <c r="A124" s="28"/>
      <c r="B124" s="29"/>
      <c r="C124" s="28"/>
      <c r="D124" s="28"/>
      <c r="E124" s="238" t="str">
        <f>E11</f>
        <v>03 - Vykurovanie</v>
      </c>
      <c r="F124" s="242"/>
      <c r="G124" s="242"/>
      <c r="H124" s="242"/>
      <c r="I124" s="28"/>
      <c r="J124" s="28"/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4" t="s">
        <v>17</v>
      </c>
      <c r="D126" s="28"/>
      <c r="E126" s="28"/>
      <c r="F126" s="22" t="str">
        <f>F14</f>
        <v>Veľké Kapušany</v>
      </c>
      <c r="G126" s="28"/>
      <c r="H126" s="28"/>
      <c r="I126" s="24" t="s">
        <v>19</v>
      </c>
      <c r="J126" s="54"/>
      <c r="K126" s="28"/>
      <c r="L126" s="41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6.9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41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5.2" customHeight="1">
      <c r="A128" s="28"/>
      <c r="B128" s="29"/>
      <c r="C128" s="24" t="s">
        <v>20</v>
      </c>
      <c r="D128" s="28"/>
      <c r="E128" s="28"/>
      <c r="F128" s="22" t="str">
        <f>E17</f>
        <v>Ministerstvo vnútra SR, Pribinova 2, Bratislava</v>
      </c>
      <c r="G128" s="28"/>
      <c r="H128" s="28"/>
      <c r="I128" s="24" t="s">
        <v>26</v>
      </c>
      <c r="J128" s="25" t="str">
        <f>E23</f>
        <v xml:space="preserve"> </v>
      </c>
      <c r="K128" s="28"/>
      <c r="L128" s="41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5.2" customHeight="1">
      <c r="A129" s="28"/>
      <c r="B129" s="29"/>
      <c r="C129" s="24" t="s">
        <v>24</v>
      </c>
      <c r="D129" s="28"/>
      <c r="E129" s="28"/>
      <c r="F129" s="22" t="str">
        <f>IF(E20="","",E20)</f>
        <v xml:space="preserve"> </v>
      </c>
      <c r="G129" s="28"/>
      <c r="H129" s="28"/>
      <c r="I129" s="24" t="s">
        <v>28</v>
      </c>
      <c r="J129" s="25" t="str">
        <f>E26</f>
        <v>Ing. Marián Mihálik</v>
      </c>
      <c r="K129" s="28"/>
      <c r="L129" s="41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0.35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41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9" customFormat="1" ht="29.25" customHeight="1">
      <c r="A131" s="122"/>
      <c r="B131" s="123"/>
      <c r="C131" s="124" t="s">
        <v>128</v>
      </c>
      <c r="D131" s="125" t="s">
        <v>58</v>
      </c>
      <c r="E131" s="125" t="s">
        <v>54</v>
      </c>
      <c r="F131" s="125" t="s">
        <v>55</v>
      </c>
      <c r="G131" s="125" t="s">
        <v>129</v>
      </c>
      <c r="H131" s="125" t="s">
        <v>130</v>
      </c>
      <c r="I131" s="125" t="s">
        <v>131</v>
      </c>
      <c r="J131" s="126" t="s">
        <v>124</v>
      </c>
      <c r="K131" s="127" t="s">
        <v>132</v>
      </c>
      <c r="L131" s="128"/>
      <c r="M131" s="61" t="s">
        <v>1</v>
      </c>
      <c r="N131" s="62" t="s">
        <v>37</v>
      </c>
      <c r="O131" s="62" t="s">
        <v>133</v>
      </c>
      <c r="P131" s="62" t="s">
        <v>134</v>
      </c>
      <c r="Q131" s="62" t="s">
        <v>135</v>
      </c>
      <c r="R131" s="62" t="s">
        <v>136</v>
      </c>
      <c r="S131" s="62" t="s">
        <v>137</v>
      </c>
      <c r="T131" s="63" t="s">
        <v>138</v>
      </c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</row>
    <row r="132" spans="1:65" s="2" customFormat="1" ht="22.9" customHeight="1">
      <c r="A132" s="28"/>
      <c r="B132" s="29"/>
      <c r="C132" s="68" t="s">
        <v>125</v>
      </c>
      <c r="D132" s="28"/>
      <c r="E132" s="28"/>
      <c r="F132" s="28"/>
      <c r="G132" s="28"/>
      <c r="H132" s="28"/>
      <c r="I132" s="28"/>
      <c r="J132" s="129"/>
      <c r="K132" s="28"/>
      <c r="L132" s="29"/>
      <c r="M132" s="64"/>
      <c r="N132" s="55"/>
      <c r="O132" s="65"/>
      <c r="P132" s="130">
        <f>P133+P150+P235</f>
        <v>0</v>
      </c>
      <c r="Q132" s="65"/>
      <c r="R132" s="130">
        <f>R133+R150+R235</f>
        <v>4.9221300000000001</v>
      </c>
      <c r="S132" s="65"/>
      <c r="T132" s="131">
        <f>T133+T150+T235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5" t="s">
        <v>72</v>
      </c>
      <c r="AU132" s="15" t="s">
        <v>126</v>
      </c>
      <c r="BK132" s="132">
        <f>BK133+BK150+BK235</f>
        <v>0</v>
      </c>
    </row>
    <row r="133" spans="1:65" s="13" customFormat="1" ht="25.9" customHeight="1">
      <c r="B133" s="169"/>
      <c r="D133" s="170" t="s">
        <v>72</v>
      </c>
      <c r="E133" s="171" t="s">
        <v>226</v>
      </c>
      <c r="F133" s="171" t="s">
        <v>227</v>
      </c>
      <c r="J133" s="172"/>
      <c r="L133" s="169"/>
      <c r="M133" s="173"/>
      <c r="N133" s="174"/>
      <c r="O133" s="174"/>
      <c r="P133" s="175">
        <f>P134+P145</f>
        <v>0</v>
      </c>
      <c r="Q133" s="174"/>
      <c r="R133" s="175">
        <f>R134+R145</f>
        <v>4.3449600000000004</v>
      </c>
      <c r="S133" s="174"/>
      <c r="T133" s="176">
        <f>T134+T145</f>
        <v>0</v>
      </c>
      <c r="AR133" s="170" t="s">
        <v>80</v>
      </c>
      <c r="AT133" s="177" t="s">
        <v>72</v>
      </c>
      <c r="AU133" s="177" t="s">
        <v>73</v>
      </c>
      <c r="AY133" s="170" t="s">
        <v>144</v>
      </c>
      <c r="BK133" s="178">
        <f>BK134+BK145</f>
        <v>0</v>
      </c>
    </row>
    <row r="134" spans="1:65" s="13" customFormat="1" ht="22.9" customHeight="1">
      <c r="B134" s="169"/>
      <c r="D134" s="170" t="s">
        <v>72</v>
      </c>
      <c r="E134" s="179" t="s">
        <v>80</v>
      </c>
      <c r="F134" s="179" t="s">
        <v>228</v>
      </c>
      <c r="J134" s="180"/>
      <c r="L134" s="169"/>
      <c r="M134" s="173"/>
      <c r="N134" s="174"/>
      <c r="O134" s="174"/>
      <c r="P134" s="175">
        <f>SUM(P135:P144)</f>
        <v>0</v>
      </c>
      <c r="Q134" s="174"/>
      <c r="R134" s="175">
        <f>SUM(R135:R144)</f>
        <v>4.2720000000000002</v>
      </c>
      <c r="S134" s="174"/>
      <c r="T134" s="176">
        <f>SUM(T135:T144)</f>
        <v>0</v>
      </c>
      <c r="AR134" s="170" t="s">
        <v>80</v>
      </c>
      <c r="AT134" s="177" t="s">
        <v>72</v>
      </c>
      <c r="AU134" s="177" t="s">
        <v>80</v>
      </c>
      <c r="AY134" s="170" t="s">
        <v>144</v>
      </c>
      <c r="BK134" s="178">
        <f>SUM(BK135:BK144)</f>
        <v>0</v>
      </c>
    </row>
    <row r="135" spans="1:65" s="2" customFormat="1" ht="16.5" customHeight="1">
      <c r="A135" s="28"/>
      <c r="B135" s="133"/>
      <c r="C135" s="134" t="s">
        <v>80</v>
      </c>
      <c r="D135" s="134" t="s">
        <v>139</v>
      </c>
      <c r="E135" s="135" t="s">
        <v>729</v>
      </c>
      <c r="F135" s="136" t="s">
        <v>237</v>
      </c>
      <c r="G135" s="137" t="s">
        <v>231</v>
      </c>
      <c r="H135" s="138">
        <v>11.4</v>
      </c>
      <c r="I135" s="139"/>
      <c r="J135" s="139"/>
      <c r="K135" s="140"/>
      <c r="L135" s="29"/>
      <c r="M135" s="141" t="s">
        <v>1</v>
      </c>
      <c r="N135" s="142" t="s">
        <v>39</v>
      </c>
      <c r="O135" s="143">
        <v>0</v>
      </c>
      <c r="P135" s="143">
        <f t="shared" ref="P135:P144" si="0">O135*H135</f>
        <v>0</v>
      </c>
      <c r="Q135" s="143">
        <v>0</v>
      </c>
      <c r="R135" s="143">
        <f t="shared" ref="R135:R144" si="1">Q135*H135</f>
        <v>0</v>
      </c>
      <c r="S135" s="143">
        <v>0</v>
      </c>
      <c r="T135" s="144">
        <f t="shared" ref="T135:T144" si="2"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5" t="s">
        <v>143</v>
      </c>
      <c r="AT135" s="145" t="s">
        <v>139</v>
      </c>
      <c r="AU135" s="145" t="s">
        <v>85</v>
      </c>
      <c r="AY135" s="15" t="s">
        <v>144</v>
      </c>
      <c r="BE135" s="146">
        <f t="shared" ref="BE135:BE144" si="3">IF(N135="základná",J135,0)</f>
        <v>0</v>
      </c>
      <c r="BF135" s="146">
        <f t="shared" ref="BF135:BF144" si="4">IF(N135="znížená",J135,0)</f>
        <v>0</v>
      </c>
      <c r="BG135" s="146">
        <f t="shared" ref="BG135:BG144" si="5">IF(N135="zákl. prenesená",J135,0)</f>
        <v>0</v>
      </c>
      <c r="BH135" s="146">
        <f t="shared" ref="BH135:BH144" si="6">IF(N135="zníž. prenesená",J135,0)</f>
        <v>0</v>
      </c>
      <c r="BI135" s="146">
        <f t="shared" ref="BI135:BI144" si="7">IF(N135="nulová",J135,0)</f>
        <v>0</v>
      </c>
      <c r="BJ135" s="15" t="s">
        <v>85</v>
      </c>
      <c r="BK135" s="146">
        <f t="shared" ref="BK135:BK144" si="8">ROUND(I135*H135,2)</f>
        <v>0</v>
      </c>
      <c r="BL135" s="15" t="s">
        <v>143</v>
      </c>
      <c r="BM135" s="145" t="s">
        <v>85</v>
      </c>
    </row>
    <row r="136" spans="1:65" s="2" customFormat="1" ht="37.9" customHeight="1">
      <c r="A136" s="28"/>
      <c r="B136" s="133"/>
      <c r="C136" s="134" t="s">
        <v>85</v>
      </c>
      <c r="D136" s="134" t="s">
        <v>139</v>
      </c>
      <c r="E136" s="135" t="s">
        <v>730</v>
      </c>
      <c r="F136" s="136" t="s">
        <v>239</v>
      </c>
      <c r="G136" s="137" t="s">
        <v>231</v>
      </c>
      <c r="H136" s="138">
        <v>11.4</v>
      </c>
      <c r="I136" s="139"/>
      <c r="J136" s="139"/>
      <c r="K136" s="140"/>
      <c r="L136" s="29"/>
      <c r="M136" s="141" t="s">
        <v>1</v>
      </c>
      <c r="N136" s="142" t="s">
        <v>39</v>
      </c>
      <c r="O136" s="143">
        <v>0</v>
      </c>
      <c r="P136" s="143">
        <f t="shared" si="0"/>
        <v>0</v>
      </c>
      <c r="Q136" s="143">
        <v>0</v>
      </c>
      <c r="R136" s="143">
        <f t="shared" si="1"/>
        <v>0</v>
      </c>
      <c r="S136" s="143">
        <v>0</v>
      </c>
      <c r="T136" s="144">
        <f t="shared" si="2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45" t="s">
        <v>143</v>
      </c>
      <c r="AT136" s="145" t="s">
        <v>139</v>
      </c>
      <c r="AU136" s="145" t="s">
        <v>85</v>
      </c>
      <c r="AY136" s="15" t="s">
        <v>144</v>
      </c>
      <c r="BE136" s="146">
        <f t="shared" si="3"/>
        <v>0</v>
      </c>
      <c r="BF136" s="146">
        <f t="shared" si="4"/>
        <v>0</v>
      </c>
      <c r="BG136" s="146">
        <f t="shared" si="5"/>
        <v>0</v>
      </c>
      <c r="BH136" s="146">
        <f t="shared" si="6"/>
        <v>0</v>
      </c>
      <c r="BI136" s="146">
        <f t="shared" si="7"/>
        <v>0</v>
      </c>
      <c r="BJ136" s="15" t="s">
        <v>85</v>
      </c>
      <c r="BK136" s="146">
        <f t="shared" si="8"/>
        <v>0</v>
      </c>
      <c r="BL136" s="15" t="s">
        <v>143</v>
      </c>
      <c r="BM136" s="145" t="s">
        <v>143</v>
      </c>
    </row>
    <row r="137" spans="1:65" s="2" customFormat="1" ht="24.2" customHeight="1">
      <c r="A137" s="28"/>
      <c r="B137" s="133"/>
      <c r="C137" s="134" t="s">
        <v>151</v>
      </c>
      <c r="D137" s="134" t="s">
        <v>139</v>
      </c>
      <c r="E137" s="135" t="s">
        <v>731</v>
      </c>
      <c r="F137" s="136" t="s">
        <v>732</v>
      </c>
      <c r="G137" s="137" t="s">
        <v>231</v>
      </c>
      <c r="H137" s="138">
        <v>11.4</v>
      </c>
      <c r="I137" s="139"/>
      <c r="J137" s="139"/>
      <c r="K137" s="140"/>
      <c r="L137" s="29"/>
      <c r="M137" s="141" t="s">
        <v>1</v>
      </c>
      <c r="N137" s="142" t="s">
        <v>39</v>
      </c>
      <c r="O137" s="143">
        <v>0</v>
      </c>
      <c r="P137" s="143">
        <f t="shared" si="0"/>
        <v>0</v>
      </c>
      <c r="Q137" s="143">
        <v>0</v>
      </c>
      <c r="R137" s="143">
        <f t="shared" si="1"/>
        <v>0</v>
      </c>
      <c r="S137" s="143">
        <v>0</v>
      </c>
      <c r="T137" s="144">
        <f t="shared" si="2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5" t="s">
        <v>143</v>
      </c>
      <c r="AT137" s="145" t="s">
        <v>139</v>
      </c>
      <c r="AU137" s="145" t="s">
        <v>85</v>
      </c>
      <c r="AY137" s="15" t="s">
        <v>144</v>
      </c>
      <c r="BE137" s="146">
        <f t="shared" si="3"/>
        <v>0</v>
      </c>
      <c r="BF137" s="146">
        <f t="shared" si="4"/>
        <v>0</v>
      </c>
      <c r="BG137" s="146">
        <f t="shared" si="5"/>
        <v>0</v>
      </c>
      <c r="BH137" s="146">
        <f t="shared" si="6"/>
        <v>0</v>
      </c>
      <c r="BI137" s="146">
        <f t="shared" si="7"/>
        <v>0</v>
      </c>
      <c r="BJ137" s="15" t="s">
        <v>85</v>
      </c>
      <c r="BK137" s="146">
        <f t="shared" si="8"/>
        <v>0</v>
      </c>
      <c r="BL137" s="15" t="s">
        <v>143</v>
      </c>
      <c r="BM137" s="145" t="s">
        <v>149</v>
      </c>
    </row>
    <row r="138" spans="1:65" s="2" customFormat="1" ht="37.9" customHeight="1">
      <c r="A138" s="28"/>
      <c r="B138" s="133"/>
      <c r="C138" s="134" t="s">
        <v>143</v>
      </c>
      <c r="D138" s="134" t="s">
        <v>139</v>
      </c>
      <c r="E138" s="135" t="s">
        <v>733</v>
      </c>
      <c r="F138" s="136" t="s">
        <v>734</v>
      </c>
      <c r="G138" s="137" t="s">
        <v>231</v>
      </c>
      <c r="H138" s="138">
        <v>3</v>
      </c>
      <c r="I138" s="139"/>
      <c r="J138" s="139"/>
      <c r="K138" s="140"/>
      <c r="L138" s="29"/>
      <c r="M138" s="141" t="s">
        <v>1</v>
      </c>
      <c r="N138" s="142" t="s">
        <v>39</v>
      </c>
      <c r="O138" s="143">
        <v>0</v>
      </c>
      <c r="P138" s="143">
        <f t="shared" si="0"/>
        <v>0</v>
      </c>
      <c r="Q138" s="143">
        <v>0</v>
      </c>
      <c r="R138" s="143">
        <f t="shared" si="1"/>
        <v>0</v>
      </c>
      <c r="S138" s="143">
        <v>0</v>
      </c>
      <c r="T138" s="144">
        <f t="shared" si="2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5" t="s">
        <v>143</v>
      </c>
      <c r="AT138" s="145" t="s">
        <v>139</v>
      </c>
      <c r="AU138" s="145" t="s">
        <v>85</v>
      </c>
      <c r="AY138" s="15" t="s">
        <v>144</v>
      </c>
      <c r="BE138" s="146">
        <f t="shared" si="3"/>
        <v>0</v>
      </c>
      <c r="BF138" s="146">
        <f t="shared" si="4"/>
        <v>0</v>
      </c>
      <c r="BG138" s="146">
        <f t="shared" si="5"/>
        <v>0</v>
      </c>
      <c r="BH138" s="146">
        <f t="shared" si="6"/>
        <v>0</v>
      </c>
      <c r="BI138" s="146">
        <f t="shared" si="7"/>
        <v>0</v>
      </c>
      <c r="BJ138" s="15" t="s">
        <v>85</v>
      </c>
      <c r="BK138" s="146">
        <f t="shared" si="8"/>
        <v>0</v>
      </c>
      <c r="BL138" s="15" t="s">
        <v>143</v>
      </c>
      <c r="BM138" s="145" t="s">
        <v>154</v>
      </c>
    </row>
    <row r="139" spans="1:65" s="2" customFormat="1" ht="37.9" customHeight="1">
      <c r="A139" s="28"/>
      <c r="B139" s="133"/>
      <c r="C139" s="134" t="s">
        <v>158</v>
      </c>
      <c r="D139" s="134" t="s">
        <v>139</v>
      </c>
      <c r="E139" s="135" t="s">
        <v>735</v>
      </c>
      <c r="F139" s="136" t="s">
        <v>736</v>
      </c>
      <c r="G139" s="137" t="s">
        <v>231</v>
      </c>
      <c r="H139" s="138">
        <v>30</v>
      </c>
      <c r="I139" s="139"/>
      <c r="J139" s="139"/>
      <c r="K139" s="140"/>
      <c r="L139" s="29"/>
      <c r="M139" s="141" t="s">
        <v>1</v>
      </c>
      <c r="N139" s="142" t="s">
        <v>39</v>
      </c>
      <c r="O139" s="143">
        <v>0</v>
      </c>
      <c r="P139" s="143">
        <f t="shared" si="0"/>
        <v>0</v>
      </c>
      <c r="Q139" s="143">
        <v>0</v>
      </c>
      <c r="R139" s="143">
        <f t="shared" si="1"/>
        <v>0</v>
      </c>
      <c r="S139" s="143">
        <v>0</v>
      </c>
      <c r="T139" s="144">
        <f t="shared" si="2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5" t="s">
        <v>143</v>
      </c>
      <c r="AT139" s="145" t="s">
        <v>139</v>
      </c>
      <c r="AU139" s="145" t="s">
        <v>85</v>
      </c>
      <c r="AY139" s="15" t="s">
        <v>144</v>
      </c>
      <c r="BE139" s="146">
        <f t="shared" si="3"/>
        <v>0</v>
      </c>
      <c r="BF139" s="146">
        <f t="shared" si="4"/>
        <v>0</v>
      </c>
      <c r="BG139" s="146">
        <f t="shared" si="5"/>
        <v>0</v>
      </c>
      <c r="BH139" s="146">
        <f t="shared" si="6"/>
        <v>0</v>
      </c>
      <c r="BI139" s="146">
        <f t="shared" si="7"/>
        <v>0</v>
      </c>
      <c r="BJ139" s="15" t="s">
        <v>85</v>
      </c>
      <c r="BK139" s="146">
        <f t="shared" si="8"/>
        <v>0</v>
      </c>
      <c r="BL139" s="15" t="s">
        <v>143</v>
      </c>
      <c r="BM139" s="145" t="s">
        <v>157</v>
      </c>
    </row>
    <row r="140" spans="1:65" s="2" customFormat="1" ht="24.2" customHeight="1">
      <c r="A140" s="28"/>
      <c r="B140" s="133"/>
      <c r="C140" s="134" t="s">
        <v>149</v>
      </c>
      <c r="D140" s="134" t="s">
        <v>139</v>
      </c>
      <c r="E140" s="135" t="s">
        <v>737</v>
      </c>
      <c r="F140" s="136" t="s">
        <v>249</v>
      </c>
      <c r="G140" s="137" t="s">
        <v>231</v>
      </c>
      <c r="H140" s="138">
        <v>3</v>
      </c>
      <c r="I140" s="139"/>
      <c r="J140" s="139"/>
      <c r="K140" s="140"/>
      <c r="L140" s="29"/>
      <c r="M140" s="141" t="s">
        <v>1</v>
      </c>
      <c r="N140" s="142" t="s">
        <v>39</v>
      </c>
      <c r="O140" s="143">
        <v>0</v>
      </c>
      <c r="P140" s="143">
        <f t="shared" si="0"/>
        <v>0</v>
      </c>
      <c r="Q140" s="143">
        <v>0</v>
      </c>
      <c r="R140" s="143">
        <f t="shared" si="1"/>
        <v>0</v>
      </c>
      <c r="S140" s="143">
        <v>0</v>
      </c>
      <c r="T140" s="144">
        <f t="shared" si="2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5" t="s">
        <v>143</v>
      </c>
      <c r="AT140" s="145" t="s">
        <v>139</v>
      </c>
      <c r="AU140" s="145" t="s">
        <v>85</v>
      </c>
      <c r="AY140" s="15" t="s">
        <v>144</v>
      </c>
      <c r="BE140" s="146">
        <f t="shared" si="3"/>
        <v>0</v>
      </c>
      <c r="BF140" s="146">
        <f t="shared" si="4"/>
        <v>0</v>
      </c>
      <c r="BG140" s="146">
        <f t="shared" si="5"/>
        <v>0</v>
      </c>
      <c r="BH140" s="146">
        <f t="shared" si="6"/>
        <v>0</v>
      </c>
      <c r="BI140" s="146">
        <f t="shared" si="7"/>
        <v>0</v>
      </c>
      <c r="BJ140" s="15" t="s">
        <v>85</v>
      </c>
      <c r="BK140" s="146">
        <f t="shared" si="8"/>
        <v>0</v>
      </c>
      <c r="BL140" s="15" t="s">
        <v>143</v>
      </c>
      <c r="BM140" s="145" t="s">
        <v>162</v>
      </c>
    </row>
    <row r="141" spans="1:65" s="2" customFormat="1" ht="16.5" customHeight="1">
      <c r="A141" s="28"/>
      <c r="B141" s="133"/>
      <c r="C141" s="134" t="s">
        <v>167</v>
      </c>
      <c r="D141" s="134" t="s">
        <v>139</v>
      </c>
      <c r="E141" s="135" t="s">
        <v>738</v>
      </c>
      <c r="F141" s="136" t="s">
        <v>739</v>
      </c>
      <c r="G141" s="137" t="s">
        <v>231</v>
      </c>
      <c r="H141" s="138">
        <v>3</v>
      </c>
      <c r="I141" s="139"/>
      <c r="J141" s="139"/>
      <c r="K141" s="140"/>
      <c r="L141" s="29"/>
      <c r="M141" s="141" t="s">
        <v>1</v>
      </c>
      <c r="N141" s="142" t="s">
        <v>39</v>
      </c>
      <c r="O141" s="143">
        <v>0</v>
      </c>
      <c r="P141" s="143">
        <f t="shared" si="0"/>
        <v>0</v>
      </c>
      <c r="Q141" s="143">
        <v>0</v>
      </c>
      <c r="R141" s="143">
        <f t="shared" si="1"/>
        <v>0</v>
      </c>
      <c r="S141" s="143">
        <v>0</v>
      </c>
      <c r="T141" s="144">
        <f t="shared" si="2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5" t="s">
        <v>143</v>
      </c>
      <c r="AT141" s="145" t="s">
        <v>139</v>
      </c>
      <c r="AU141" s="145" t="s">
        <v>85</v>
      </c>
      <c r="AY141" s="15" t="s">
        <v>144</v>
      </c>
      <c r="BE141" s="146">
        <f t="shared" si="3"/>
        <v>0</v>
      </c>
      <c r="BF141" s="146">
        <f t="shared" si="4"/>
        <v>0</v>
      </c>
      <c r="BG141" s="146">
        <f t="shared" si="5"/>
        <v>0</v>
      </c>
      <c r="BH141" s="146">
        <f t="shared" si="6"/>
        <v>0</v>
      </c>
      <c r="BI141" s="146">
        <f t="shared" si="7"/>
        <v>0</v>
      </c>
      <c r="BJ141" s="15" t="s">
        <v>85</v>
      </c>
      <c r="BK141" s="146">
        <f t="shared" si="8"/>
        <v>0</v>
      </c>
      <c r="BL141" s="15" t="s">
        <v>143</v>
      </c>
      <c r="BM141" s="145" t="s">
        <v>166</v>
      </c>
    </row>
    <row r="142" spans="1:65" s="2" customFormat="1" ht="33" customHeight="1">
      <c r="A142" s="28"/>
      <c r="B142" s="133"/>
      <c r="C142" s="134" t="s">
        <v>154</v>
      </c>
      <c r="D142" s="134" t="s">
        <v>139</v>
      </c>
      <c r="E142" s="135" t="s">
        <v>740</v>
      </c>
      <c r="F142" s="136" t="s">
        <v>741</v>
      </c>
      <c r="G142" s="137" t="s">
        <v>231</v>
      </c>
      <c r="H142" s="138">
        <v>8.4</v>
      </c>
      <c r="I142" s="139"/>
      <c r="J142" s="139"/>
      <c r="K142" s="140"/>
      <c r="L142" s="29"/>
      <c r="M142" s="141" t="s">
        <v>1</v>
      </c>
      <c r="N142" s="142" t="s">
        <v>39</v>
      </c>
      <c r="O142" s="143">
        <v>0</v>
      </c>
      <c r="P142" s="143">
        <f t="shared" si="0"/>
        <v>0</v>
      </c>
      <c r="Q142" s="143">
        <v>0</v>
      </c>
      <c r="R142" s="143">
        <f t="shared" si="1"/>
        <v>0</v>
      </c>
      <c r="S142" s="143">
        <v>0</v>
      </c>
      <c r="T142" s="144">
        <f t="shared" si="2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5" t="s">
        <v>143</v>
      </c>
      <c r="AT142" s="145" t="s">
        <v>139</v>
      </c>
      <c r="AU142" s="145" t="s">
        <v>85</v>
      </c>
      <c r="AY142" s="15" t="s">
        <v>144</v>
      </c>
      <c r="BE142" s="146">
        <f t="shared" si="3"/>
        <v>0</v>
      </c>
      <c r="BF142" s="146">
        <f t="shared" si="4"/>
        <v>0</v>
      </c>
      <c r="BG142" s="146">
        <f t="shared" si="5"/>
        <v>0</v>
      </c>
      <c r="BH142" s="146">
        <f t="shared" si="6"/>
        <v>0</v>
      </c>
      <c r="BI142" s="146">
        <f t="shared" si="7"/>
        <v>0</v>
      </c>
      <c r="BJ142" s="15" t="s">
        <v>85</v>
      </c>
      <c r="BK142" s="146">
        <f t="shared" si="8"/>
        <v>0</v>
      </c>
      <c r="BL142" s="15" t="s">
        <v>143</v>
      </c>
      <c r="BM142" s="145" t="s">
        <v>170</v>
      </c>
    </row>
    <row r="143" spans="1:65" s="2" customFormat="1" ht="24.2" customHeight="1">
      <c r="A143" s="28"/>
      <c r="B143" s="133"/>
      <c r="C143" s="134" t="s">
        <v>174</v>
      </c>
      <c r="D143" s="134" t="s">
        <v>139</v>
      </c>
      <c r="E143" s="135" t="s">
        <v>742</v>
      </c>
      <c r="F143" s="136" t="s">
        <v>743</v>
      </c>
      <c r="G143" s="137" t="s">
        <v>231</v>
      </c>
      <c r="H143" s="138">
        <v>2.67</v>
      </c>
      <c r="I143" s="139"/>
      <c r="J143" s="139"/>
      <c r="K143" s="140"/>
      <c r="L143" s="29"/>
      <c r="M143" s="141" t="s">
        <v>1</v>
      </c>
      <c r="N143" s="142" t="s">
        <v>39</v>
      </c>
      <c r="O143" s="143">
        <v>0</v>
      </c>
      <c r="P143" s="143">
        <f t="shared" si="0"/>
        <v>0</v>
      </c>
      <c r="Q143" s="143">
        <v>0</v>
      </c>
      <c r="R143" s="143">
        <f t="shared" si="1"/>
        <v>0</v>
      </c>
      <c r="S143" s="143">
        <v>0</v>
      </c>
      <c r="T143" s="144">
        <f t="shared" si="2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5" t="s">
        <v>143</v>
      </c>
      <c r="AT143" s="145" t="s">
        <v>139</v>
      </c>
      <c r="AU143" s="145" t="s">
        <v>85</v>
      </c>
      <c r="AY143" s="15" t="s">
        <v>144</v>
      </c>
      <c r="BE143" s="146">
        <f t="shared" si="3"/>
        <v>0</v>
      </c>
      <c r="BF143" s="146">
        <f t="shared" si="4"/>
        <v>0</v>
      </c>
      <c r="BG143" s="146">
        <f t="shared" si="5"/>
        <v>0</v>
      </c>
      <c r="BH143" s="146">
        <f t="shared" si="6"/>
        <v>0</v>
      </c>
      <c r="BI143" s="146">
        <f t="shared" si="7"/>
        <v>0</v>
      </c>
      <c r="BJ143" s="15" t="s">
        <v>85</v>
      </c>
      <c r="BK143" s="146">
        <f t="shared" si="8"/>
        <v>0</v>
      </c>
      <c r="BL143" s="15" t="s">
        <v>143</v>
      </c>
      <c r="BM143" s="145" t="s">
        <v>173</v>
      </c>
    </row>
    <row r="144" spans="1:65" s="2" customFormat="1" ht="16.5" customHeight="1">
      <c r="A144" s="28"/>
      <c r="B144" s="133"/>
      <c r="C144" s="181" t="s">
        <v>157</v>
      </c>
      <c r="D144" s="181" t="s">
        <v>257</v>
      </c>
      <c r="E144" s="182" t="s">
        <v>744</v>
      </c>
      <c r="F144" s="183" t="s">
        <v>745</v>
      </c>
      <c r="G144" s="184" t="s">
        <v>254</v>
      </c>
      <c r="H144" s="185">
        <v>4.2720000000000002</v>
      </c>
      <c r="I144" s="186"/>
      <c r="J144" s="186"/>
      <c r="K144" s="187"/>
      <c r="L144" s="188"/>
      <c r="M144" s="189" t="s">
        <v>1</v>
      </c>
      <c r="N144" s="190" t="s">
        <v>39</v>
      </c>
      <c r="O144" s="143">
        <v>0</v>
      </c>
      <c r="P144" s="143">
        <f t="shared" si="0"/>
        <v>0</v>
      </c>
      <c r="Q144" s="143">
        <v>1</v>
      </c>
      <c r="R144" s="143">
        <f t="shared" si="1"/>
        <v>4.2720000000000002</v>
      </c>
      <c r="S144" s="143">
        <v>0</v>
      </c>
      <c r="T144" s="144">
        <f t="shared" si="2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5" t="s">
        <v>154</v>
      </c>
      <c r="AT144" s="145" t="s">
        <v>257</v>
      </c>
      <c r="AU144" s="145" t="s">
        <v>85</v>
      </c>
      <c r="AY144" s="15" t="s">
        <v>144</v>
      </c>
      <c r="BE144" s="146">
        <f t="shared" si="3"/>
        <v>0</v>
      </c>
      <c r="BF144" s="146">
        <f t="shared" si="4"/>
        <v>0</v>
      </c>
      <c r="BG144" s="146">
        <f t="shared" si="5"/>
        <v>0</v>
      </c>
      <c r="BH144" s="146">
        <f t="shared" si="6"/>
        <v>0</v>
      </c>
      <c r="BI144" s="146">
        <f t="shared" si="7"/>
        <v>0</v>
      </c>
      <c r="BJ144" s="15" t="s">
        <v>85</v>
      </c>
      <c r="BK144" s="146">
        <f t="shared" si="8"/>
        <v>0</v>
      </c>
      <c r="BL144" s="15" t="s">
        <v>143</v>
      </c>
      <c r="BM144" s="145" t="s">
        <v>7</v>
      </c>
    </row>
    <row r="145" spans="1:65" s="13" customFormat="1" ht="22.9" customHeight="1">
      <c r="B145" s="169"/>
      <c r="D145" s="170" t="s">
        <v>72</v>
      </c>
      <c r="E145" s="179" t="s">
        <v>174</v>
      </c>
      <c r="F145" s="179" t="s">
        <v>322</v>
      </c>
      <c r="J145" s="180"/>
      <c r="L145" s="169"/>
      <c r="M145" s="173"/>
      <c r="N145" s="174"/>
      <c r="O145" s="174"/>
      <c r="P145" s="175">
        <f>SUM(P146:P149)</f>
        <v>0</v>
      </c>
      <c r="Q145" s="174"/>
      <c r="R145" s="175">
        <f>SUM(R146:R149)</f>
        <v>7.2959999999999997E-2</v>
      </c>
      <c r="S145" s="174"/>
      <c r="T145" s="176">
        <f>SUM(T146:T149)</f>
        <v>0</v>
      </c>
      <c r="AR145" s="170" t="s">
        <v>80</v>
      </c>
      <c r="AT145" s="177" t="s">
        <v>72</v>
      </c>
      <c r="AU145" s="177" t="s">
        <v>80</v>
      </c>
      <c r="AY145" s="170" t="s">
        <v>144</v>
      </c>
      <c r="BK145" s="178">
        <f>SUM(BK146:BK149)</f>
        <v>0</v>
      </c>
    </row>
    <row r="146" spans="1:65" s="2" customFormat="1" ht="24.2" customHeight="1">
      <c r="A146" s="28"/>
      <c r="B146" s="133"/>
      <c r="C146" s="134" t="s">
        <v>181</v>
      </c>
      <c r="D146" s="134" t="s">
        <v>139</v>
      </c>
      <c r="E146" s="135" t="s">
        <v>746</v>
      </c>
      <c r="F146" s="136" t="s">
        <v>747</v>
      </c>
      <c r="G146" s="137" t="s">
        <v>263</v>
      </c>
      <c r="H146" s="138">
        <v>38</v>
      </c>
      <c r="I146" s="139"/>
      <c r="J146" s="139"/>
      <c r="K146" s="140"/>
      <c r="L146" s="29"/>
      <c r="M146" s="141" t="s">
        <v>1</v>
      </c>
      <c r="N146" s="142" t="s">
        <v>39</v>
      </c>
      <c r="O146" s="143">
        <v>0</v>
      </c>
      <c r="P146" s="143">
        <f>O146*H146</f>
        <v>0</v>
      </c>
      <c r="Q146" s="143">
        <v>1.92E-3</v>
      </c>
      <c r="R146" s="143">
        <f>Q146*H146</f>
        <v>7.2959999999999997E-2</v>
      </c>
      <c r="S146" s="143">
        <v>0</v>
      </c>
      <c r="T146" s="144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5" t="s">
        <v>143</v>
      </c>
      <c r="AT146" s="145" t="s">
        <v>139</v>
      </c>
      <c r="AU146" s="145" t="s">
        <v>85</v>
      </c>
      <c r="AY146" s="15" t="s">
        <v>144</v>
      </c>
      <c r="BE146" s="146">
        <f>IF(N146="základná",J146,0)</f>
        <v>0</v>
      </c>
      <c r="BF146" s="146">
        <f>IF(N146="znížená",J146,0)</f>
        <v>0</v>
      </c>
      <c r="BG146" s="146">
        <f>IF(N146="zákl. prenesená",J146,0)</f>
        <v>0</v>
      </c>
      <c r="BH146" s="146">
        <f>IF(N146="zníž. prenesená",J146,0)</f>
        <v>0</v>
      </c>
      <c r="BI146" s="146">
        <f>IF(N146="nulová",J146,0)</f>
        <v>0</v>
      </c>
      <c r="BJ146" s="15" t="s">
        <v>85</v>
      </c>
      <c r="BK146" s="146">
        <f>ROUND(I146*H146,2)</f>
        <v>0</v>
      </c>
      <c r="BL146" s="15" t="s">
        <v>143</v>
      </c>
      <c r="BM146" s="145" t="s">
        <v>180</v>
      </c>
    </row>
    <row r="147" spans="1:65" s="2" customFormat="1" ht="24.2" customHeight="1">
      <c r="A147" s="28"/>
      <c r="B147" s="133"/>
      <c r="C147" s="134" t="s">
        <v>162</v>
      </c>
      <c r="D147" s="134" t="s">
        <v>139</v>
      </c>
      <c r="E147" s="135" t="s">
        <v>748</v>
      </c>
      <c r="F147" s="136" t="s">
        <v>749</v>
      </c>
      <c r="G147" s="137" t="s">
        <v>142</v>
      </c>
      <c r="H147" s="138">
        <v>2</v>
      </c>
      <c r="I147" s="139"/>
      <c r="J147" s="139"/>
      <c r="K147" s="140"/>
      <c r="L147" s="29"/>
      <c r="M147" s="141" t="s">
        <v>1</v>
      </c>
      <c r="N147" s="142" t="s">
        <v>39</v>
      </c>
      <c r="O147" s="143">
        <v>0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5" t="s">
        <v>143</v>
      </c>
      <c r="AT147" s="145" t="s">
        <v>139</v>
      </c>
      <c r="AU147" s="145" t="s">
        <v>85</v>
      </c>
      <c r="AY147" s="15" t="s">
        <v>144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5" t="s">
        <v>85</v>
      </c>
      <c r="BK147" s="146">
        <f>ROUND(I147*H147,2)</f>
        <v>0</v>
      </c>
      <c r="BL147" s="15" t="s">
        <v>143</v>
      </c>
      <c r="BM147" s="145" t="s">
        <v>184</v>
      </c>
    </row>
    <row r="148" spans="1:65" s="2" customFormat="1" ht="21.75" customHeight="1">
      <c r="A148" s="28"/>
      <c r="B148" s="133"/>
      <c r="C148" s="134" t="s">
        <v>189</v>
      </c>
      <c r="D148" s="134" t="s">
        <v>139</v>
      </c>
      <c r="E148" s="135" t="s">
        <v>750</v>
      </c>
      <c r="F148" s="136" t="s">
        <v>751</v>
      </c>
      <c r="G148" s="137" t="s">
        <v>254</v>
      </c>
      <c r="H148" s="138">
        <v>0.27600000000000002</v>
      </c>
      <c r="I148" s="139"/>
      <c r="J148" s="139"/>
      <c r="K148" s="140"/>
      <c r="L148" s="29"/>
      <c r="M148" s="141" t="s">
        <v>1</v>
      </c>
      <c r="N148" s="142" t="s">
        <v>39</v>
      </c>
      <c r="O148" s="143">
        <v>0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5" t="s">
        <v>143</v>
      </c>
      <c r="AT148" s="145" t="s">
        <v>139</v>
      </c>
      <c r="AU148" s="145" t="s">
        <v>85</v>
      </c>
      <c r="AY148" s="15" t="s">
        <v>144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5" t="s">
        <v>85</v>
      </c>
      <c r="BK148" s="146">
        <f>ROUND(I148*H148,2)</f>
        <v>0</v>
      </c>
      <c r="BL148" s="15" t="s">
        <v>143</v>
      </c>
      <c r="BM148" s="145" t="s">
        <v>187</v>
      </c>
    </row>
    <row r="149" spans="1:65" s="2" customFormat="1" ht="24.2" customHeight="1">
      <c r="A149" s="28"/>
      <c r="B149" s="133"/>
      <c r="C149" s="134" t="s">
        <v>166</v>
      </c>
      <c r="D149" s="134" t="s">
        <v>139</v>
      </c>
      <c r="E149" s="135" t="s">
        <v>752</v>
      </c>
      <c r="F149" s="136" t="s">
        <v>753</v>
      </c>
      <c r="G149" s="137" t="s">
        <v>754</v>
      </c>
      <c r="H149" s="138">
        <v>24</v>
      </c>
      <c r="I149" s="139"/>
      <c r="J149" s="139"/>
      <c r="K149" s="140"/>
      <c r="L149" s="29"/>
      <c r="M149" s="141" t="s">
        <v>1</v>
      </c>
      <c r="N149" s="142" t="s">
        <v>39</v>
      </c>
      <c r="O149" s="143">
        <v>0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5" t="s">
        <v>143</v>
      </c>
      <c r="AT149" s="145" t="s">
        <v>139</v>
      </c>
      <c r="AU149" s="145" t="s">
        <v>85</v>
      </c>
      <c r="AY149" s="15" t="s">
        <v>144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5" t="s">
        <v>85</v>
      </c>
      <c r="BK149" s="146">
        <f>ROUND(I149*H149,2)</f>
        <v>0</v>
      </c>
      <c r="BL149" s="15" t="s">
        <v>143</v>
      </c>
      <c r="BM149" s="145" t="s">
        <v>193</v>
      </c>
    </row>
    <row r="150" spans="1:65" s="13" customFormat="1" ht="25.9" customHeight="1">
      <c r="B150" s="169"/>
      <c r="D150" s="170" t="s">
        <v>72</v>
      </c>
      <c r="E150" s="171" t="s">
        <v>349</v>
      </c>
      <c r="F150" s="171" t="s">
        <v>350</v>
      </c>
      <c r="J150" s="172"/>
      <c r="L150" s="169"/>
      <c r="M150" s="173"/>
      <c r="N150" s="174"/>
      <c r="O150" s="174"/>
      <c r="P150" s="175">
        <f>P151+P156+P174+P178+P189+P199+P229</f>
        <v>0</v>
      </c>
      <c r="Q150" s="174"/>
      <c r="R150" s="175">
        <f>R151+R156+R174+R178+R189+R199+R229</f>
        <v>0.57716999999999996</v>
      </c>
      <c r="S150" s="174"/>
      <c r="T150" s="176">
        <f>T151+T156+T174+T178+T189+T199+T229</f>
        <v>0</v>
      </c>
      <c r="AR150" s="170" t="s">
        <v>85</v>
      </c>
      <c r="AT150" s="177" t="s">
        <v>72</v>
      </c>
      <c r="AU150" s="177" t="s">
        <v>73</v>
      </c>
      <c r="AY150" s="170" t="s">
        <v>144</v>
      </c>
      <c r="BK150" s="178">
        <f>BK151+BK156+BK174+BK178+BK189+BK199+BK229</f>
        <v>0</v>
      </c>
    </row>
    <row r="151" spans="1:65" s="13" customFormat="1" ht="22.9" customHeight="1">
      <c r="B151" s="169"/>
      <c r="D151" s="170" t="s">
        <v>72</v>
      </c>
      <c r="E151" s="179" t="s">
        <v>398</v>
      </c>
      <c r="F151" s="179" t="s">
        <v>399</v>
      </c>
      <c r="J151" s="180"/>
      <c r="L151" s="169"/>
      <c r="M151" s="173"/>
      <c r="N151" s="174"/>
      <c r="O151" s="174"/>
      <c r="P151" s="175">
        <f>SUM(P152:P155)</f>
        <v>0</v>
      </c>
      <c r="Q151" s="174"/>
      <c r="R151" s="175">
        <f>SUM(R152:R155)</f>
        <v>8.1600000000000006E-3</v>
      </c>
      <c r="S151" s="174"/>
      <c r="T151" s="176">
        <f>SUM(T152:T155)</f>
        <v>0</v>
      </c>
      <c r="AR151" s="170" t="s">
        <v>85</v>
      </c>
      <c r="AT151" s="177" t="s">
        <v>72</v>
      </c>
      <c r="AU151" s="177" t="s">
        <v>80</v>
      </c>
      <c r="AY151" s="170" t="s">
        <v>144</v>
      </c>
      <c r="BK151" s="178">
        <f>SUM(BK152:BK155)</f>
        <v>0</v>
      </c>
    </row>
    <row r="152" spans="1:65" s="2" customFormat="1" ht="37.9" customHeight="1">
      <c r="A152" s="28"/>
      <c r="B152" s="133"/>
      <c r="C152" s="181" t="s">
        <v>198</v>
      </c>
      <c r="D152" s="181" t="s">
        <v>257</v>
      </c>
      <c r="E152" s="182" t="s">
        <v>755</v>
      </c>
      <c r="F152" s="183" t="s">
        <v>756</v>
      </c>
      <c r="G152" s="184" t="s">
        <v>419</v>
      </c>
      <c r="H152" s="185">
        <v>56</v>
      </c>
      <c r="I152" s="186"/>
      <c r="J152" s="186"/>
      <c r="K152" s="187"/>
      <c r="L152" s="188"/>
      <c r="M152" s="189" t="s">
        <v>1</v>
      </c>
      <c r="N152" s="190" t="s">
        <v>39</v>
      </c>
      <c r="O152" s="143">
        <v>0</v>
      </c>
      <c r="P152" s="143">
        <f>O152*H152</f>
        <v>0</v>
      </c>
      <c r="Q152" s="143">
        <v>6.0000000000000002E-5</v>
      </c>
      <c r="R152" s="143">
        <f>Q152*H152</f>
        <v>3.3600000000000001E-3</v>
      </c>
      <c r="S152" s="143">
        <v>0</v>
      </c>
      <c r="T152" s="144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5" t="s">
        <v>267</v>
      </c>
      <c r="AT152" s="145" t="s">
        <v>257</v>
      </c>
      <c r="AU152" s="145" t="s">
        <v>85</v>
      </c>
      <c r="AY152" s="15" t="s">
        <v>144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5" t="s">
        <v>85</v>
      </c>
      <c r="BK152" s="146">
        <f>ROUND(I152*H152,2)</f>
        <v>0</v>
      </c>
      <c r="BL152" s="15" t="s">
        <v>170</v>
      </c>
      <c r="BM152" s="145" t="s">
        <v>264</v>
      </c>
    </row>
    <row r="153" spans="1:65" s="2" customFormat="1" ht="37.9" customHeight="1">
      <c r="A153" s="28"/>
      <c r="B153" s="133"/>
      <c r="C153" s="181" t="s">
        <v>170</v>
      </c>
      <c r="D153" s="181" t="s">
        <v>257</v>
      </c>
      <c r="E153" s="182" t="s">
        <v>757</v>
      </c>
      <c r="F153" s="183" t="s">
        <v>758</v>
      </c>
      <c r="G153" s="184" t="s">
        <v>419</v>
      </c>
      <c r="H153" s="185">
        <v>32</v>
      </c>
      <c r="I153" s="186"/>
      <c r="J153" s="186"/>
      <c r="K153" s="187"/>
      <c r="L153" s="188"/>
      <c r="M153" s="189" t="s">
        <v>1</v>
      </c>
      <c r="N153" s="190" t="s">
        <v>39</v>
      </c>
      <c r="O153" s="143">
        <v>0</v>
      </c>
      <c r="P153" s="143">
        <f>O153*H153</f>
        <v>0</v>
      </c>
      <c r="Q153" s="143">
        <v>4.0000000000000003E-5</v>
      </c>
      <c r="R153" s="143">
        <f>Q153*H153</f>
        <v>1.2800000000000001E-3</v>
      </c>
      <c r="S153" s="143">
        <v>0</v>
      </c>
      <c r="T153" s="144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45" t="s">
        <v>267</v>
      </c>
      <c r="AT153" s="145" t="s">
        <v>257</v>
      </c>
      <c r="AU153" s="145" t="s">
        <v>85</v>
      </c>
      <c r="AY153" s="15" t="s">
        <v>144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5" t="s">
        <v>85</v>
      </c>
      <c r="BK153" s="146">
        <f>ROUND(I153*H153,2)</f>
        <v>0</v>
      </c>
      <c r="BL153" s="15" t="s">
        <v>170</v>
      </c>
      <c r="BM153" s="145" t="s">
        <v>267</v>
      </c>
    </row>
    <row r="154" spans="1:65" s="2" customFormat="1" ht="21.75" customHeight="1">
      <c r="A154" s="28"/>
      <c r="B154" s="133"/>
      <c r="C154" s="134" t="s">
        <v>268</v>
      </c>
      <c r="D154" s="134" t="s">
        <v>139</v>
      </c>
      <c r="E154" s="135" t="s">
        <v>759</v>
      </c>
      <c r="F154" s="136" t="s">
        <v>760</v>
      </c>
      <c r="G154" s="137" t="s">
        <v>419</v>
      </c>
      <c r="H154" s="138">
        <v>88</v>
      </c>
      <c r="I154" s="139"/>
      <c r="J154" s="139"/>
      <c r="K154" s="140"/>
      <c r="L154" s="29"/>
      <c r="M154" s="141" t="s">
        <v>1</v>
      </c>
      <c r="N154" s="142" t="s">
        <v>39</v>
      </c>
      <c r="O154" s="143">
        <v>0</v>
      </c>
      <c r="P154" s="143">
        <f>O154*H154</f>
        <v>0</v>
      </c>
      <c r="Q154" s="143">
        <v>4.0000000000000003E-5</v>
      </c>
      <c r="R154" s="143">
        <f>Q154*H154</f>
        <v>3.5200000000000001E-3</v>
      </c>
      <c r="S154" s="143">
        <v>0</v>
      </c>
      <c r="T154" s="144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5" t="s">
        <v>170</v>
      </c>
      <c r="AT154" s="145" t="s">
        <v>139</v>
      </c>
      <c r="AU154" s="145" t="s">
        <v>85</v>
      </c>
      <c r="AY154" s="15" t="s">
        <v>144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5" t="s">
        <v>85</v>
      </c>
      <c r="BK154" s="146">
        <f>ROUND(I154*H154,2)</f>
        <v>0</v>
      </c>
      <c r="BL154" s="15" t="s">
        <v>170</v>
      </c>
      <c r="BM154" s="145" t="s">
        <v>271</v>
      </c>
    </row>
    <row r="155" spans="1:65" s="2" customFormat="1" ht="24.2" customHeight="1">
      <c r="A155" s="28"/>
      <c r="B155" s="133"/>
      <c r="C155" s="134" t="s">
        <v>173</v>
      </c>
      <c r="D155" s="134" t="s">
        <v>139</v>
      </c>
      <c r="E155" s="135" t="s">
        <v>761</v>
      </c>
      <c r="F155" s="136" t="s">
        <v>409</v>
      </c>
      <c r="G155" s="137" t="s">
        <v>377</v>
      </c>
      <c r="H155" s="138"/>
      <c r="I155" s="139"/>
      <c r="J155" s="139"/>
      <c r="K155" s="140"/>
      <c r="L155" s="29"/>
      <c r="M155" s="141" t="s">
        <v>1</v>
      </c>
      <c r="N155" s="142" t="s">
        <v>39</v>
      </c>
      <c r="O155" s="143">
        <v>0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45" t="s">
        <v>170</v>
      </c>
      <c r="AT155" s="145" t="s">
        <v>139</v>
      </c>
      <c r="AU155" s="145" t="s">
        <v>85</v>
      </c>
      <c r="AY155" s="15" t="s">
        <v>144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5" t="s">
        <v>85</v>
      </c>
      <c r="BK155" s="146">
        <f>ROUND(I155*H155,2)</f>
        <v>0</v>
      </c>
      <c r="BL155" s="15" t="s">
        <v>170</v>
      </c>
      <c r="BM155" s="145" t="s">
        <v>274</v>
      </c>
    </row>
    <row r="156" spans="1:65" s="13" customFormat="1" ht="22.9" customHeight="1">
      <c r="B156" s="169"/>
      <c r="D156" s="170" t="s">
        <v>72</v>
      </c>
      <c r="E156" s="179" t="s">
        <v>762</v>
      </c>
      <c r="F156" s="179" t="s">
        <v>763</v>
      </c>
      <c r="J156" s="180"/>
      <c r="L156" s="169"/>
      <c r="M156" s="173"/>
      <c r="N156" s="174"/>
      <c r="O156" s="174"/>
      <c r="P156" s="175">
        <f>SUM(P157:P173)</f>
        <v>0</v>
      </c>
      <c r="Q156" s="174"/>
      <c r="R156" s="175">
        <f>SUM(R157:R173)</f>
        <v>9.3999999999999986E-3</v>
      </c>
      <c r="S156" s="174"/>
      <c r="T156" s="176">
        <f>SUM(T157:T173)</f>
        <v>0</v>
      </c>
      <c r="AR156" s="170" t="s">
        <v>85</v>
      </c>
      <c r="AT156" s="177" t="s">
        <v>72</v>
      </c>
      <c r="AU156" s="177" t="s">
        <v>80</v>
      </c>
      <c r="AY156" s="170" t="s">
        <v>144</v>
      </c>
      <c r="BK156" s="178">
        <f>SUM(BK157:BK173)</f>
        <v>0</v>
      </c>
    </row>
    <row r="157" spans="1:65" s="2" customFormat="1" ht="24.2" customHeight="1">
      <c r="A157" s="28"/>
      <c r="B157" s="133"/>
      <c r="C157" s="134" t="s">
        <v>275</v>
      </c>
      <c r="D157" s="134" t="s">
        <v>139</v>
      </c>
      <c r="E157" s="135" t="s">
        <v>764</v>
      </c>
      <c r="F157" s="136" t="s">
        <v>765</v>
      </c>
      <c r="G157" s="137" t="s">
        <v>142</v>
      </c>
      <c r="H157" s="138">
        <v>1</v>
      </c>
      <c r="I157" s="139"/>
      <c r="J157" s="139"/>
      <c r="K157" s="140"/>
      <c r="L157" s="29"/>
      <c r="M157" s="141" t="s">
        <v>1</v>
      </c>
      <c r="N157" s="142" t="s">
        <v>39</v>
      </c>
      <c r="O157" s="143">
        <v>0</v>
      </c>
      <c r="P157" s="143">
        <f t="shared" ref="P157:P173" si="9">O157*H157</f>
        <v>0</v>
      </c>
      <c r="Q157" s="143">
        <v>1.7000000000000001E-4</v>
      </c>
      <c r="R157" s="143">
        <f t="shared" ref="R157:R173" si="10">Q157*H157</f>
        <v>1.7000000000000001E-4</v>
      </c>
      <c r="S157" s="143">
        <v>0</v>
      </c>
      <c r="T157" s="144">
        <f t="shared" ref="T157:T173" si="11"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5" t="s">
        <v>170</v>
      </c>
      <c r="AT157" s="145" t="s">
        <v>139</v>
      </c>
      <c r="AU157" s="145" t="s">
        <v>85</v>
      </c>
      <c r="AY157" s="15" t="s">
        <v>144</v>
      </c>
      <c r="BE157" s="146">
        <f t="shared" ref="BE157:BE173" si="12">IF(N157="základná",J157,0)</f>
        <v>0</v>
      </c>
      <c r="BF157" s="146">
        <f t="shared" ref="BF157:BF173" si="13">IF(N157="znížená",J157,0)</f>
        <v>0</v>
      </c>
      <c r="BG157" s="146">
        <f t="shared" ref="BG157:BG173" si="14">IF(N157="zákl. prenesená",J157,0)</f>
        <v>0</v>
      </c>
      <c r="BH157" s="146">
        <f t="shared" ref="BH157:BH173" si="15">IF(N157="zníž. prenesená",J157,0)</f>
        <v>0</v>
      </c>
      <c r="BI157" s="146">
        <f t="shared" ref="BI157:BI173" si="16">IF(N157="nulová",J157,0)</f>
        <v>0</v>
      </c>
      <c r="BJ157" s="15" t="s">
        <v>85</v>
      </c>
      <c r="BK157" s="146">
        <f t="shared" ref="BK157:BK173" si="17">ROUND(I157*H157,2)</f>
        <v>0</v>
      </c>
      <c r="BL157" s="15" t="s">
        <v>170</v>
      </c>
      <c r="BM157" s="145" t="s">
        <v>278</v>
      </c>
    </row>
    <row r="158" spans="1:65" s="2" customFormat="1" ht="24.2" customHeight="1">
      <c r="A158" s="28"/>
      <c r="B158" s="133"/>
      <c r="C158" s="134" t="s">
        <v>7</v>
      </c>
      <c r="D158" s="134" t="s">
        <v>139</v>
      </c>
      <c r="E158" s="135" t="s">
        <v>766</v>
      </c>
      <c r="F158" s="136" t="s">
        <v>767</v>
      </c>
      <c r="G158" s="137" t="s">
        <v>142</v>
      </c>
      <c r="H158" s="138">
        <v>1</v>
      </c>
      <c r="I158" s="139"/>
      <c r="J158" s="139"/>
      <c r="K158" s="140"/>
      <c r="L158" s="29"/>
      <c r="M158" s="141" t="s">
        <v>1</v>
      </c>
      <c r="N158" s="142" t="s">
        <v>39</v>
      </c>
      <c r="O158" s="143">
        <v>0</v>
      </c>
      <c r="P158" s="143">
        <f t="shared" si="9"/>
        <v>0</v>
      </c>
      <c r="Q158" s="143">
        <v>0</v>
      </c>
      <c r="R158" s="143">
        <f t="shared" si="10"/>
        <v>0</v>
      </c>
      <c r="S158" s="143">
        <v>0</v>
      </c>
      <c r="T158" s="144">
        <f t="shared" si="11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45" t="s">
        <v>170</v>
      </c>
      <c r="AT158" s="145" t="s">
        <v>139</v>
      </c>
      <c r="AU158" s="145" t="s">
        <v>85</v>
      </c>
      <c r="AY158" s="15" t="s">
        <v>144</v>
      </c>
      <c r="BE158" s="146">
        <f t="shared" si="12"/>
        <v>0</v>
      </c>
      <c r="BF158" s="146">
        <f t="shared" si="13"/>
        <v>0</v>
      </c>
      <c r="BG158" s="146">
        <f t="shared" si="14"/>
        <v>0</v>
      </c>
      <c r="BH158" s="146">
        <f t="shared" si="15"/>
        <v>0</v>
      </c>
      <c r="BI158" s="146">
        <f t="shared" si="16"/>
        <v>0</v>
      </c>
      <c r="BJ158" s="15" t="s">
        <v>85</v>
      </c>
      <c r="BK158" s="146">
        <f t="shared" si="17"/>
        <v>0</v>
      </c>
      <c r="BL158" s="15" t="s">
        <v>170</v>
      </c>
      <c r="BM158" s="145" t="s">
        <v>281</v>
      </c>
    </row>
    <row r="159" spans="1:65" s="2" customFormat="1" ht="24.2" customHeight="1">
      <c r="A159" s="28"/>
      <c r="B159" s="133"/>
      <c r="C159" s="181" t="s">
        <v>282</v>
      </c>
      <c r="D159" s="181" t="s">
        <v>257</v>
      </c>
      <c r="E159" s="182" t="s">
        <v>768</v>
      </c>
      <c r="F159" s="183" t="s">
        <v>769</v>
      </c>
      <c r="G159" s="184" t="s">
        <v>142</v>
      </c>
      <c r="H159" s="185">
        <v>1</v>
      </c>
      <c r="I159" s="186"/>
      <c r="J159" s="186"/>
      <c r="K159" s="187"/>
      <c r="L159" s="188"/>
      <c r="M159" s="189" t="s">
        <v>1</v>
      </c>
      <c r="N159" s="190" t="s">
        <v>39</v>
      </c>
      <c r="O159" s="143">
        <v>0</v>
      </c>
      <c r="P159" s="143">
        <f t="shared" si="9"/>
        <v>0</v>
      </c>
      <c r="Q159" s="143">
        <v>0</v>
      </c>
      <c r="R159" s="143">
        <f t="shared" si="10"/>
        <v>0</v>
      </c>
      <c r="S159" s="143">
        <v>0</v>
      </c>
      <c r="T159" s="144">
        <f t="shared" si="11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5" t="s">
        <v>267</v>
      </c>
      <c r="AT159" s="145" t="s">
        <v>257</v>
      </c>
      <c r="AU159" s="145" t="s">
        <v>85</v>
      </c>
      <c r="AY159" s="15" t="s">
        <v>144</v>
      </c>
      <c r="BE159" s="146">
        <f t="shared" si="12"/>
        <v>0</v>
      </c>
      <c r="BF159" s="146">
        <f t="shared" si="13"/>
        <v>0</v>
      </c>
      <c r="BG159" s="146">
        <f t="shared" si="14"/>
        <v>0</v>
      </c>
      <c r="BH159" s="146">
        <f t="shared" si="15"/>
        <v>0</v>
      </c>
      <c r="BI159" s="146">
        <f t="shared" si="16"/>
        <v>0</v>
      </c>
      <c r="BJ159" s="15" t="s">
        <v>85</v>
      </c>
      <c r="BK159" s="146">
        <f t="shared" si="17"/>
        <v>0</v>
      </c>
      <c r="BL159" s="15" t="s">
        <v>170</v>
      </c>
      <c r="BM159" s="145" t="s">
        <v>285</v>
      </c>
    </row>
    <row r="160" spans="1:65" s="2" customFormat="1" ht="21.75" customHeight="1">
      <c r="A160" s="28"/>
      <c r="B160" s="133"/>
      <c r="C160" s="181" t="s">
        <v>180</v>
      </c>
      <c r="D160" s="181" t="s">
        <v>257</v>
      </c>
      <c r="E160" s="182" t="s">
        <v>770</v>
      </c>
      <c r="F160" s="183" t="s">
        <v>771</v>
      </c>
      <c r="G160" s="184" t="s">
        <v>142</v>
      </c>
      <c r="H160" s="185">
        <v>1</v>
      </c>
      <c r="I160" s="186"/>
      <c r="J160" s="186"/>
      <c r="K160" s="187"/>
      <c r="L160" s="188"/>
      <c r="M160" s="189" t="s">
        <v>1</v>
      </c>
      <c r="N160" s="190" t="s">
        <v>39</v>
      </c>
      <c r="O160" s="143">
        <v>0</v>
      </c>
      <c r="P160" s="143">
        <f t="shared" si="9"/>
        <v>0</v>
      </c>
      <c r="Q160" s="143">
        <v>0</v>
      </c>
      <c r="R160" s="143">
        <f t="shared" si="10"/>
        <v>0</v>
      </c>
      <c r="S160" s="143">
        <v>0</v>
      </c>
      <c r="T160" s="144">
        <f t="shared" si="11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45" t="s">
        <v>267</v>
      </c>
      <c r="AT160" s="145" t="s">
        <v>257</v>
      </c>
      <c r="AU160" s="145" t="s">
        <v>85</v>
      </c>
      <c r="AY160" s="15" t="s">
        <v>144</v>
      </c>
      <c r="BE160" s="146">
        <f t="shared" si="12"/>
        <v>0</v>
      </c>
      <c r="BF160" s="146">
        <f t="shared" si="13"/>
        <v>0</v>
      </c>
      <c r="BG160" s="146">
        <f t="shared" si="14"/>
        <v>0</v>
      </c>
      <c r="BH160" s="146">
        <f t="shared" si="15"/>
        <v>0</v>
      </c>
      <c r="BI160" s="146">
        <f t="shared" si="16"/>
        <v>0</v>
      </c>
      <c r="BJ160" s="15" t="s">
        <v>85</v>
      </c>
      <c r="BK160" s="146">
        <f t="shared" si="17"/>
        <v>0</v>
      </c>
      <c r="BL160" s="15" t="s">
        <v>170</v>
      </c>
      <c r="BM160" s="145" t="s">
        <v>288</v>
      </c>
    </row>
    <row r="161" spans="1:65" s="2" customFormat="1" ht="24.2" customHeight="1">
      <c r="A161" s="28"/>
      <c r="B161" s="133"/>
      <c r="C161" s="181" t="s">
        <v>289</v>
      </c>
      <c r="D161" s="181" t="s">
        <v>257</v>
      </c>
      <c r="E161" s="182" t="s">
        <v>772</v>
      </c>
      <c r="F161" s="183" t="s">
        <v>773</v>
      </c>
      <c r="G161" s="184" t="s">
        <v>142</v>
      </c>
      <c r="H161" s="185">
        <v>1</v>
      </c>
      <c r="I161" s="186"/>
      <c r="J161" s="186"/>
      <c r="K161" s="187"/>
      <c r="L161" s="188"/>
      <c r="M161" s="189" t="s">
        <v>1</v>
      </c>
      <c r="N161" s="190" t="s">
        <v>39</v>
      </c>
      <c r="O161" s="143">
        <v>0</v>
      </c>
      <c r="P161" s="143">
        <f t="shared" si="9"/>
        <v>0</v>
      </c>
      <c r="Q161" s="143">
        <v>0</v>
      </c>
      <c r="R161" s="143">
        <f t="shared" si="10"/>
        <v>0</v>
      </c>
      <c r="S161" s="143">
        <v>0</v>
      </c>
      <c r="T161" s="144">
        <f t="shared" si="11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45" t="s">
        <v>267</v>
      </c>
      <c r="AT161" s="145" t="s">
        <v>257</v>
      </c>
      <c r="AU161" s="145" t="s">
        <v>85</v>
      </c>
      <c r="AY161" s="15" t="s">
        <v>144</v>
      </c>
      <c r="BE161" s="146">
        <f t="shared" si="12"/>
        <v>0</v>
      </c>
      <c r="BF161" s="146">
        <f t="shared" si="13"/>
        <v>0</v>
      </c>
      <c r="BG161" s="146">
        <f t="shared" si="14"/>
        <v>0</v>
      </c>
      <c r="BH161" s="146">
        <f t="shared" si="15"/>
        <v>0</v>
      </c>
      <c r="BI161" s="146">
        <f t="shared" si="16"/>
        <v>0</v>
      </c>
      <c r="BJ161" s="15" t="s">
        <v>85</v>
      </c>
      <c r="BK161" s="146">
        <f t="shared" si="17"/>
        <v>0</v>
      </c>
      <c r="BL161" s="15" t="s">
        <v>170</v>
      </c>
      <c r="BM161" s="145" t="s">
        <v>292</v>
      </c>
    </row>
    <row r="162" spans="1:65" s="2" customFormat="1" ht="21.75" customHeight="1">
      <c r="A162" s="28"/>
      <c r="B162" s="133"/>
      <c r="C162" s="181" t="s">
        <v>184</v>
      </c>
      <c r="D162" s="181" t="s">
        <v>257</v>
      </c>
      <c r="E162" s="182" t="s">
        <v>774</v>
      </c>
      <c r="F162" s="183" t="s">
        <v>775</v>
      </c>
      <c r="G162" s="184" t="s">
        <v>142</v>
      </c>
      <c r="H162" s="185">
        <v>1</v>
      </c>
      <c r="I162" s="186"/>
      <c r="J162" s="186"/>
      <c r="K162" s="187"/>
      <c r="L162" s="188"/>
      <c r="M162" s="189" t="s">
        <v>1</v>
      </c>
      <c r="N162" s="190" t="s">
        <v>39</v>
      </c>
      <c r="O162" s="143">
        <v>0</v>
      </c>
      <c r="P162" s="143">
        <f t="shared" si="9"/>
        <v>0</v>
      </c>
      <c r="Q162" s="143">
        <v>0</v>
      </c>
      <c r="R162" s="143">
        <f t="shared" si="10"/>
        <v>0</v>
      </c>
      <c r="S162" s="143">
        <v>0</v>
      </c>
      <c r="T162" s="144">
        <f t="shared" si="11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45" t="s">
        <v>267</v>
      </c>
      <c r="AT162" s="145" t="s">
        <v>257</v>
      </c>
      <c r="AU162" s="145" t="s">
        <v>85</v>
      </c>
      <c r="AY162" s="15" t="s">
        <v>144</v>
      </c>
      <c r="BE162" s="146">
        <f t="shared" si="12"/>
        <v>0</v>
      </c>
      <c r="BF162" s="146">
        <f t="shared" si="13"/>
        <v>0</v>
      </c>
      <c r="BG162" s="146">
        <f t="shared" si="14"/>
        <v>0</v>
      </c>
      <c r="BH162" s="146">
        <f t="shared" si="15"/>
        <v>0</v>
      </c>
      <c r="BI162" s="146">
        <f t="shared" si="16"/>
        <v>0</v>
      </c>
      <c r="BJ162" s="15" t="s">
        <v>85</v>
      </c>
      <c r="BK162" s="146">
        <f t="shared" si="17"/>
        <v>0</v>
      </c>
      <c r="BL162" s="15" t="s">
        <v>170</v>
      </c>
      <c r="BM162" s="145" t="s">
        <v>295</v>
      </c>
    </row>
    <row r="163" spans="1:65" s="2" customFormat="1" ht="24.2" customHeight="1">
      <c r="A163" s="28"/>
      <c r="B163" s="133"/>
      <c r="C163" s="181" t="s">
        <v>297</v>
      </c>
      <c r="D163" s="181" t="s">
        <v>257</v>
      </c>
      <c r="E163" s="182" t="s">
        <v>776</v>
      </c>
      <c r="F163" s="183" t="s">
        <v>777</v>
      </c>
      <c r="G163" s="184" t="s">
        <v>142</v>
      </c>
      <c r="H163" s="185">
        <v>1</v>
      </c>
      <c r="I163" s="186"/>
      <c r="J163" s="186"/>
      <c r="K163" s="187"/>
      <c r="L163" s="188"/>
      <c r="M163" s="189" t="s">
        <v>1</v>
      </c>
      <c r="N163" s="190" t="s">
        <v>39</v>
      </c>
      <c r="O163" s="143">
        <v>0</v>
      </c>
      <c r="P163" s="143">
        <f t="shared" si="9"/>
        <v>0</v>
      </c>
      <c r="Q163" s="143">
        <v>0</v>
      </c>
      <c r="R163" s="143">
        <f t="shared" si="10"/>
        <v>0</v>
      </c>
      <c r="S163" s="143">
        <v>0</v>
      </c>
      <c r="T163" s="144">
        <f t="shared" si="11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5" t="s">
        <v>267</v>
      </c>
      <c r="AT163" s="145" t="s">
        <v>257</v>
      </c>
      <c r="AU163" s="145" t="s">
        <v>85</v>
      </c>
      <c r="AY163" s="15" t="s">
        <v>144</v>
      </c>
      <c r="BE163" s="146">
        <f t="shared" si="12"/>
        <v>0</v>
      </c>
      <c r="BF163" s="146">
        <f t="shared" si="13"/>
        <v>0</v>
      </c>
      <c r="BG163" s="146">
        <f t="shared" si="14"/>
        <v>0</v>
      </c>
      <c r="BH163" s="146">
        <f t="shared" si="15"/>
        <v>0</v>
      </c>
      <c r="BI163" s="146">
        <f t="shared" si="16"/>
        <v>0</v>
      </c>
      <c r="BJ163" s="15" t="s">
        <v>85</v>
      </c>
      <c r="BK163" s="146">
        <f t="shared" si="17"/>
        <v>0</v>
      </c>
      <c r="BL163" s="15" t="s">
        <v>170</v>
      </c>
      <c r="BM163" s="145" t="s">
        <v>300</v>
      </c>
    </row>
    <row r="164" spans="1:65" s="2" customFormat="1" ht="16.5" customHeight="1">
      <c r="A164" s="28"/>
      <c r="B164" s="133"/>
      <c r="C164" s="181" t="s">
        <v>187</v>
      </c>
      <c r="D164" s="181" t="s">
        <v>257</v>
      </c>
      <c r="E164" s="182" t="s">
        <v>778</v>
      </c>
      <c r="F164" s="183" t="s">
        <v>779</v>
      </c>
      <c r="G164" s="184" t="s">
        <v>142</v>
      </c>
      <c r="H164" s="185">
        <v>1</v>
      </c>
      <c r="I164" s="186"/>
      <c r="J164" s="186"/>
      <c r="K164" s="187"/>
      <c r="L164" s="188"/>
      <c r="M164" s="189" t="s">
        <v>1</v>
      </c>
      <c r="N164" s="190" t="s">
        <v>39</v>
      </c>
      <c r="O164" s="143">
        <v>0</v>
      </c>
      <c r="P164" s="143">
        <f t="shared" si="9"/>
        <v>0</v>
      </c>
      <c r="Q164" s="143">
        <v>0</v>
      </c>
      <c r="R164" s="143">
        <f t="shared" si="10"/>
        <v>0</v>
      </c>
      <c r="S164" s="143">
        <v>0</v>
      </c>
      <c r="T164" s="144">
        <f t="shared" si="11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45" t="s">
        <v>267</v>
      </c>
      <c r="AT164" s="145" t="s">
        <v>257</v>
      </c>
      <c r="AU164" s="145" t="s">
        <v>85</v>
      </c>
      <c r="AY164" s="15" t="s">
        <v>144</v>
      </c>
      <c r="BE164" s="146">
        <f t="shared" si="12"/>
        <v>0</v>
      </c>
      <c r="BF164" s="146">
        <f t="shared" si="13"/>
        <v>0</v>
      </c>
      <c r="BG164" s="146">
        <f t="shared" si="14"/>
        <v>0</v>
      </c>
      <c r="BH164" s="146">
        <f t="shared" si="15"/>
        <v>0</v>
      </c>
      <c r="BI164" s="146">
        <f t="shared" si="16"/>
        <v>0</v>
      </c>
      <c r="BJ164" s="15" t="s">
        <v>85</v>
      </c>
      <c r="BK164" s="146">
        <f t="shared" si="17"/>
        <v>0</v>
      </c>
      <c r="BL164" s="15" t="s">
        <v>170</v>
      </c>
      <c r="BM164" s="145" t="s">
        <v>303</v>
      </c>
    </row>
    <row r="165" spans="1:65" s="2" customFormat="1" ht="21.75" customHeight="1">
      <c r="A165" s="28"/>
      <c r="B165" s="133"/>
      <c r="C165" s="134" t="s">
        <v>304</v>
      </c>
      <c r="D165" s="134" t="s">
        <v>139</v>
      </c>
      <c r="E165" s="135" t="s">
        <v>780</v>
      </c>
      <c r="F165" s="136" t="s">
        <v>781</v>
      </c>
      <c r="G165" s="137" t="s">
        <v>142</v>
      </c>
      <c r="H165" s="138">
        <v>1</v>
      </c>
      <c r="I165" s="139"/>
      <c r="J165" s="139"/>
      <c r="K165" s="140"/>
      <c r="L165" s="29"/>
      <c r="M165" s="141" t="s">
        <v>1</v>
      </c>
      <c r="N165" s="142" t="s">
        <v>39</v>
      </c>
      <c r="O165" s="143">
        <v>0</v>
      </c>
      <c r="P165" s="143">
        <f t="shared" si="9"/>
        <v>0</v>
      </c>
      <c r="Q165" s="143">
        <v>2.7000000000000001E-3</v>
      </c>
      <c r="R165" s="143">
        <f t="shared" si="10"/>
        <v>2.7000000000000001E-3</v>
      </c>
      <c r="S165" s="143">
        <v>0</v>
      </c>
      <c r="T165" s="144">
        <f t="shared" si="11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5" t="s">
        <v>170</v>
      </c>
      <c r="AT165" s="145" t="s">
        <v>139</v>
      </c>
      <c r="AU165" s="145" t="s">
        <v>85</v>
      </c>
      <c r="AY165" s="15" t="s">
        <v>144</v>
      </c>
      <c r="BE165" s="146">
        <f t="shared" si="12"/>
        <v>0</v>
      </c>
      <c r="BF165" s="146">
        <f t="shared" si="13"/>
        <v>0</v>
      </c>
      <c r="BG165" s="146">
        <f t="shared" si="14"/>
        <v>0</v>
      </c>
      <c r="BH165" s="146">
        <f t="shared" si="15"/>
        <v>0</v>
      </c>
      <c r="BI165" s="146">
        <f t="shared" si="16"/>
        <v>0</v>
      </c>
      <c r="BJ165" s="15" t="s">
        <v>85</v>
      </c>
      <c r="BK165" s="146">
        <f t="shared" si="17"/>
        <v>0</v>
      </c>
      <c r="BL165" s="15" t="s">
        <v>170</v>
      </c>
      <c r="BM165" s="145" t="s">
        <v>307</v>
      </c>
    </row>
    <row r="166" spans="1:65" s="2" customFormat="1" ht="24.2" customHeight="1">
      <c r="A166" s="28"/>
      <c r="B166" s="133"/>
      <c r="C166" s="181" t="s">
        <v>193</v>
      </c>
      <c r="D166" s="181" t="s">
        <v>257</v>
      </c>
      <c r="E166" s="182" t="s">
        <v>782</v>
      </c>
      <c r="F166" s="183" t="s">
        <v>783</v>
      </c>
      <c r="G166" s="184" t="s">
        <v>142</v>
      </c>
      <c r="H166" s="185">
        <v>1</v>
      </c>
      <c r="I166" s="186"/>
      <c r="J166" s="186"/>
      <c r="K166" s="187"/>
      <c r="L166" s="188"/>
      <c r="M166" s="189" t="s">
        <v>1</v>
      </c>
      <c r="N166" s="190" t="s">
        <v>39</v>
      </c>
      <c r="O166" s="143">
        <v>0</v>
      </c>
      <c r="P166" s="143">
        <f t="shared" si="9"/>
        <v>0</v>
      </c>
      <c r="Q166" s="143">
        <v>0</v>
      </c>
      <c r="R166" s="143">
        <f t="shared" si="10"/>
        <v>0</v>
      </c>
      <c r="S166" s="143">
        <v>0</v>
      </c>
      <c r="T166" s="144">
        <f t="shared" si="11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45" t="s">
        <v>267</v>
      </c>
      <c r="AT166" s="145" t="s">
        <v>257</v>
      </c>
      <c r="AU166" s="145" t="s">
        <v>85</v>
      </c>
      <c r="AY166" s="15" t="s">
        <v>144</v>
      </c>
      <c r="BE166" s="146">
        <f t="shared" si="12"/>
        <v>0</v>
      </c>
      <c r="BF166" s="146">
        <f t="shared" si="13"/>
        <v>0</v>
      </c>
      <c r="BG166" s="146">
        <f t="shared" si="14"/>
        <v>0</v>
      </c>
      <c r="BH166" s="146">
        <f t="shared" si="15"/>
        <v>0</v>
      </c>
      <c r="BI166" s="146">
        <f t="shared" si="16"/>
        <v>0</v>
      </c>
      <c r="BJ166" s="15" t="s">
        <v>85</v>
      </c>
      <c r="BK166" s="146">
        <f t="shared" si="17"/>
        <v>0</v>
      </c>
      <c r="BL166" s="15" t="s">
        <v>170</v>
      </c>
      <c r="BM166" s="145" t="s">
        <v>310</v>
      </c>
    </row>
    <row r="167" spans="1:65" s="2" customFormat="1" ht="24.2" customHeight="1">
      <c r="A167" s="28"/>
      <c r="B167" s="133"/>
      <c r="C167" s="134" t="s">
        <v>311</v>
      </c>
      <c r="D167" s="134" t="s">
        <v>139</v>
      </c>
      <c r="E167" s="135" t="s">
        <v>784</v>
      </c>
      <c r="F167" s="136" t="s">
        <v>785</v>
      </c>
      <c r="G167" s="137" t="s">
        <v>142</v>
      </c>
      <c r="H167" s="138">
        <v>1</v>
      </c>
      <c r="I167" s="139"/>
      <c r="J167" s="139"/>
      <c r="K167" s="140"/>
      <c r="L167" s="29"/>
      <c r="M167" s="141" t="s">
        <v>1</v>
      </c>
      <c r="N167" s="142" t="s">
        <v>39</v>
      </c>
      <c r="O167" s="143">
        <v>0</v>
      </c>
      <c r="P167" s="143">
        <f t="shared" si="9"/>
        <v>0</v>
      </c>
      <c r="Q167" s="143">
        <v>2.6800000000000001E-3</v>
      </c>
      <c r="R167" s="143">
        <f t="shared" si="10"/>
        <v>2.6800000000000001E-3</v>
      </c>
      <c r="S167" s="143">
        <v>0</v>
      </c>
      <c r="T167" s="144">
        <f t="shared" si="11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45" t="s">
        <v>170</v>
      </c>
      <c r="AT167" s="145" t="s">
        <v>139</v>
      </c>
      <c r="AU167" s="145" t="s">
        <v>85</v>
      </c>
      <c r="AY167" s="15" t="s">
        <v>144</v>
      </c>
      <c r="BE167" s="146">
        <f t="shared" si="12"/>
        <v>0</v>
      </c>
      <c r="BF167" s="146">
        <f t="shared" si="13"/>
        <v>0</v>
      </c>
      <c r="BG167" s="146">
        <f t="shared" si="14"/>
        <v>0</v>
      </c>
      <c r="BH167" s="146">
        <f t="shared" si="15"/>
        <v>0</v>
      </c>
      <c r="BI167" s="146">
        <f t="shared" si="16"/>
        <v>0</v>
      </c>
      <c r="BJ167" s="15" t="s">
        <v>85</v>
      </c>
      <c r="BK167" s="146">
        <f t="shared" si="17"/>
        <v>0</v>
      </c>
      <c r="BL167" s="15" t="s">
        <v>170</v>
      </c>
      <c r="BM167" s="145" t="s">
        <v>314</v>
      </c>
    </row>
    <row r="168" spans="1:65" s="2" customFormat="1" ht="24.2" customHeight="1">
      <c r="A168" s="28"/>
      <c r="B168" s="133"/>
      <c r="C168" s="181" t="s">
        <v>264</v>
      </c>
      <c r="D168" s="181" t="s">
        <v>257</v>
      </c>
      <c r="E168" s="182" t="s">
        <v>786</v>
      </c>
      <c r="F168" s="183" t="s">
        <v>787</v>
      </c>
      <c r="G168" s="184" t="s">
        <v>142</v>
      </c>
      <c r="H168" s="185">
        <v>1</v>
      </c>
      <c r="I168" s="186"/>
      <c r="J168" s="186"/>
      <c r="K168" s="187"/>
      <c r="L168" s="188"/>
      <c r="M168" s="189" t="s">
        <v>1</v>
      </c>
      <c r="N168" s="190" t="s">
        <v>39</v>
      </c>
      <c r="O168" s="143">
        <v>0</v>
      </c>
      <c r="P168" s="143">
        <f t="shared" si="9"/>
        <v>0</v>
      </c>
      <c r="Q168" s="143">
        <v>0</v>
      </c>
      <c r="R168" s="143">
        <f t="shared" si="10"/>
        <v>0</v>
      </c>
      <c r="S168" s="143">
        <v>0</v>
      </c>
      <c r="T168" s="144">
        <f t="shared" si="11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5" t="s">
        <v>267</v>
      </c>
      <c r="AT168" s="145" t="s">
        <v>257</v>
      </c>
      <c r="AU168" s="145" t="s">
        <v>85</v>
      </c>
      <c r="AY168" s="15" t="s">
        <v>144</v>
      </c>
      <c r="BE168" s="146">
        <f t="shared" si="12"/>
        <v>0</v>
      </c>
      <c r="BF168" s="146">
        <f t="shared" si="13"/>
        <v>0</v>
      </c>
      <c r="BG168" s="146">
        <f t="shared" si="14"/>
        <v>0</v>
      </c>
      <c r="BH168" s="146">
        <f t="shared" si="15"/>
        <v>0</v>
      </c>
      <c r="BI168" s="146">
        <f t="shared" si="16"/>
        <v>0</v>
      </c>
      <c r="BJ168" s="15" t="s">
        <v>85</v>
      </c>
      <c r="BK168" s="146">
        <f t="shared" si="17"/>
        <v>0</v>
      </c>
      <c r="BL168" s="15" t="s">
        <v>170</v>
      </c>
      <c r="BM168" s="145" t="s">
        <v>317</v>
      </c>
    </row>
    <row r="169" spans="1:65" s="2" customFormat="1" ht="24.2" customHeight="1">
      <c r="A169" s="28"/>
      <c r="B169" s="133"/>
      <c r="C169" s="181" t="s">
        <v>318</v>
      </c>
      <c r="D169" s="181" t="s">
        <v>257</v>
      </c>
      <c r="E169" s="182" t="s">
        <v>788</v>
      </c>
      <c r="F169" s="183" t="s">
        <v>789</v>
      </c>
      <c r="G169" s="184" t="s">
        <v>142</v>
      </c>
      <c r="H169" s="185">
        <v>1</v>
      </c>
      <c r="I169" s="186"/>
      <c r="J169" s="186"/>
      <c r="K169" s="187"/>
      <c r="L169" s="188"/>
      <c r="M169" s="189" t="s">
        <v>1</v>
      </c>
      <c r="N169" s="190" t="s">
        <v>39</v>
      </c>
      <c r="O169" s="143">
        <v>0</v>
      </c>
      <c r="P169" s="143">
        <f t="shared" si="9"/>
        <v>0</v>
      </c>
      <c r="Q169" s="143">
        <v>0</v>
      </c>
      <c r="R169" s="143">
        <f t="shared" si="10"/>
        <v>0</v>
      </c>
      <c r="S169" s="143">
        <v>0</v>
      </c>
      <c r="T169" s="144">
        <f t="shared" si="11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45" t="s">
        <v>267</v>
      </c>
      <c r="AT169" s="145" t="s">
        <v>257</v>
      </c>
      <c r="AU169" s="145" t="s">
        <v>85</v>
      </c>
      <c r="AY169" s="15" t="s">
        <v>144</v>
      </c>
      <c r="BE169" s="146">
        <f t="shared" si="12"/>
        <v>0</v>
      </c>
      <c r="BF169" s="146">
        <f t="shared" si="13"/>
        <v>0</v>
      </c>
      <c r="BG169" s="146">
        <f t="shared" si="14"/>
        <v>0</v>
      </c>
      <c r="BH169" s="146">
        <f t="shared" si="15"/>
        <v>0</v>
      </c>
      <c r="BI169" s="146">
        <f t="shared" si="16"/>
        <v>0</v>
      </c>
      <c r="BJ169" s="15" t="s">
        <v>85</v>
      </c>
      <c r="BK169" s="146">
        <f t="shared" si="17"/>
        <v>0</v>
      </c>
      <c r="BL169" s="15" t="s">
        <v>170</v>
      </c>
      <c r="BM169" s="145" t="s">
        <v>321</v>
      </c>
    </row>
    <row r="170" spans="1:65" s="2" customFormat="1" ht="33" customHeight="1">
      <c r="A170" s="28"/>
      <c r="B170" s="133"/>
      <c r="C170" s="181" t="s">
        <v>267</v>
      </c>
      <c r="D170" s="181" t="s">
        <v>257</v>
      </c>
      <c r="E170" s="182" t="s">
        <v>790</v>
      </c>
      <c r="F170" s="183" t="s">
        <v>791</v>
      </c>
      <c r="G170" s="184" t="s">
        <v>142</v>
      </c>
      <c r="H170" s="185">
        <v>1</v>
      </c>
      <c r="I170" s="186"/>
      <c r="J170" s="186"/>
      <c r="K170" s="187"/>
      <c r="L170" s="188"/>
      <c r="M170" s="189" t="s">
        <v>1</v>
      </c>
      <c r="N170" s="190" t="s">
        <v>39</v>
      </c>
      <c r="O170" s="143">
        <v>0</v>
      </c>
      <c r="P170" s="143">
        <f t="shared" si="9"/>
        <v>0</v>
      </c>
      <c r="Q170" s="143">
        <v>0</v>
      </c>
      <c r="R170" s="143">
        <f t="shared" si="10"/>
        <v>0</v>
      </c>
      <c r="S170" s="143">
        <v>0</v>
      </c>
      <c r="T170" s="144">
        <f t="shared" si="11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5" t="s">
        <v>267</v>
      </c>
      <c r="AT170" s="145" t="s">
        <v>257</v>
      </c>
      <c r="AU170" s="145" t="s">
        <v>85</v>
      </c>
      <c r="AY170" s="15" t="s">
        <v>144</v>
      </c>
      <c r="BE170" s="146">
        <f t="shared" si="12"/>
        <v>0</v>
      </c>
      <c r="BF170" s="146">
        <f t="shared" si="13"/>
        <v>0</v>
      </c>
      <c r="BG170" s="146">
        <f t="shared" si="14"/>
        <v>0</v>
      </c>
      <c r="BH170" s="146">
        <f t="shared" si="15"/>
        <v>0</v>
      </c>
      <c r="BI170" s="146">
        <f t="shared" si="16"/>
        <v>0</v>
      </c>
      <c r="BJ170" s="15" t="s">
        <v>85</v>
      </c>
      <c r="BK170" s="146">
        <f t="shared" si="17"/>
        <v>0</v>
      </c>
      <c r="BL170" s="15" t="s">
        <v>170</v>
      </c>
      <c r="BM170" s="145" t="s">
        <v>325</v>
      </c>
    </row>
    <row r="171" spans="1:65" s="2" customFormat="1" ht="33" customHeight="1">
      <c r="A171" s="28"/>
      <c r="B171" s="133"/>
      <c r="C171" s="134" t="s">
        <v>326</v>
      </c>
      <c r="D171" s="134" t="s">
        <v>139</v>
      </c>
      <c r="E171" s="135" t="s">
        <v>792</v>
      </c>
      <c r="F171" s="136" t="s">
        <v>793</v>
      </c>
      <c r="G171" s="137" t="s">
        <v>142</v>
      </c>
      <c r="H171" s="138">
        <v>1</v>
      </c>
      <c r="I171" s="139"/>
      <c r="J171" s="139"/>
      <c r="K171" s="140"/>
      <c r="L171" s="29"/>
      <c r="M171" s="141" t="s">
        <v>1</v>
      </c>
      <c r="N171" s="142" t="s">
        <v>39</v>
      </c>
      <c r="O171" s="143">
        <v>0</v>
      </c>
      <c r="P171" s="143">
        <f t="shared" si="9"/>
        <v>0</v>
      </c>
      <c r="Q171" s="143">
        <v>3.49E-3</v>
      </c>
      <c r="R171" s="143">
        <f t="shared" si="10"/>
        <v>3.49E-3</v>
      </c>
      <c r="S171" s="143">
        <v>0</v>
      </c>
      <c r="T171" s="144">
        <f t="shared" si="11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5" t="s">
        <v>170</v>
      </c>
      <c r="AT171" s="145" t="s">
        <v>139</v>
      </c>
      <c r="AU171" s="145" t="s">
        <v>85</v>
      </c>
      <c r="AY171" s="15" t="s">
        <v>144</v>
      </c>
      <c r="BE171" s="146">
        <f t="shared" si="12"/>
        <v>0</v>
      </c>
      <c r="BF171" s="146">
        <f t="shared" si="13"/>
        <v>0</v>
      </c>
      <c r="BG171" s="146">
        <f t="shared" si="14"/>
        <v>0</v>
      </c>
      <c r="BH171" s="146">
        <f t="shared" si="15"/>
        <v>0</v>
      </c>
      <c r="BI171" s="146">
        <f t="shared" si="16"/>
        <v>0</v>
      </c>
      <c r="BJ171" s="15" t="s">
        <v>85</v>
      </c>
      <c r="BK171" s="146">
        <f t="shared" si="17"/>
        <v>0</v>
      </c>
      <c r="BL171" s="15" t="s">
        <v>170</v>
      </c>
      <c r="BM171" s="145" t="s">
        <v>329</v>
      </c>
    </row>
    <row r="172" spans="1:65" s="2" customFormat="1" ht="24.2" customHeight="1">
      <c r="A172" s="28"/>
      <c r="B172" s="133"/>
      <c r="C172" s="134" t="s">
        <v>271</v>
      </c>
      <c r="D172" s="134" t="s">
        <v>139</v>
      </c>
      <c r="E172" s="135" t="s">
        <v>794</v>
      </c>
      <c r="F172" s="136" t="s">
        <v>795</v>
      </c>
      <c r="G172" s="137" t="s">
        <v>419</v>
      </c>
      <c r="H172" s="138">
        <v>1</v>
      </c>
      <c r="I172" s="139"/>
      <c r="J172" s="139"/>
      <c r="K172" s="140"/>
      <c r="L172" s="29"/>
      <c r="M172" s="141" t="s">
        <v>1</v>
      </c>
      <c r="N172" s="142" t="s">
        <v>39</v>
      </c>
      <c r="O172" s="143">
        <v>0</v>
      </c>
      <c r="P172" s="143">
        <f t="shared" si="9"/>
        <v>0</v>
      </c>
      <c r="Q172" s="143">
        <v>3.6000000000000002E-4</v>
      </c>
      <c r="R172" s="143">
        <f t="shared" si="10"/>
        <v>3.6000000000000002E-4</v>
      </c>
      <c r="S172" s="143">
        <v>0</v>
      </c>
      <c r="T172" s="144">
        <f t="shared" si="11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5" t="s">
        <v>170</v>
      </c>
      <c r="AT172" s="145" t="s">
        <v>139</v>
      </c>
      <c r="AU172" s="145" t="s">
        <v>85</v>
      </c>
      <c r="AY172" s="15" t="s">
        <v>144</v>
      </c>
      <c r="BE172" s="146">
        <f t="shared" si="12"/>
        <v>0</v>
      </c>
      <c r="BF172" s="146">
        <f t="shared" si="13"/>
        <v>0</v>
      </c>
      <c r="BG172" s="146">
        <f t="shared" si="14"/>
        <v>0</v>
      </c>
      <c r="BH172" s="146">
        <f t="shared" si="15"/>
        <v>0</v>
      </c>
      <c r="BI172" s="146">
        <f t="shared" si="16"/>
        <v>0</v>
      </c>
      <c r="BJ172" s="15" t="s">
        <v>85</v>
      </c>
      <c r="BK172" s="146">
        <f t="shared" si="17"/>
        <v>0</v>
      </c>
      <c r="BL172" s="15" t="s">
        <v>170</v>
      </c>
      <c r="BM172" s="145" t="s">
        <v>332</v>
      </c>
    </row>
    <row r="173" spans="1:65" s="2" customFormat="1" ht="24.2" customHeight="1">
      <c r="A173" s="28"/>
      <c r="B173" s="133"/>
      <c r="C173" s="134" t="s">
        <v>333</v>
      </c>
      <c r="D173" s="134" t="s">
        <v>139</v>
      </c>
      <c r="E173" s="135" t="s">
        <v>796</v>
      </c>
      <c r="F173" s="136" t="s">
        <v>797</v>
      </c>
      <c r="G173" s="137" t="s">
        <v>377</v>
      </c>
      <c r="H173" s="138"/>
      <c r="I173" s="139"/>
      <c r="J173" s="139"/>
      <c r="K173" s="140"/>
      <c r="L173" s="29"/>
      <c r="M173" s="141" t="s">
        <v>1</v>
      </c>
      <c r="N173" s="142" t="s">
        <v>39</v>
      </c>
      <c r="O173" s="143">
        <v>0</v>
      </c>
      <c r="P173" s="143">
        <f t="shared" si="9"/>
        <v>0</v>
      </c>
      <c r="Q173" s="143">
        <v>0</v>
      </c>
      <c r="R173" s="143">
        <f t="shared" si="10"/>
        <v>0</v>
      </c>
      <c r="S173" s="143">
        <v>0</v>
      </c>
      <c r="T173" s="144">
        <f t="shared" si="11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45" t="s">
        <v>170</v>
      </c>
      <c r="AT173" s="145" t="s">
        <v>139</v>
      </c>
      <c r="AU173" s="145" t="s">
        <v>85</v>
      </c>
      <c r="AY173" s="15" t="s">
        <v>144</v>
      </c>
      <c r="BE173" s="146">
        <f t="shared" si="12"/>
        <v>0</v>
      </c>
      <c r="BF173" s="146">
        <f t="shared" si="13"/>
        <v>0</v>
      </c>
      <c r="BG173" s="146">
        <f t="shared" si="14"/>
        <v>0</v>
      </c>
      <c r="BH173" s="146">
        <f t="shared" si="15"/>
        <v>0</v>
      </c>
      <c r="BI173" s="146">
        <f t="shared" si="16"/>
        <v>0</v>
      </c>
      <c r="BJ173" s="15" t="s">
        <v>85</v>
      </c>
      <c r="BK173" s="146">
        <f t="shared" si="17"/>
        <v>0</v>
      </c>
      <c r="BL173" s="15" t="s">
        <v>170</v>
      </c>
      <c r="BM173" s="145" t="s">
        <v>336</v>
      </c>
    </row>
    <row r="174" spans="1:65" s="13" customFormat="1" ht="22.9" customHeight="1">
      <c r="B174" s="169"/>
      <c r="D174" s="170" t="s">
        <v>72</v>
      </c>
      <c r="E174" s="179" t="s">
        <v>798</v>
      </c>
      <c r="F174" s="179" t="s">
        <v>799</v>
      </c>
      <c r="J174" s="180"/>
      <c r="L174" s="169"/>
      <c r="M174" s="173"/>
      <c r="N174" s="174"/>
      <c r="O174" s="174"/>
      <c r="P174" s="175">
        <f>SUM(P175:P177)</f>
        <v>0</v>
      </c>
      <c r="Q174" s="174"/>
      <c r="R174" s="175">
        <f>SUM(R175:R177)</f>
        <v>1.98E-3</v>
      </c>
      <c r="S174" s="174"/>
      <c r="T174" s="176">
        <f>SUM(T175:T177)</f>
        <v>0</v>
      </c>
      <c r="AR174" s="170" t="s">
        <v>85</v>
      </c>
      <c r="AT174" s="177" t="s">
        <v>72</v>
      </c>
      <c r="AU174" s="177" t="s">
        <v>80</v>
      </c>
      <c r="AY174" s="170" t="s">
        <v>144</v>
      </c>
      <c r="BK174" s="178">
        <f>SUM(BK175:BK177)</f>
        <v>0</v>
      </c>
    </row>
    <row r="175" spans="1:65" s="2" customFormat="1" ht="24.2" customHeight="1">
      <c r="A175" s="28"/>
      <c r="B175" s="133"/>
      <c r="C175" s="134" t="s">
        <v>274</v>
      </c>
      <c r="D175" s="134" t="s">
        <v>139</v>
      </c>
      <c r="E175" s="135" t="s">
        <v>800</v>
      </c>
      <c r="F175" s="136" t="s">
        <v>801</v>
      </c>
      <c r="G175" s="137" t="s">
        <v>142</v>
      </c>
      <c r="H175" s="138">
        <v>1</v>
      </c>
      <c r="I175" s="139"/>
      <c r="J175" s="139"/>
      <c r="K175" s="140"/>
      <c r="L175" s="29"/>
      <c r="M175" s="141" t="s">
        <v>1</v>
      </c>
      <c r="N175" s="142" t="s">
        <v>39</v>
      </c>
      <c r="O175" s="143">
        <v>0</v>
      </c>
      <c r="P175" s="143">
        <f>O175*H175</f>
        <v>0</v>
      </c>
      <c r="Q175" s="143">
        <v>1.98E-3</v>
      </c>
      <c r="R175" s="143">
        <f>Q175*H175</f>
        <v>1.98E-3</v>
      </c>
      <c r="S175" s="143">
        <v>0</v>
      </c>
      <c r="T175" s="144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5" t="s">
        <v>170</v>
      </c>
      <c r="AT175" s="145" t="s">
        <v>139</v>
      </c>
      <c r="AU175" s="145" t="s">
        <v>85</v>
      </c>
      <c r="AY175" s="15" t="s">
        <v>144</v>
      </c>
      <c r="BE175" s="146">
        <f>IF(N175="základná",J175,0)</f>
        <v>0</v>
      </c>
      <c r="BF175" s="146">
        <f>IF(N175="znížená",J175,0)</f>
        <v>0</v>
      </c>
      <c r="BG175" s="146">
        <f>IF(N175="zákl. prenesená",J175,0)</f>
        <v>0</v>
      </c>
      <c r="BH175" s="146">
        <f>IF(N175="zníž. prenesená",J175,0)</f>
        <v>0</v>
      </c>
      <c r="BI175" s="146">
        <f>IF(N175="nulová",J175,0)</f>
        <v>0</v>
      </c>
      <c r="BJ175" s="15" t="s">
        <v>85</v>
      </c>
      <c r="BK175" s="146">
        <f>ROUND(I175*H175,2)</f>
        <v>0</v>
      </c>
      <c r="BL175" s="15" t="s">
        <v>170</v>
      </c>
      <c r="BM175" s="145" t="s">
        <v>339</v>
      </c>
    </row>
    <row r="176" spans="1:65" s="2" customFormat="1" ht="37.9" customHeight="1">
      <c r="A176" s="28"/>
      <c r="B176" s="133"/>
      <c r="C176" s="134" t="s">
        <v>340</v>
      </c>
      <c r="D176" s="134" t="s">
        <v>139</v>
      </c>
      <c r="E176" s="135" t="s">
        <v>802</v>
      </c>
      <c r="F176" s="136" t="s">
        <v>803</v>
      </c>
      <c r="G176" s="137" t="s">
        <v>142</v>
      </c>
      <c r="H176" s="138">
        <v>1</v>
      </c>
      <c r="I176" s="139"/>
      <c r="J176" s="139"/>
      <c r="K176" s="140"/>
      <c r="L176" s="29"/>
      <c r="M176" s="141" t="s">
        <v>1</v>
      </c>
      <c r="N176" s="142" t="s">
        <v>39</v>
      </c>
      <c r="O176" s="143">
        <v>0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5" t="s">
        <v>170</v>
      </c>
      <c r="AT176" s="145" t="s">
        <v>139</v>
      </c>
      <c r="AU176" s="145" t="s">
        <v>85</v>
      </c>
      <c r="AY176" s="15" t="s">
        <v>144</v>
      </c>
      <c r="BE176" s="146">
        <f>IF(N176="základná",J176,0)</f>
        <v>0</v>
      </c>
      <c r="BF176" s="146">
        <f>IF(N176="znížená",J176,0)</f>
        <v>0</v>
      </c>
      <c r="BG176" s="146">
        <f>IF(N176="zákl. prenesená",J176,0)</f>
        <v>0</v>
      </c>
      <c r="BH176" s="146">
        <f>IF(N176="zníž. prenesená",J176,0)</f>
        <v>0</v>
      </c>
      <c r="BI176" s="146">
        <f>IF(N176="nulová",J176,0)</f>
        <v>0</v>
      </c>
      <c r="BJ176" s="15" t="s">
        <v>85</v>
      </c>
      <c r="BK176" s="146">
        <f>ROUND(I176*H176,2)</f>
        <v>0</v>
      </c>
      <c r="BL176" s="15" t="s">
        <v>170</v>
      </c>
      <c r="BM176" s="145" t="s">
        <v>343</v>
      </c>
    </row>
    <row r="177" spans="1:65" s="2" customFormat="1" ht="24.2" customHeight="1">
      <c r="A177" s="28"/>
      <c r="B177" s="133"/>
      <c r="C177" s="134" t="s">
        <v>278</v>
      </c>
      <c r="D177" s="134" t="s">
        <v>139</v>
      </c>
      <c r="E177" s="135" t="s">
        <v>804</v>
      </c>
      <c r="F177" s="136" t="s">
        <v>805</v>
      </c>
      <c r="G177" s="137" t="s">
        <v>142</v>
      </c>
      <c r="H177" s="138">
        <v>1</v>
      </c>
      <c r="I177" s="139"/>
      <c r="J177" s="139"/>
      <c r="K177" s="140"/>
      <c r="L177" s="29"/>
      <c r="M177" s="141" t="s">
        <v>1</v>
      </c>
      <c r="N177" s="142" t="s">
        <v>39</v>
      </c>
      <c r="O177" s="143">
        <v>0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5" t="s">
        <v>170</v>
      </c>
      <c r="AT177" s="145" t="s">
        <v>139</v>
      </c>
      <c r="AU177" s="145" t="s">
        <v>85</v>
      </c>
      <c r="AY177" s="15" t="s">
        <v>144</v>
      </c>
      <c r="BE177" s="146">
        <f>IF(N177="základná",J177,0)</f>
        <v>0</v>
      </c>
      <c r="BF177" s="146">
        <f>IF(N177="znížená",J177,0)</f>
        <v>0</v>
      </c>
      <c r="BG177" s="146">
        <f>IF(N177="zákl. prenesená",J177,0)</f>
        <v>0</v>
      </c>
      <c r="BH177" s="146">
        <f>IF(N177="zníž. prenesená",J177,0)</f>
        <v>0</v>
      </c>
      <c r="BI177" s="146">
        <f>IF(N177="nulová",J177,0)</f>
        <v>0</v>
      </c>
      <c r="BJ177" s="15" t="s">
        <v>85</v>
      </c>
      <c r="BK177" s="146">
        <f>ROUND(I177*H177,2)</f>
        <v>0</v>
      </c>
      <c r="BL177" s="15" t="s">
        <v>170</v>
      </c>
      <c r="BM177" s="145" t="s">
        <v>348</v>
      </c>
    </row>
    <row r="178" spans="1:65" s="13" customFormat="1" ht="22.9" customHeight="1">
      <c r="B178" s="169"/>
      <c r="D178" s="170" t="s">
        <v>72</v>
      </c>
      <c r="E178" s="179" t="s">
        <v>806</v>
      </c>
      <c r="F178" s="179" t="s">
        <v>807</v>
      </c>
      <c r="J178" s="180"/>
      <c r="L178" s="169"/>
      <c r="M178" s="173"/>
      <c r="N178" s="174"/>
      <c r="O178" s="174"/>
      <c r="P178" s="175">
        <f>SUM(P179:P188)</f>
        <v>0</v>
      </c>
      <c r="Q178" s="174"/>
      <c r="R178" s="175">
        <f>SUM(R179:R188)</f>
        <v>0.22532000000000002</v>
      </c>
      <c r="S178" s="174"/>
      <c r="T178" s="176">
        <f>SUM(T179:T188)</f>
        <v>0</v>
      </c>
      <c r="AR178" s="170" t="s">
        <v>85</v>
      </c>
      <c r="AT178" s="177" t="s">
        <v>72</v>
      </c>
      <c r="AU178" s="177" t="s">
        <v>80</v>
      </c>
      <c r="AY178" s="170" t="s">
        <v>144</v>
      </c>
      <c r="BK178" s="178">
        <f>SUM(BK179:BK188)</f>
        <v>0</v>
      </c>
    </row>
    <row r="179" spans="1:65" s="2" customFormat="1" ht="24.2" customHeight="1">
      <c r="A179" s="28"/>
      <c r="B179" s="133"/>
      <c r="C179" s="134" t="s">
        <v>353</v>
      </c>
      <c r="D179" s="134" t="s">
        <v>139</v>
      </c>
      <c r="E179" s="135" t="s">
        <v>808</v>
      </c>
      <c r="F179" s="136" t="s">
        <v>809</v>
      </c>
      <c r="G179" s="137" t="s">
        <v>419</v>
      </c>
      <c r="H179" s="138">
        <v>12</v>
      </c>
      <c r="I179" s="139"/>
      <c r="J179" s="139"/>
      <c r="K179" s="140"/>
      <c r="L179" s="29"/>
      <c r="M179" s="141" t="s">
        <v>1</v>
      </c>
      <c r="N179" s="142" t="s">
        <v>39</v>
      </c>
      <c r="O179" s="143">
        <v>0</v>
      </c>
      <c r="P179" s="143">
        <f t="shared" ref="P179:P188" si="18">O179*H179</f>
        <v>0</v>
      </c>
      <c r="Q179" s="143">
        <v>2.9099999999999998E-3</v>
      </c>
      <c r="R179" s="143">
        <f t="shared" ref="R179:R188" si="19">Q179*H179</f>
        <v>3.492E-2</v>
      </c>
      <c r="S179" s="143">
        <v>0</v>
      </c>
      <c r="T179" s="144">
        <f t="shared" ref="T179:T188" si="20"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5" t="s">
        <v>170</v>
      </c>
      <c r="AT179" s="145" t="s">
        <v>139</v>
      </c>
      <c r="AU179" s="145" t="s">
        <v>85</v>
      </c>
      <c r="AY179" s="15" t="s">
        <v>144</v>
      </c>
      <c r="BE179" s="146">
        <f t="shared" ref="BE179:BE188" si="21">IF(N179="základná",J179,0)</f>
        <v>0</v>
      </c>
      <c r="BF179" s="146">
        <f t="shared" ref="BF179:BF188" si="22">IF(N179="znížená",J179,0)</f>
        <v>0</v>
      </c>
      <c r="BG179" s="146">
        <f t="shared" ref="BG179:BG188" si="23">IF(N179="zákl. prenesená",J179,0)</f>
        <v>0</v>
      </c>
      <c r="BH179" s="146">
        <f t="shared" ref="BH179:BH188" si="24">IF(N179="zníž. prenesená",J179,0)</f>
        <v>0</v>
      </c>
      <c r="BI179" s="146">
        <f t="shared" ref="BI179:BI188" si="25">IF(N179="nulová",J179,0)</f>
        <v>0</v>
      </c>
      <c r="BJ179" s="15" t="s">
        <v>85</v>
      </c>
      <c r="BK179" s="146">
        <f t="shared" ref="BK179:BK188" si="26">ROUND(I179*H179,2)</f>
        <v>0</v>
      </c>
      <c r="BL179" s="15" t="s">
        <v>170</v>
      </c>
      <c r="BM179" s="145" t="s">
        <v>356</v>
      </c>
    </row>
    <row r="180" spans="1:65" s="2" customFormat="1" ht="37.9" customHeight="1">
      <c r="A180" s="28"/>
      <c r="B180" s="133"/>
      <c r="C180" s="134" t="s">
        <v>281</v>
      </c>
      <c r="D180" s="134" t="s">
        <v>139</v>
      </c>
      <c r="E180" s="135" t="s">
        <v>810</v>
      </c>
      <c r="F180" s="136" t="s">
        <v>811</v>
      </c>
      <c r="G180" s="137" t="s">
        <v>142</v>
      </c>
      <c r="H180" s="138">
        <v>6</v>
      </c>
      <c r="I180" s="139"/>
      <c r="J180" s="139"/>
      <c r="K180" s="140"/>
      <c r="L180" s="29"/>
      <c r="M180" s="141" t="s">
        <v>1</v>
      </c>
      <c r="N180" s="142" t="s">
        <v>39</v>
      </c>
      <c r="O180" s="143">
        <v>0</v>
      </c>
      <c r="P180" s="143">
        <f t="shared" si="18"/>
        <v>0</v>
      </c>
      <c r="Q180" s="143">
        <v>0</v>
      </c>
      <c r="R180" s="143">
        <f t="shared" si="19"/>
        <v>0</v>
      </c>
      <c r="S180" s="143">
        <v>0</v>
      </c>
      <c r="T180" s="144">
        <f t="shared" si="20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5" t="s">
        <v>170</v>
      </c>
      <c r="AT180" s="145" t="s">
        <v>139</v>
      </c>
      <c r="AU180" s="145" t="s">
        <v>85</v>
      </c>
      <c r="AY180" s="15" t="s">
        <v>144</v>
      </c>
      <c r="BE180" s="146">
        <f t="shared" si="21"/>
        <v>0</v>
      </c>
      <c r="BF180" s="146">
        <f t="shared" si="22"/>
        <v>0</v>
      </c>
      <c r="BG180" s="146">
        <f t="shared" si="23"/>
        <v>0</v>
      </c>
      <c r="BH180" s="146">
        <f t="shared" si="24"/>
        <v>0</v>
      </c>
      <c r="BI180" s="146">
        <f t="shared" si="25"/>
        <v>0</v>
      </c>
      <c r="BJ180" s="15" t="s">
        <v>85</v>
      </c>
      <c r="BK180" s="146">
        <f t="shared" si="26"/>
        <v>0</v>
      </c>
      <c r="BL180" s="15" t="s">
        <v>170</v>
      </c>
      <c r="BM180" s="145" t="s">
        <v>359</v>
      </c>
    </row>
    <row r="181" spans="1:65" s="2" customFormat="1" ht="21.75" customHeight="1">
      <c r="A181" s="28"/>
      <c r="B181" s="133"/>
      <c r="C181" s="134" t="s">
        <v>360</v>
      </c>
      <c r="D181" s="134" t="s">
        <v>139</v>
      </c>
      <c r="E181" s="135" t="s">
        <v>812</v>
      </c>
      <c r="F181" s="136" t="s">
        <v>813</v>
      </c>
      <c r="G181" s="137" t="s">
        <v>419</v>
      </c>
      <c r="H181" s="138">
        <v>12</v>
      </c>
      <c r="I181" s="139"/>
      <c r="J181" s="139"/>
      <c r="K181" s="140"/>
      <c r="L181" s="29"/>
      <c r="M181" s="141" t="s">
        <v>1</v>
      </c>
      <c r="N181" s="142" t="s">
        <v>39</v>
      </c>
      <c r="O181" s="143">
        <v>0</v>
      </c>
      <c r="P181" s="143">
        <f t="shared" si="18"/>
        <v>0</v>
      </c>
      <c r="Q181" s="143">
        <v>6.9999999999999999E-4</v>
      </c>
      <c r="R181" s="143">
        <f t="shared" si="19"/>
        <v>8.3999999999999995E-3</v>
      </c>
      <c r="S181" s="143">
        <v>0</v>
      </c>
      <c r="T181" s="144">
        <f t="shared" si="20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5" t="s">
        <v>170</v>
      </c>
      <c r="AT181" s="145" t="s">
        <v>139</v>
      </c>
      <c r="AU181" s="145" t="s">
        <v>85</v>
      </c>
      <c r="AY181" s="15" t="s">
        <v>144</v>
      </c>
      <c r="BE181" s="146">
        <f t="shared" si="21"/>
        <v>0</v>
      </c>
      <c r="BF181" s="146">
        <f t="shared" si="22"/>
        <v>0</v>
      </c>
      <c r="BG181" s="146">
        <f t="shared" si="23"/>
        <v>0</v>
      </c>
      <c r="BH181" s="146">
        <f t="shared" si="24"/>
        <v>0</v>
      </c>
      <c r="BI181" s="146">
        <f t="shared" si="25"/>
        <v>0</v>
      </c>
      <c r="BJ181" s="15" t="s">
        <v>85</v>
      </c>
      <c r="BK181" s="146">
        <f t="shared" si="26"/>
        <v>0</v>
      </c>
      <c r="BL181" s="15" t="s">
        <v>170</v>
      </c>
      <c r="BM181" s="145" t="s">
        <v>363</v>
      </c>
    </row>
    <row r="182" spans="1:65" s="2" customFormat="1" ht="21.75" customHeight="1">
      <c r="A182" s="28"/>
      <c r="B182" s="133"/>
      <c r="C182" s="134" t="s">
        <v>285</v>
      </c>
      <c r="D182" s="134" t="s">
        <v>139</v>
      </c>
      <c r="E182" s="135" t="s">
        <v>814</v>
      </c>
      <c r="F182" s="136" t="s">
        <v>815</v>
      </c>
      <c r="G182" s="137" t="s">
        <v>419</v>
      </c>
      <c r="H182" s="138">
        <v>18</v>
      </c>
      <c r="I182" s="139"/>
      <c r="J182" s="139"/>
      <c r="K182" s="140"/>
      <c r="L182" s="29"/>
      <c r="M182" s="141" t="s">
        <v>1</v>
      </c>
      <c r="N182" s="142" t="s">
        <v>39</v>
      </c>
      <c r="O182" s="143">
        <v>0</v>
      </c>
      <c r="P182" s="143">
        <f t="shared" si="18"/>
        <v>0</v>
      </c>
      <c r="Q182" s="143">
        <v>8.1999999999999998E-4</v>
      </c>
      <c r="R182" s="143">
        <f t="shared" si="19"/>
        <v>1.4759999999999999E-2</v>
      </c>
      <c r="S182" s="143">
        <v>0</v>
      </c>
      <c r="T182" s="144">
        <f t="shared" si="20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45" t="s">
        <v>170</v>
      </c>
      <c r="AT182" s="145" t="s">
        <v>139</v>
      </c>
      <c r="AU182" s="145" t="s">
        <v>85</v>
      </c>
      <c r="AY182" s="15" t="s">
        <v>144</v>
      </c>
      <c r="BE182" s="146">
        <f t="shared" si="21"/>
        <v>0</v>
      </c>
      <c r="BF182" s="146">
        <f t="shared" si="22"/>
        <v>0</v>
      </c>
      <c r="BG182" s="146">
        <f t="shared" si="23"/>
        <v>0</v>
      </c>
      <c r="BH182" s="146">
        <f t="shared" si="24"/>
        <v>0</v>
      </c>
      <c r="BI182" s="146">
        <f t="shared" si="25"/>
        <v>0</v>
      </c>
      <c r="BJ182" s="15" t="s">
        <v>85</v>
      </c>
      <c r="BK182" s="146">
        <f t="shared" si="26"/>
        <v>0</v>
      </c>
      <c r="BL182" s="15" t="s">
        <v>170</v>
      </c>
      <c r="BM182" s="145" t="s">
        <v>366</v>
      </c>
    </row>
    <row r="183" spans="1:65" s="2" customFormat="1" ht="21.75" customHeight="1">
      <c r="A183" s="28"/>
      <c r="B183" s="133"/>
      <c r="C183" s="134" t="s">
        <v>367</v>
      </c>
      <c r="D183" s="134" t="s">
        <v>139</v>
      </c>
      <c r="E183" s="135" t="s">
        <v>816</v>
      </c>
      <c r="F183" s="136" t="s">
        <v>817</v>
      </c>
      <c r="G183" s="137" t="s">
        <v>419</v>
      </c>
      <c r="H183" s="138">
        <v>38</v>
      </c>
      <c r="I183" s="139"/>
      <c r="J183" s="139"/>
      <c r="K183" s="140"/>
      <c r="L183" s="29"/>
      <c r="M183" s="141" t="s">
        <v>1</v>
      </c>
      <c r="N183" s="142" t="s">
        <v>39</v>
      </c>
      <c r="O183" s="143">
        <v>0</v>
      </c>
      <c r="P183" s="143">
        <f t="shared" si="18"/>
        <v>0</v>
      </c>
      <c r="Q183" s="143">
        <v>1.1800000000000001E-3</v>
      </c>
      <c r="R183" s="143">
        <f t="shared" si="19"/>
        <v>4.4840000000000005E-2</v>
      </c>
      <c r="S183" s="143">
        <v>0</v>
      </c>
      <c r="T183" s="144">
        <f t="shared" si="20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5" t="s">
        <v>170</v>
      </c>
      <c r="AT183" s="145" t="s">
        <v>139</v>
      </c>
      <c r="AU183" s="145" t="s">
        <v>85</v>
      </c>
      <c r="AY183" s="15" t="s">
        <v>144</v>
      </c>
      <c r="BE183" s="146">
        <f t="shared" si="21"/>
        <v>0</v>
      </c>
      <c r="BF183" s="146">
        <f t="shared" si="22"/>
        <v>0</v>
      </c>
      <c r="BG183" s="146">
        <f t="shared" si="23"/>
        <v>0</v>
      </c>
      <c r="BH183" s="146">
        <f t="shared" si="24"/>
        <v>0</v>
      </c>
      <c r="BI183" s="146">
        <f t="shared" si="25"/>
        <v>0</v>
      </c>
      <c r="BJ183" s="15" t="s">
        <v>85</v>
      </c>
      <c r="BK183" s="146">
        <f t="shared" si="26"/>
        <v>0</v>
      </c>
      <c r="BL183" s="15" t="s">
        <v>170</v>
      </c>
      <c r="BM183" s="145" t="s">
        <v>370</v>
      </c>
    </row>
    <row r="184" spans="1:65" s="2" customFormat="1" ht="21.75" customHeight="1">
      <c r="A184" s="28"/>
      <c r="B184" s="133"/>
      <c r="C184" s="134" t="s">
        <v>288</v>
      </c>
      <c r="D184" s="134" t="s">
        <v>139</v>
      </c>
      <c r="E184" s="135" t="s">
        <v>818</v>
      </c>
      <c r="F184" s="136" t="s">
        <v>819</v>
      </c>
      <c r="G184" s="137" t="s">
        <v>419</v>
      </c>
      <c r="H184" s="138">
        <v>42</v>
      </c>
      <c r="I184" s="139"/>
      <c r="J184" s="139"/>
      <c r="K184" s="140"/>
      <c r="L184" s="29"/>
      <c r="M184" s="141" t="s">
        <v>1</v>
      </c>
      <c r="N184" s="142" t="s">
        <v>39</v>
      </c>
      <c r="O184" s="143">
        <v>0</v>
      </c>
      <c r="P184" s="143">
        <f t="shared" si="18"/>
        <v>0</v>
      </c>
      <c r="Q184" s="143">
        <v>1.5E-3</v>
      </c>
      <c r="R184" s="143">
        <f t="shared" si="19"/>
        <v>6.3E-2</v>
      </c>
      <c r="S184" s="143">
        <v>0</v>
      </c>
      <c r="T184" s="144">
        <f t="shared" si="20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5" t="s">
        <v>170</v>
      </c>
      <c r="AT184" s="145" t="s">
        <v>139</v>
      </c>
      <c r="AU184" s="145" t="s">
        <v>85</v>
      </c>
      <c r="AY184" s="15" t="s">
        <v>144</v>
      </c>
      <c r="BE184" s="146">
        <f t="shared" si="21"/>
        <v>0</v>
      </c>
      <c r="BF184" s="146">
        <f t="shared" si="22"/>
        <v>0</v>
      </c>
      <c r="BG184" s="146">
        <f t="shared" si="23"/>
        <v>0</v>
      </c>
      <c r="BH184" s="146">
        <f t="shared" si="24"/>
        <v>0</v>
      </c>
      <c r="BI184" s="146">
        <f t="shared" si="25"/>
        <v>0</v>
      </c>
      <c r="BJ184" s="15" t="s">
        <v>85</v>
      </c>
      <c r="BK184" s="146">
        <f t="shared" si="26"/>
        <v>0</v>
      </c>
      <c r="BL184" s="15" t="s">
        <v>170</v>
      </c>
      <c r="BM184" s="145" t="s">
        <v>373</v>
      </c>
    </row>
    <row r="185" spans="1:65" s="2" customFormat="1" ht="21.75" customHeight="1">
      <c r="A185" s="28"/>
      <c r="B185" s="133"/>
      <c r="C185" s="134" t="s">
        <v>374</v>
      </c>
      <c r="D185" s="134" t="s">
        <v>139</v>
      </c>
      <c r="E185" s="135" t="s">
        <v>820</v>
      </c>
      <c r="F185" s="136" t="s">
        <v>821</v>
      </c>
      <c r="G185" s="137" t="s">
        <v>419</v>
      </c>
      <c r="H185" s="138">
        <v>36</v>
      </c>
      <c r="I185" s="139"/>
      <c r="J185" s="139"/>
      <c r="K185" s="140"/>
      <c r="L185" s="29"/>
      <c r="M185" s="141" t="s">
        <v>1</v>
      </c>
      <c r="N185" s="142" t="s">
        <v>39</v>
      </c>
      <c r="O185" s="143">
        <v>0</v>
      </c>
      <c r="P185" s="143">
        <f t="shared" si="18"/>
        <v>0</v>
      </c>
      <c r="Q185" s="143">
        <v>1.65E-3</v>
      </c>
      <c r="R185" s="143">
        <f t="shared" si="19"/>
        <v>5.9400000000000001E-2</v>
      </c>
      <c r="S185" s="143">
        <v>0</v>
      </c>
      <c r="T185" s="144">
        <f t="shared" si="20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45" t="s">
        <v>170</v>
      </c>
      <c r="AT185" s="145" t="s">
        <v>139</v>
      </c>
      <c r="AU185" s="145" t="s">
        <v>85</v>
      </c>
      <c r="AY185" s="15" t="s">
        <v>144</v>
      </c>
      <c r="BE185" s="146">
        <f t="shared" si="21"/>
        <v>0</v>
      </c>
      <c r="BF185" s="146">
        <f t="shared" si="22"/>
        <v>0</v>
      </c>
      <c r="BG185" s="146">
        <f t="shared" si="23"/>
        <v>0</v>
      </c>
      <c r="BH185" s="146">
        <f t="shared" si="24"/>
        <v>0</v>
      </c>
      <c r="BI185" s="146">
        <f t="shared" si="25"/>
        <v>0</v>
      </c>
      <c r="BJ185" s="15" t="s">
        <v>85</v>
      </c>
      <c r="BK185" s="146">
        <f t="shared" si="26"/>
        <v>0</v>
      </c>
      <c r="BL185" s="15" t="s">
        <v>170</v>
      </c>
      <c r="BM185" s="145" t="s">
        <v>378</v>
      </c>
    </row>
    <row r="186" spans="1:65" s="2" customFormat="1" ht="21.75" customHeight="1">
      <c r="A186" s="28"/>
      <c r="B186" s="133"/>
      <c r="C186" s="134" t="s">
        <v>292</v>
      </c>
      <c r="D186" s="134" t="s">
        <v>139</v>
      </c>
      <c r="E186" s="135" t="s">
        <v>822</v>
      </c>
      <c r="F186" s="136" t="s">
        <v>823</v>
      </c>
      <c r="G186" s="137" t="s">
        <v>419</v>
      </c>
      <c r="H186" s="138">
        <v>12</v>
      </c>
      <c r="I186" s="139"/>
      <c r="J186" s="139"/>
      <c r="K186" s="140"/>
      <c r="L186" s="29"/>
      <c r="M186" s="141" t="s">
        <v>1</v>
      </c>
      <c r="N186" s="142" t="s">
        <v>39</v>
      </c>
      <c r="O186" s="143">
        <v>0</v>
      </c>
      <c r="P186" s="143">
        <f t="shared" si="18"/>
        <v>0</v>
      </c>
      <c r="Q186" s="143">
        <v>0</v>
      </c>
      <c r="R186" s="143">
        <f t="shared" si="19"/>
        <v>0</v>
      </c>
      <c r="S186" s="143">
        <v>0</v>
      </c>
      <c r="T186" s="144">
        <f t="shared" si="20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45" t="s">
        <v>170</v>
      </c>
      <c r="AT186" s="145" t="s">
        <v>139</v>
      </c>
      <c r="AU186" s="145" t="s">
        <v>85</v>
      </c>
      <c r="AY186" s="15" t="s">
        <v>144</v>
      </c>
      <c r="BE186" s="146">
        <f t="shared" si="21"/>
        <v>0</v>
      </c>
      <c r="BF186" s="146">
        <f t="shared" si="22"/>
        <v>0</v>
      </c>
      <c r="BG186" s="146">
        <f t="shared" si="23"/>
        <v>0</v>
      </c>
      <c r="BH186" s="146">
        <f t="shared" si="24"/>
        <v>0</v>
      </c>
      <c r="BI186" s="146">
        <f t="shared" si="25"/>
        <v>0</v>
      </c>
      <c r="BJ186" s="15" t="s">
        <v>85</v>
      </c>
      <c r="BK186" s="146">
        <f t="shared" si="26"/>
        <v>0</v>
      </c>
      <c r="BL186" s="15" t="s">
        <v>170</v>
      </c>
      <c r="BM186" s="145" t="s">
        <v>383</v>
      </c>
    </row>
    <row r="187" spans="1:65" s="2" customFormat="1" ht="24.2" customHeight="1">
      <c r="A187" s="28"/>
      <c r="B187" s="133"/>
      <c r="C187" s="134" t="s">
        <v>384</v>
      </c>
      <c r="D187" s="134" t="s">
        <v>139</v>
      </c>
      <c r="E187" s="135" t="s">
        <v>824</v>
      </c>
      <c r="F187" s="136" t="s">
        <v>825</v>
      </c>
      <c r="G187" s="137" t="s">
        <v>419</v>
      </c>
      <c r="H187" s="138">
        <v>146</v>
      </c>
      <c r="I187" s="139"/>
      <c r="J187" s="139"/>
      <c r="K187" s="140"/>
      <c r="L187" s="29"/>
      <c r="M187" s="141" t="s">
        <v>1</v>
      </c>
      <c r="N187" s="142" t="s">
        <v>39</v>
      </c>
      <c r="O187" s="143">
        <v>0</v>
      </c>
      <c r="P187" s="143">
        <f t="shared" si="18"/>
        <v>0</v>
      </c>
      <c r="Q187" s="143">
        <v>0</v>
      </c>
      <c r="R187" s="143">
        <f t="shared" si="19"/>
        <v>0</v>
      </c>
      <c r="S187" s="143">
        <v>0</v>
      </c>
      <c r="T187" s="144">
        <f t="shared" si="20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5" t="s">
        <v>170</v>
      </c>
      <c r="AT187" s="145" t="s">
        <v>139</v>
      </c>
      <c r="AU187" s="145" t="s">
        <v>85</v>
      </c>
      <c r="AY187" s="15" t="s">
        <v>144</v>
      </c>
      <c r="BE187" s="146">
        <f t="shared" si="21"/>
        <v>0</v>
      </c>
      <c r="BF187" s="146">
        <f t="shared" si="22"/>
        <v>0</v>
      </c>
      <c r="BG187" s="146">
        <f t="shared" si="23"/>
        <v>0</v>
      </c>
      <c r="BH187" s="146">
        <f t="shared" si="24"/>
        <v>0</v>
      </c>
      <c r="BI187" s="146">
        <f t="shared" si="25"/>
        <v>0</v>
      </c>
      <c r="BJ187" s="15" t="s">
        <v>85</v>
      </c>
      <c r="BK187" s="146">
        <f t="shared" si="26"/>
        <v>0</v>
      </c>
      <c r="BL187" s="15" t="s">
        <v>170</v>
      </c>
      <c r="BM187" s="145" t="s">
        <v>387</v>
      </c>
    </row>
    <row r="188" spans="1:65" s="2" customFormat="1" ht="24.2" customHeight="1">
      <c r="A188" s="28"/>
      <c r="B188" s="133"/>
      <c r="C188" s="134" t="s">
        <v>295</v>
      </c>
      <c r="D188" s="134" t="s">
        <v>139</v>
      </c>
      <c r="E188" s="135" t="s">
        <v>826</v>
      </c>
      <c r="F188" s="136" t="s">
        <v>827</v>
      </c>
      <c r="G188" s="137" t="s">
        <v>377</v>
      </c>
      <c r="H188" s="138"/>
      <c r="I188" s="139"/>
      <c r="J188" s="139"/>
      <c r="K188" s="140"/>
      <c r="L188" s="29"/>
      <c r="M188" s="141" t="s">
        <v>1</v>
      </c>
      <c r="N188" s="142" t="s">
        <v>39</v>
      </c>
      <c r="O188" s="143">
        <v>0</v>
      </c>
      <c r="P188" s="143">
        <f t="shared" si="18"/>
        <v>0</v>
      </c>
      <c r="Q188" s="143">
        <v>0</v>
      </c>
      <c r="R188" s="143">
        <f t="shared" si="19"/>
        <v>0</v>
      </c>
      <c r="S188" s="143">
        <v>0</v>
      </c>
      <c r="T188" s="144">
        <f t="shared" si="20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45" t="s">
        <v>170</v>
      </c>
      <c r="AT188" s="145" t="s">
        <v>139</v>
      </c>
      <c r="AU188" s="145" t="s">
        <v>85</v>
      </c>
      <c r="AY188" s="15" t="s">
        <v>144</v>
      </c>
      <c r="BE188" s="146">
        <f t="shared" si="21"/>
        <v>0</v>
      </c>
      <c r="BF188" s="146">
        <f t="shared" si="22"/>
        <v>0</v>
      </c>
      <c r="BG188" s="146">
        <f t="shared" si="23"/>
        <v>0</v>
      </c>
      <c r="BH188" s="146">
        <f t="shared" si="24"/>
        <v>0</v>
      </c>
      <c r="BI188" s="146">
        <f t="shared" si="25"/>
        <v>0</v>
      </c>
      <c r="BJ188" s="15" t="s">
        <v>85</v>
      </c>
      <c r="BK188" s="146">
        <f t="shared" si="26"/>
        <v>0</v>
      </c>
      <c r="BL188" s="15" t="s">
        <v>170</v>
      </c>
      <c r="BM188" s="145" t="s">
        <v>390</v>
      </c>
    </row>
    <row r="189" spans="1:65" s="13" customFormat="1" ht="22.9" customHeight="1">
      <c r="B189" s="169"/>
      <c r="D189" s="170" t="s">
        <v>72</v>
      </c>
      <c r="E189" s="179" t="s">
        <v>828</v>
      </c>
      <c r="F189" s="179" t="s">
        <v>829</v>
      </c>
      <c r="J189" s="180"/>
      <c r="L189" s="169"/>
      <c r="M189" s="173"/>
      <c r="N189" s="174"/>
      <c r="O189" s="174"/>
      <c r="P189" s="175">
        <f>SUM(P190:P198)</f>
        <v>0</v>
      </c>
      <c r="Q189" s="174"/>
      <c r="R189" s="175">
        <f>SUM(R190:R198)</f>
        <v>1.2E-4</v>
      </c>
      <c r="S189" s="174"/>
      <c r="T189" s="176">
        <f>SUM(T190:T198)</f>
        <v>0</v>
      </c>
      <c r="AR189" s="170" t="s">
        <v>80</v>
      </c>
      <c r="AT189" s="177" t="s">
        <v>72</v>
      </c>
      <c r="AU189" s="177" t="s">
        <v>80</v>
      </c>
      <c r="AY189" s="170" t="s">
        <v>144</v>
      </c>
      <c r="BK189" s="178">
        <f>SUM(BK190:BK198)</f>
        <v>0</v>
      </c>
    </row>
    <row r="190" spans="1:65" s="2" customFormat="1" ht="44.25" customHeight="1">
      <c r="A190" s="28"/>
      <c r="B190" s="133"/>
      <c r="C190" s="181" t="s">
        <v>391</v>
      </c>
      <c r="D190" s="181" t="s">
        <v>257</v>
      </c>
      <c r="E190" s="182" t="s">
        <v>830</v>
      </c>
      <c r="F190" s="183" t="s">
        <v>831</v>
      </c>
      <c r="G190" s="184" t="s">
        <v>419</v>
      </c>
      <c r="H190" s="185">
        <v>22</v>
      </c>
      <c r="I190" s="186"/>
      <c r="J190" s="186"/>
      <c r="K190" s="187"/>
      <c r="L190" s="188"/>
      <c r="M190" s="189" t="s">
        <v>1</v>
      </c>
      <c r="N190" s="190" t="s">
        <v>39</v>
      </c>
      <c r="O190" s="143">
        <v>0</v>
      </c>
      <c r="P190" s="143">
        <f t="shared" ref="P190:P198" si="27">O190*H190</f>
        <v>0</v>
      </c>
      <c r="Q190" s="143">
        <v>0</v>
      </c>
      <c r="R190" s="143">
        <f t="shared" ref="R190:R198" si="28">Q190*H190</f>
        <v>0</v>
      </c>
      <c r="S190" s="143">
        <v>0</v>
      </c>
      <c r="T190" s="144">
        <f t="shared" ref="T190:T198" si="29"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5" t="s">
        <v>154</v>
      </c>
      <c r="AT190" s="145" t="s">
        <v>257</v>
      </c>
      <c r="AU190" s="145" t="s">
        <v>85</v>
      </c>
      <c r="AY190" s="15" t="s">
        <v>144</v>
      </c>
      <c r="BE190" s="146">
        <f t="shared" ref="BE190:BE198" si="30">IF(N190="základná",J190,0)</f>
        <v>0</v>
      </c>
      <c r="BF190" s="146">
        <f t="shared" ref="BF190:BF198" si="31">IF(N190="znížená",J190,0)</f>
        <v>0</v>
      </c>
      <c r="BG190" s="146">
        <f t="shared" ref="BG190:BG198" si="32">IF(N190="zákl. prenesená",J190,0)</f>
        <v>0</v>
      </c>
      <c r="BH190" s="146">
        <f t="shared" ref="BH190:BH198" si="33">IF(N190="zníž. prenesená",J190,0)</f>
        <v>0</v>
      </c>
      <c r="BI190" s="146">
        <f t="shared" ref="BI190:BI198" si="34">IF(N190="nulová",J190,0)</f>
        <v>0</v>
      </c>
      <c r="BJ190" s="15" t="s">
        <v>85</v>
      </c>
      <c r="BK190" s="146">
        <f t="shared" ref="BK190:BK198" si="35">ROUND(I190*H190,2)</f>
        <v>0</v>
      </c>
      <c r="BL190" s="15" t="s">
        <v>143</v>
      </c>
      <c r="BM190" s="145" t="s">
        <v>394</v>
      </c>
    </row>
    <row r="191" spans="1:65" s="2" customFormat="1" ht="24.2" customHeight="1">
      <c r="A191" s="28"/>
      <c r="B191" s="133"/>
      <c r="C191" s="181" t="s">
        <v>300</v>
      </c>
      <c r="D191" s="181" t="s">
        <v>257</v>
      </c>
      <c r="E191" s="182" t="s">
        <v>832</v>
      </c>
      <c r="F191" s="183" t="s">
        <v>833</v>
      </c>
      <c r="G191" s="184" t="s">
        <v>419</v>
      </c>
      <c r="H191" s="185">
        <v>2</v>
      </c>
      <c r="I191" s="186"/>
      <c r="J191" s="186"/>
      <c r="K191" s="187"/>
      <c r="L191" s="188"/>
      <c r="M191" s="189" t="s">
        <v>1</v>
      </c>
      <c r="N191" s="190" t="s">
        <v>39</v>
      </c>
      <c r="O191" s="143">
        <v>0</v>
      </c>
      <c r="P191" s="143">
        <f t="shared" si="27"/>
        <v>0</v>
      </c>
      <c r="Q191" s="143">
        <v>0</v>
      </c>
      <c r="R191" s="143">
        <f t="shared" si="28"/>
        <v>0</v>
      </c>
      <c r="S191" s="143">
        <v>0</v>
      </c>
      <c r="T191" s="144">
        <f t="shared" si="29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45" t="s">
        <v>154</v>
      </c>
      <c r="AT191" s="145" t="s">
        <v>257</v>
      </c>
      <c r="AU191" s="145" t="s">
        <v>85</v>
      </c>
      <c r="AY191" s="15" t="s">
        <v>144</v>
      </c>
      <c r="BE191" s="146">
        <f t="shared" si="30"/>
        <v>0</v>
      </c>
      <c r="BF191" s="146">
        <f t="shared" si="31"/>
        <v>0</v>
      </c>
      <c r="BG191" s="146">
        <f t="shared" si="32"/>
        <v>0</v>
      </c>
      <c r="BH191" s="146">
        <f t="shared" si="33"/>
        <v>0</v>
      </c>
      <c r="BI191" s="146">
        <f t="shared" si="34"/>
        <v>0</v>
      </c>
      <c r="BJ191" s="15" t="s">
        <v>85</v>
      </c>
      <c r="BK191" s="146">
        <f t="shared" si="35"/>
        <v>0</v>
      </c>
      <c r="BL191" s="15" t="s">
        <v>143</v>
      </c>
      <c r="BM191" s="145" t="s">
        <v>397</v>
      </c>
    </row>
    <row r="192" spans="1:65" s="2" customFormat="1" ht="24.2" customHeight="1">
      <c r="A192" s="28"/>
      <c r="B192" s="133"/>
      <c r="C192" s="181" t="s">
        <v>400</v>
      </c>
      <c r="D192" s="181" t="s">
        <v>257</v>
      </c>
      <c r="E192" s="182" t="s">
        <v>834</v>
      </c>
      <c r="F192" s="183" t="s">
        <v>835</v>
      </c>
      <c r="G192" s="184" t="s">
        <v>142</v>
      </c>
      <c r="H192" s="185">
        <v>2</v>
      </c>
      <c r="I192" s="186"/>
      <c r="J192" s="186"/>
      <c r="K192" s="187"/>
      <c r="L192" s="188"/>
      <c r="M192" s="189" t="s">
        <v>1</v>
      </c>
      <c r="N192" s="190" t="s">
        <v>39</v>
      </c>
      <c r="O192" s="143">
        <v>0</v>
      </c>
      <c r="P192" s="143">
        <f t="shared" si="27"/>
        <v>0</v>
      </c>
      <c r="Q192" s="143">
        <v>0</v>
      </c>
      <c r="R192" s="143">
        <f t="shared" si="28"/>
        <v>0</v>
      </c>
      <c r="S192" s="143">
        <v>0</v>
      </c>
      <c r="T192" s="144">
        <f t="shared" si="29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5" t="s">
        <v>154</v>
      </c>
      <c r="AT192" s="145" t="s">
        <v>257</v>
      </c>
      <c r="AU192" s="145" t="s">
        <v>85</v>
      </c>
      <c r="AY192" s="15" t="s">
        <v>144</v>
      </c>
      <c r="BE192" s="146">
        <f t="shared" si="30"/>
        <v>0</v>
      </c>
      <c r="BF192" s="146">
        <f t="shared" si="31"/>
        <v>0</v>
      </c>
      <c r="BG192" s="146">
        <f t="shared" si="32"/>
        <v>0</v>
      </c>
      <c r="BH192" s="146">
        <f t="shared" si="33"/>
        <v>0</v>
      </c>
      <c r="BI192" s="146">
        <f t="shared" si="34"/>
        <v>0</v>
      </c>
      <c r="BJ192" s="15" t="s">
        <v>85</v>
      </c>
      <c r="BK192" s="146">
        <f t="shared" si="35"/>
        <v>0</v>
      </c>
      <c r="BL192" s="15" t="s">
        <v>143</v>
      </c>
      <c r="BM192" s="145" t="s">
        <v>403</v>
      </c>
    </row>
    <row r="193" spans="1:65" s="2" customFormat="1" ht="33" customHeight="1">
      <c r="A193" s="28"/>
      <c r="B193" s="133"/>
      <c r="C193" s="181" t="s">
        <v>303</v>
      </c>
      <c r="D193" s="181" t="s">
        <v>257</v>
      </c>
      <c r="E193" s="182" t="s">
        <v>836</v>
      </c>
      <c r="F193" s="183" t="s">
        <v>837</v>
      </c>
      <c r="G193" s="184" t="s">
        <v>142</v>
      </c>
      <c r="H193" s="185">
        <v>2</v>
      </c>
      <c r="I193" s="186"/>
      <c r="J193" s="186"/>
      <c r="K193" s="187"/>
      <c r="L193" s="188"/>
      <c r="M193" s="189" t="s">
        <v>1</v>
      </c>
      <c r="N193" s="190" t="s">
        <v>39</v>
      </c>
      <c r="O193" s="143">
        <v>0</v>
      </c>
      <c r="P193" s="143">
        <f t="shared" si="27"/>
        <v>0</v>
      </c>
      <c r="Q193" s="143">
        <v>0</v>
      </c>
      <c r="R193" s="143">
        <f t="shared" si="28"/>
        <v>0</v>
      </c>
      <c r="S193" s="143">
        <v>0</v>
      </c>
      <c r="T193" s="144">
        <f t="shared" si="29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45" t="s">
        <v>154</v>
      </c>
      <c r="AT193" s="145" t="s">
        <v>257</v>
      </c>
      <c r="AU193" s="145" t="s">
        <v>85</v>
      </c>
      <c r="AY193" s="15" t="s">
        <v>144</v>
      </c>
      <c r="BE193" s="146">
        <f t="shared" si="30"/>
        <v>0</v>
      </c>
      <c r="BF193" s="146">
        <f t="shared" si="31"/>
        <v>0</v>
      </c>
      <c r="BG193" s="146">
        <f t="shared" si="32"/>
        <v>0</v>
      </c>
      <c r="BH193" s="146">
        <f t="shared" si="33"/>
        <v>0</v>
      </c>
      <c r="BI193" s="146">
        <f t="shared" si="34"/>
        <v>0</v>
      </c>
      <c r="BJ193" s="15" t="s">
        <v>85</v>
      </c>
      <c r="BK193" s="146">
        <f t="shared" si="35"/>
        <v>0</v>
      </c>
      <c r="BL193" s="15" t="s">
        <v>143</v>
      </c>
      <c r="BM193" s="145" t="s">
        <v>406</v>
      </c>
    </row>
    <row r="194" spans="1:65" s="2" customFormat="1" ht="21.75" customHeight="1">
      <c r="A194" s="28"/>
      <c r="B194" s="133"/>
      <c r="C194" s="134" t="s">
        <v>407</v>
      </c>
      <c r="D194" s="134" t="s">
        <v>139</v>
      </c>
      <c r="E194" s="135" t="s">
        <v>838</v>
      </c>
      <c r="F194" s="136" t="s">
        <v>839</v>
      </c>
      <c r="G194" s="137" t="s">
        <v>419</v>
      </c>
      <c r="H194" s="138">
        <v>44</v>
      </c>
      <c r="I194" s="139"/>
      <c r="J194" s="139"/>
      <c r="K194" s="140"/>
      <c r="L194" s="29"/>
      <c r="M194" s="141" t="s">
        <v>1</v>
      </c>
      <c r="N194" s="142" t="s">
        <v>39</v>
      </c>
      <c r="O194" s="143">
        <v>0</v>
      </c>
      <c r="P194" s="143">
        <f t="shared" si="27"/>
        <v>0</v>
      </c>
      <c r="Q194" s="143">
        <v>0</v>
      </c>
      <c r="R194" s="143">
        <f t="shared" si="28"/>
        <v>0</v>
      </c>
      <c r="S194" s="143">
        <v>0</v>
      </c>
      <c r="T194" s="144">
        <f t="shared" si="29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45" t="s">
        <v>143</v>
      </c>
      <c r="AT194" s="145" t="s">
        <v>139</v>
      </c>
      <c r="AU194" s="145" t="s">
        <v>85</v>
      </c>
      <c r="AY194" s="15" t="s">
        <v>144</v>
      </c>
      <c r="BE194" s="146">
        <f t="shared" si="30"/>
        <v>0</v>
      </c>
      <c r="BF194" s="146">
        <f t="shared" si="31"/>
        <v>0</v>
      </c>
      <c r="BG194" s="146">
        <f t="shared" si="32"/>
        <v>0</v>
      </c>
      <c r="BH194" s="146">
        <f t="shared" si="33"/>
        <v>0</v>
      </c>
      <c r="BI194" s="146">
        <f t="shared" si="34"/>
        <v>0</v>
      </c>
      <c r="BJ194" s="15" t="s">
        <v>85</v>
      </c>
      <c r="BK194" s="146">
        <f t="shared" si="35"/>
        <v>0</v>
      </c>
      <c r="BL194" s="15" t="s">
        <v>143</v>
      </c>
      <c r="BM194" s="145" t="s">
        <v>410</v>
      </c>
    </row>
    <row r="195" spans="1:65" s="2" customFormat="1" ht="16.5" customHeight="1">
      <c r="A195" s="28"/>
      <c r="B195" s="133"/>
      <c r="C195" s="181" t="s">
        <v>307</v>
      </c>
      <c r="D195" s="181" t="s">
        <v>257</v>
      </c>
      <c r="E195" s="182" t="s">
        <v>840</v>
      </c>
      <c r="F195" s="183" t="s">
        <v>841</v>
      </c>
      <c r="G195" s="184" t="s">
        <v>142</v>
      </c>
      <c r="H195" s="185">
        <v>1</v>
      </c>
      <c r="I195" s="186"/>
      <c r="J195" s="186"/>
      <c r="K195" s="187"/>
      <c r="L195" s="188"/>
      <c r="M195" s="189" t="s">
        <v>1</v>
      </c>
      <c r="N195" s="190" t="s">
        <v>39</v>
      </c>
      <c r="O195" s="143">
        <v>0</v>
      </c>
      <c r="P195" s="143">
        <f t="shared" si="27"/>
        <v>0</v>
      </c>
      <c r="Q195" s="143">
        <v>0</v>
      </c>
      <c r="R195" s="143">
        <f t="shared" si="28"/>
        <v>0</v>
      </c>
      <c r="S195" s="143">
        <v>0</v>
      </c>
      <c r="T195" s="144">
        <f t="shared" si="29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5" t="s">
        <v>154</v>
      </c>
      <c r="AT195" s="145" t="s">
        <v>257</v>
      </c>
      <c r="AU195" s="145" t="s">
        <v>85</v>
      </c>
      <c r="AY195" s="15" t="s">
        <v>144</v>
      </c>
      <c r="BE195" s="146">
        <f t="shared" si="30"/>
        <v>0</v>
      </c>
      <c r="BF195" s="146">
        <f t="shared" si="31"/>
        <v>0</v>
      </c>
      <c r="BG195" s="146">
        <f t="shared" si="32"/>
        <v>0</v>
      </c>
      <c r="BH195" s="146">
        <f t="shared" si="33"/>
        <v>0</v>
      </c>
      <c r="BI195" s="146">
        <f t="shared" si="34"/>
        <v>0</v>
      </c>
      <c r="BJ195" s="15" t="s">
        <v>85</v>
      </c>
      <c r="BK195" s="146">
        <f t="shared" si="35"/>
        <v>0</v>
      </c>
      <c r="BL195" s="15" t="s">
        <v>143</v>
      </c>
      <c r="BM195" s="145" t="s">
        <v>415</v>
      </c>
    </row>
    <row r="196" spans="1:65" s="2" customFormat="1" ht="16.5" customHeight="1">
      <c r="A196" s="28"/>
      <c r="B196" s="133"/>
      <c r="C196" s="134" t="s">
        <v>416</v>
      </c>
      <c r="D196" s="134" t="s">
        <v>139</v>
      </c>
      <c r="E196" s="135" t="s">
        <v>842</v>
      </c>
      <c r="F196" s="136" t="s">
        <v>843</v>
      </c>
      <c r="G196" s="137" t="s">
        <v>142</v>
      </c>
      <c r="H196" s="138">
        <v>4</v>
      </c>
      <c r="I196" s="139"/>
      <c r="J196" s="139"/>
      <c r="K196" s="140"/>
      <c r="L196" s="29"/>
      <c r="M196" s="141" t="s">
        <v>1</v>
      </c>
      <c r="N196" s="142" t="s">
        <v>39</v>
      </c>
      <c r="O196" s="143">
        <v>0</v>
      </c>
      <c r="P196" s="143">
        <f t="shared" si="27"/>
        <v>0</v>
      </c>
      <c r="Q196" s="143">
        <v>3.0000000000000001E-5</v>
      </c>
      <c r="R196" s="143">
        <f t="shared" si="28"/>
        <v>1.2E-4</v>
      </c>
      <c r="S196" s="143">
        <v>0</v>
      </c>
      <c r="T196" s="144">
        <f t="shared" si="29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5" t="s">
        <v>143</v>
      </c>
      <c r="AT196" s="145" t="s">
        <v>139</v>
      </c>
      <c r="AU196" s="145" t="s">
        <v>85</v>
      </c>
      <c r="AY196" s="15" t="s">
        <v>144</v>
      </c>
      <c r="BE196" s="146">
        <f t="shared" si="30"/>
        <v>0</v>
      </c>
      <c r="BF196" s="146">
        <f t="shared" si="31"/>
        <v>0</v>
      </c>
      <c r="BG196" s="146">
        <f t="shared" si="32"/>
        <v>0</v>
      </c>
      <c r="BH196" s="146">
        <f t="shared" si="33"/>
        <v>0</v>
      </c>
      <c r="BI196" s="146">
        <f t="shared" si="34"/>
        <v>0</v>
      </c>
      <c r="BJ196" s="15" t="s">
        <v>85</v>
      </c>
      <c r="BK196" s="146">
        <f t="shared" si="35"/>
        <v>0</v>
      </c>
      <c r="BL196" s="15" t="s">
        <v>143</v>
      </c>
      <c r="BM196" s="145" t="s">
        <v>420</v>
      </c>
    </row>
    <row r="197" spans="1:65" s="2" customFormat="1" ht="24.2" customHeight="1">
      <c r="A197" s="28"/>
      <c r="B197" s="133"/>
      <c r="C197" s="181" t="s">
        <v>310</v>
      </c>
      <c r="D197" s="181" t="s">
        <v>257</v>
      </c>
      <c r="E197" s="182" t="s">
        <v>844</v>
      </c>
      <c r="F197" s="183" t="s">
        <v>845</v>
      </c>
      <c r="G197" s="184" t="s">
        <v>142</v>
      </c>
      <c r="H197" s="185">
        <v>4</v>
      </c>
      <c r="I197" s="186"/>
      <c r="J197" s="186"/>
      <c r="K197" s="187"/>
      <c r="L197" s="188"/>
      <c r="M197" s="189" t="s">
        <v>1</v>
      </c>
      <c r="N197" s="190" t="s">
        <v>39</v>
      </c>
      <c r="O197" s="143">
        <v>0</v>
      </c>
      <c r="P197" s="143">
        <f t="shared" si="27"/>
        <v>0</v>
      </c>
      <c r="Q197" s="143">
        <v>0</v>
      </c>
      <c r="R197" s="143">
        <f t="shared" si="28"/>
        <v>0</v>
      </c>
      <c r="S197" s="143">
        <v>0</v>
      </c>
      <c r="T197" s="144">
        <f t="shared" si="29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45" t="s">
        <v>154</v>
      </c>
      <c r="AT197" s="145" t="s">
        <v>257</v>
      </c>
      <c r="AU197" s="145" t="s">
        <v>85</v>
      </c>
      <c r="AY197" s="15" t="s">
        <v>144</v>
      </c>
      <c r="BE197" s="146">
        <f t="shared" si="30"/>
        <v>0</v>
      </c>
      <c r="BF197" s="146">
        <f t="shared" si="31"/>
        <v>0</v>
      </c>
      <c r="BG197" s="146">
        <f t="shared" si="32"/>
        <v>0</v>
      </c>
      <c r="BH197" s="146">
        <f t="shared" si="33"/>
        <v>0</v>
      </c>
      <c r="BI197" s="146">
        <f t="shared" si="34"/>
        <v>0</v>
      </c>
      <c r="BJ197" s="15" t="s">
        <v>85</v>
      </c>
      <c r="BK197" s="146">
        <f t="shared" si="35"/>
        <v>0</v>
      </c>
      <c r="BL197" s="15" t="s">
        <v>143</v>
      </c>
      <c r="BM197" s="145" t="s">
        <v>423</v>
      </c>
    </row>
    <row r="198" spans="1:65" s="2" customFormat="1" ht="24.2" customHeight="1">
      <c r="A198" s="28"/>
      <c r="B198" s="133"/>
      <c r="C198" s="134" t="s">
        <v>424</v>
      </c>
      <c r="D198" s="134" t="s">
        <v>139</v>
      </c>
      <c r="E198" s="135" t="s">
        <v>846</v>
      </c>
      <c r="F198" s="136" t="s">
        <v>847</v>
      </c>
      <c r="G198" s="137" t="s">
        <v>142</v>
      </c>
      <c r="H198" s="138">
        <v>1</v>
      </c>
      <c r="I198" s="139"/>
      <c r="J198" s="139"/>
      <c r="K198" s="140"/>
      <c r="L198" s="29"/>
      <c r="M198" s="141" t="s">
        <v>1</v>
      </c>
      <c r="N198" s="142" t="s">
        <v>39</v>
      </c>
      <c r="O198" s="143">
        <v>0</v>
      </c>
      <c r="P198" s="143">
        <f t="shared" si="27"/>
        <v>0</v>
      </c>
      <c r="Q198" s="143">
        <v>0</v>
      </c>
      <c r="R198" s="143">
        <f t="shared" si="28"/>
        <v>0</v>
      </c>
      <c r="S198" s="143">
        <v>0</v>
      </c>
      <c r="T198" s="144">
        <f t="shared" si="29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45" t="s">
        <v>143</v>
      </c>
      <c r="AT198" s="145" t="s">
        <v>139</v>
      </c>
      <c r="AU198" s="145" t="s">
        <v>85</v>
      </c>
      <c r="AY198" s="15" t="s">
        <v>144</v>
      </c>
      <c r="BE198" s="146">
        <f t="shared" si="30"/>
        <v>0</v>
      </c>
      <c r="BF198" s="146">
        <f t="shared" si="31"/>
        <v>0</v>
      </c>
      <c r="BG198" s="146">
        <f t="shared" si="32"/>
        <v>0</v>
      </c>
      <c r="BH198" s="146">
        <f t="shared" si="33"/>
        <v>0</v>
      </c>
      <c r="BI198" s="146">
        <f t="shared" si="34"/>
        <v>0</v>
      </c>
      <c r="BJ198" s="15" t="s">
        <v>85</v>
      </c>
      <c r="BK198" s="146">
        <f t="shared" si="35"/>
        <v>0</v>
      </c>
      <c r="BL198" s="15" t="s">
        <v>143</v>
      </c>
      <c r="BM198" s="145" t="s">
        <v>427</v>
      </c>
    </row>
    <row r="199" spans="1:65" s="13" customFormat="1" ht="22.9" customHeight="1">
      <c r="B199" s="169"/>
      <c r="D199" s="170" t="s">
        <v>72</v>
      </c>
      <c r="E199" s="179" t="s">
        <v>848</v>
      </c>
      <c r="F199" s="179" t="s">
        <v>849</v>
      </c>
      <c r="J199" s="180"/>
      <c r="L199" s="169"/>
      <c r="M199" s="173"/>
      <c r="N199" s="174"/>
      <c r="O199" s="174"/>
      <c r="P199" s="175">
        <f>SUM(P200:P228)</f>
        <v>0</v>
      </c>
      <c r="Q199" s="174"/>
      <c r="R199" s="175">
        <f>SUM(R200:R228)</f>
        <v>5.1200000000000004E-3</v>
      </c>
      <c r="S199" s="174"/>
      <c r="T199" s="176">
        <f>SUM(T200:T228)</f>
        <v>0</v>
      </c>
      <c r="AR199" s="170" t="s">
        <v>85</v>
      </c>
      <c r="AT199" s="177" t="s">
        <v>72</v>
      </c>
      <c r="AU199" s="177" t="s">
        <v>80</v>
      </c>
      <c r="AY199" s="170" t="s">
        <v>144</v>
      </c>
      <c r="BK199" s="178">
        <f>SUM(BK200:BK228)</f>
        <v>0</v>
      </c>
    </row>
    <row r="200" spans="1:65" s="2" customFormat="1" ht="16.5" customHeight="1">
      <c r="A200" s="28"/>
      <c r="B200" s="133"/>
      <c r="C200" s="134" t="s">
        <v>314</v>
      </c>
      <c r="D200" s="134" t="s">
        <v>139</v>
      </c>
      <c r="E200" s="135" t="s">
        <v>850</v>
      </c>
      <c r="F200" s="136" t="s">
        <v>851</v>
      </c>
      <c r="G200" s="137" t="s">
        <v>142</v>
      </c>
      <c r="H200" s="138">
        <v>6</v>
      </c>
      <c r="I200" s="139"/>
      <c r="J200" s="139"/>
      <c r="K200" s="140"/>
      <c r="L200" s="29"/>
      <c r="M200" s="141" t="s">
        <v>1</v>
      </c>
      <c r="N200" s="142" t="s">
        <v>39</v>
      </c>
      <c r="O200" s="143">
        <v>0</v>
      </c>
      <c r="P200" s="143">
        <f>O200*H200</f>
        <v>0</v>
      </c>
      <c r="Q200" s="143">
        <v>2.0000000000000002E-5</v>
      </c>
      <c r="R200" s="143">
        <f>Q200*H200</f>
        <v>1.2000000000000002E-4</v>
      </c>
      <c r="S200" s="143">
        <v>0</v>
      </c>
      <c r="T200" s="144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45" t="s">
        <v>170</v>
      </c>
      <c r="AT200" s="145" t="s">
        <v>139</v>
      </c>
      <c r="AU200" s="145" t="s">
        <v>85</v>
      </c>
      <c r="AY200" s="15" t="s">
        <v>144</v>
      </c>
      <c r="BE200" s="146">
        <f>IF(N200="základná",J200,0)</f>
        <v>0</v>
      </c>
      <c r="BF200" s="146">
        <f>IF(N200="znížená",J200,0)</f>
        <v>0</v>
      </c>
      <c r="BG200" s="146">
        <f>IF(N200="zákl. prenesená",J200,0)</f>
        <v>0</v>
      </c>
      <c r="BH200" s="146">
        <f>IF(N200="zníž. prenesená",J200,0)</f>
        <v>0</v>
      </c>
      <c r="BI200" s="146">
        <f>IF(N200="nulová",J200,0)</f>
        <v>0</v>
      </c>
      <c r="BJ200" s="15" t="s">
        <v>85</v>
      </c>
      <c r="BK200" s="146">
        <f>ROUND(I200*H200,2)</f>
        <v>0</v>
      </c>
      <c r="BL200" s="15" t="s">
        <v>170</v>
      </c>
      <c r="BM200" s="145" t="s">
        <v>432</v>
      </c>
    </row>
    <row r="201" spans="1:65" s="2" customFormat="1" ht="24.2" customHeight="1">
      <c r="A201" s="28"/>
      <c r="B201" s="133"/>
      <c r="C201" s="181" t="s">
        <v>433</v>
      </c>
      <c r="D201" s="181" t="s">
        <v>257</v>
      </c>
      <c r="E201" s="182" t="s">
        <v>852</v>
      </c>
      <c r="F201" s="183" t="s">
        <v>853</v>
      </c>
      <c r="G201" s="184" t="s">
        <v>142</v>
      </c>
      <c r="H201" s="185">
        <v>5</v>
      </c>
      <c r="I201" s="186"/>
      <c r="J201" s="186"/>
      <c r="K201" s="187"/>
      <c r="L201" s="188"/>
      <c r="M201" s="189" t="s">
        <v>1</v>
      </c>
      <c r="N201" s="190" t="s">
        <v>39</v>
      </c>
      <c r="O201" s="143">
        <v>0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45" t="s">
        <v>267</v>
      </c>
      <c r="AT201" s="145" t="s">
        <v>257</v>
      </c>
      <c r="AU201" s="145" t="s">
        <v>85</v>
      </c>
      <c r="AY201" s="15" t="s">
        <v>144</v>
      </c>
      <c r="BE201" s="146">
        <f>IF(N201="základná",J201,0)</f>
        <v>0</v>
      </c>
      <c r="BF201" s="146">
        <f>IF(N201="znížená",J201,0)</f>
        <v>0</v>
      </c>
      <c r="BG201" s="146">
        <f>IF(N201="zákl. prenesená",J201,0)</f>
        <v>0</v>
      </c>
      <c r="BH201" s="146">
        <f>IF(N201="zníž. prenesená",J201,0)</f>
        <v>0</v>
      </c>
      <c r="BI201" s="146">
        <f>IF(N201="nulová",J201,0)</f>
        <v>0</v>
      </c>
      <c r="BJ201" s="15" t="s">
        <v>85</v>
      </c>
      <c r="BK201" s="146">
        <f>ROUND(I201*H201,2)</f>
        <v>0</v>
      </c>
      <c r="BL201" s="15" t="s">
        <v>170</v>
      </c>
      <c r="BM201" s="145" t="s">
        <v>436</v>
      </c>
    </row>
    <row r="202" spans="1:65" s="2" customFormat="1" ht="39">
      <c r="A202" s="28"/>
      <c r="B202" s="29"/>
      <c r="C202" s="28"/>
      <c r="D202" s="147" t="s">
        <v>145</v>
      </c>
      <c r="E202" s="28"/>
      <c r="F202" s="148" t="s">
        <v>854</v>
      </c>
      <c r="G202" s="28"/>
      <c r="H202" s="28"/>
      <c r="I202" s="28"/>
      <c r="J202" s="28"/>
      <c r="K202" s="28"/>
      <c r="L202" s="29"/>
      <c r="M202" s="149"/>
      <c r="N202" s="150"/>
      <c r="O202" s="57"/>
      <c r="P202" s="57"/>
      <c r="Q202" s="57"/>
      <c r="R202" s="57"/>
      <c r="S202" s="57"/>
      <c r="T202" s="5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5" t="s">
        <v>145</v>
      </c>
      <c r="AU202" s="15" t="s">
        <v>85</v>
      </c>
    </row>
    <row r="203" spans="1:65" s="2" customFormat="1" ht="24.2" customHeight="1">
      <c r="A203" s="28"/>
      <c r="B203" s="133"/>
      <c r="C203" s="181" t="s">
        <v>317</v>
      </c>
      <c r="D203" s="181" t="s">
        <v>257</v>
      </c>
      <c r="E203" s="182" t="s">
        <v>855</v>
      </c>
      <c r="F203" s="183" t="s">
        <v>856</v>
      </c>
      <c r="G203" s="184" t="s">
        <v>142</v>
      </c>
      <c r="H203" s="185">
        <v>1</v>
      </c>
      <c r="I203" s="186"/>
      <c r="J203" s="186"/>
      <c r="K203" s="187"/>
      <c r="L203" s="188"/>
      <c r="M203" s="189" t="s">
        <v>1</v>
      </c>
      <c r="N203" s="190" t="s">
        <v>39</v>
      </c>
      <c r="O203" s="143">
        <v>0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45" t="s">
        <v>267</v>
      </c>
      <c r="AT203" s="145" t="s">
        <v>257</v>
      </c>
      <c r="AU203" s="145" t="s">
        <v>85</v>
      </c>
      <c r="AY203" s="15" t="s">
        <v>144</v>
      </c>
      <c r="BE203" s="146">
        <f>IF(N203="základná",J203,0)</f>
        <v>0</v>
      </c>
      <c r="BF203" s="146">
        <f>IF(N203="znížená",J203,0)</f>
        <v>0</v>
      </c>
      <c r="BG203" s="146">
        <f>IF(N203="zákl. prenesená",J203,0)</f>
        <v>0</v>
      </c>
      <c r="BH203" s="146">
        <f>IF(N203="zníž. prenesená",J203,0)</f>
        <v>0</v>
      </c>
      <c r="BI203" s="146">
        <f>IF(N203="nulová",J203,0)</f>
        <v>0</v>
      </c>
      <c r="BJ203" s="15" t="s">
        <v>85</v>
      </c>
      <c r="BK203" s="146">
        <f>ROUND(I203*H203,2)</f>
        <v>0</v>
      </c>
      <c r="BL203" s="15" t="s">
        <v>170</v>
      </c>
      <c r="BM203" s="145" t="s">
        <v>439</v>
      </c>
    </row>
    <row r="204" spans="1:65" s="2" customFormat="1" ht="29.25">
      <c r="A204" s="28"/>
      <c r="B204" s="29"/>
      <c r="C204" s="28"/>
      <c r="D204" s="147" t="s">
        <v>145</v>
      </c>
      <c r="E204" s="28"/>
      <c r="F204" s="148" t="s">
        <v>857</v>
      </c>
      <c r="G204" s="28"/>
      <c r="H204" s="28"/>
      <c r="I204" s="28"/>
      <c r="J204" s="28"/>
      <c r="K204" s="28"/>
      <c r="L204" s="29"/>
      <c r="M204" s="149"/>
      <c r="N204" s="150"/>
      <c r="O204" s="57"/>
      <c r="P204" s="57"/>
      <c r="Q204" s="57"/>
      <c r="R204" s="57"/>
      <c r="S204" s="57"/>
      <c r="T204" s="5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5" t="s">
        <v>145</v>
      </c>
      <c r="AU204" s="15" t="s">
        <v>85</v>
      </c>
    </row>
    <row r="205" spans="1:65" s="2" customFormat="1" ht="24.2" customHeight="1">
      <c r="A205" s="28"/>
      <c r="B205" s="133"/>
      <c r="C205" s="134" t="s">
        <v>440</v>
      </c>
      <c r="D205" s="134" t="s">
        <v>139</v>
      </c>
      <c r="E205" s="135" t="s">
        <v>858</v>
      </c>
      <c r="F205" s="136" t="s">
        <v>859</v>
      </c>
      <c r="G205" s="137" t="s">
        <v>142</v>
      </c>
      <c r="H205" s="138">
        <v>6</v>
      </c>
      <c r="I205" s="139"/>
      <c r="J205" s="139"/>
      <c r="K205" s="140"/>
      <c r="L205" s="29"/>
      <c r="M205" s="141" t="s">
        <v>1</v>
      </c>
      <c r="N205" s="142" t="s">
        <v>39</v>
      </c>
      <c r="O205" s="143">
        <v>0</v>
      </c>
      <c r="P205" s="143">
        <f>O205*H205</f>
        <v>0</v>
      </c>
      <c r="Q205" s="143">
        <v>2.0000000000000002E-5</v>
      </c>
      <c r="R205" s="143">
        <f>Q205*H205</f>
        <v>1.2000000000000002E-4</v>
      </c>
      <c r="S205" s="143">
        <v>0</v>
      </c>
      <c r="T205" s="144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45" t="s">
        <v>170</v>
      </c>
      <c r="AT205" s="145" t="s">
        <v>139</v>
      </c>
      <c r="AU205" s="145" t="s">
        <v>85</v>
      </c>
      <c r="AY205" s="15" t="s">
        <v>144</v>
      </c>
      <c r="BE205" s="146">
        <f>IF(N205="základná",J205,0)</f>
        <v>0</v>
      </c>
      <c r="BF205" s="146">
        <f>IF(N205="znížená",J205,0)</f>
        <v>0</v>
      </c>
      <c r="BG205" s="146">
        <f>IF(N205="zákl. prenesená",J205,0)</f>
        <v>0</v>
      </c>
      <c r="BH205" s="146">
        <f>IF(N205="zníž. prenesená",J205,0)</f>
        <v>0</v>
      </c>
      <c r="BI205" s="146">
        <f>IF(N205="nulová",J205,0)</f>
        <v>0</v>
      </c>
      <c r="BJ205" s="15" t="s">
        <v>85</v>
      </c>
      <c r="BK205" s="146">
        <f>ROUND(I205*H205,2)</f>
        <v>0</v>
      </c>
      <c r="BL205" s="15" t="s">
        <v>170</v>
      </c>
      <c r="BM205" s="145" t="s">
        <v>443</v>
      </c>
    </row>
    <row r="206" spans="1:65" s="2" customFormat="1" ht="24.2" customHeight="1">
      <c r="A206" s="28"/>
      <c r="B206" s="133"/>
      <c r="C206" s="181" t="s">
        <v>321</v>
      </c>
      <c r="D206" s="181" t="s">
        <v>257</v>
      </c>
      <c r="E206" s="182" t="s">
        <v>860</v>
      </c>
      <c r="F206" s="183" t="s">
        <v>861</v>
      </c>
      <c r="G206" s="184" t="s">
        <v>142</v>
      </c>
      <c r="H206" s="185">
        <v>5</v>
      </c>
      <c r="I206" s="186"/>
      <c r="J206" s="186"/>
      <c r="K206" s="187"/>
      <c r="L206" s="188"/>
      <c r="M206" s="189" t="s">
        <v>1</v>
      </c>
      <c r="N206" s="190" t="s">
        <v>39</v>
      </c>
      <c r="O206" s="143">
        <v>0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5" t="s">
        <v>267</v>
      </c>
      <c r="AT206" s="145" t="s">
        <v>257</v>
      </c>
      <c r="AU206" s="145" t="s">
        <v>85</v>
      </c>
      <c r="AY206" s="15" t="s">
        <v>144</v>
      </c>
      <c r="BE206" s="146">
        <f>IF(N206="základná",J206,0)</f>
        <v>0</v>
      </c>
      <c r="BF206" s="146">
        <f>IF(N206="znížená",J206,0)</f>
        <v>0</v>
      </c>
      <c r="BG206" s="146">
        <f>IF(N206="zákl. prenesená",J206,0)</f>
        <v>0</v>
      </c>
      <c r="BH206" s="146">
        <f>IF(N206="zníž. prenesená",J206,0)</f>
        <v>0</v>
      </c>
      <c r="BI206" s="146">
        <f>IF(N206="nulová",J206,0)</f>
        <v>0</v>
      </c>
      <c r="BJ206" s="15" t="s">
        <v>85</v>
      </c>
      <c r="BK206" s="146">
        <f>ROUND(I206*H206,2)</f>
        <v>0</v>
      </c>
      <c r="BL206" s="15" t="s">
        <v>170</v>
      </c>
      <c r="BM206" s="145" t="s">
        <v>446</v>
      </c>
    </row>
    <row r="207" spans="1:65" s="2" customFormat="1" ht="48.75">
      <c r="A207" s="28"/>
      <c r="B207" s="29"/>
      <c r="C207" s="28"/>
      <c r="D207" s="147" t="s">
        <v>145</v>
      </c>
      <c r="E207" s="28"/>
      <c r="F207" s="148" t="s">
        <v>862</v>
      </c>
      <c r="G207" s="28"/>
      <c r="H207" s="28"/>
      <c r="I207" s="28"/>
      <c r="J207" s="28"/>
      <c r="K207" s="28"/>
      <c r="L207" s="29"/>
      <c r="M207" s="149"/>
      <c r="N207" s="150"/>
      <c r="O207" s="57"/>
      <c r="P207" s="57"/>
      <c r="Q207" s="57"/>
      <c r="R207" s="57"/>
      <c r="S207" s="57"/>
      <c r="T207" s="5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5" t="s">
        <v>145</v>
      </c>
      <c r="AU207" s="15" t="s">
        <v>85</v>
      </c>
    </row>
    <row r="208" spans="1:65" s="2" customFormat="1" ht="24.2" customHeight="1">
      <c r="A208" s="28"/>
      <c r="B208" s="133"/>
      <c r="C208" s="181" t="s">
        <v>449</v>
      </c>
      <c r="D208" s="181" t="s">
        <v>257</v>
      </c>
      <c r="E208" s="182" t="s">
        <v>863</v>
      </c>
      <c r="F208" s="183" t="s">
        <v>864</v>
      </c>
      <c r="G208" s="184" t="s">
        <v>142</v>
      </c>
      <c r="H208" s="185">
        <v>1</v>
      </c>
      <c r="I208" s="186"/>
      <c r="J208" s="186"/>
      <c r="K208" s="187"/>
      <c r="L208" s="188"/>
      <c r="M208" s="189" t="s">
        <v>1</v>
      </c>
      <c r="N208" s="190" t="s">
        <v>39</v>
      </c>
      <c r="O208" s="143">
        <v>0</v>
      </c>
      <c r="P208" s="143">
        <f>O208*H208</f>
        <v>0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45" t="s">
        <v>267</v>
      </c>
      <c r="AT208" s="145" t="s">
        <v>257</v>
      </c>
      <c r="AU208" s="145" t="s">
        <v>85</v>
      </c>
      <c r="AY208" s="15" t="s">
        <v>144</v>
      </c>
      <c r="BE208" s="146">
        <f>IF(N208="základná",J208,0)</f>
        <v>0</v>
      </c>
      <c r="BF208" s="146">
        <f>IF(N208="znížená",J208,0)</f>
        <v>0</v>
      </c>
      <c r="BG208" s="146">
        <f>IF(N208="zákl. prenesená",J208,0)</f>
        <v>0</v>
      </c>
      <c r="BH208" s="146">
        <f>IF(N208="zníž. prenesená",J208,0)</f>
        <v>0</v>
      </c>
      <c r="BI208" s="146">
        <f>IF(N208="nulová",J208,0)</f>
        <v>0</v>
      </c>
      <c r="BJ208" s="15" t="s">
        <v>85</v>
      </c>
      <c r="BK208" s="146">
        <f>ROUND(I208*H208,2)</f>
        <v>0</v>
      </c>
      <c r="BL208" s="15" t="s">
        <v>170</v>
      </c>
      <c r="BM208" s="145" t="s">
        <v>452</v>
      </c>
    </row>
    <row r="209" spans="1:65" s="2" customFormat="1" ht="21.75" customHeight="1">
      <c r="A209" s="28"/>
      <c r="B209" s="133"/>
      <c r="C209" s="134" t="s">
        <v>325</v>
      </c>
      <c r="D209" s="134" t="s">
        <v>139</v>
      </c>
      <c r="E209" s="135" t="s">
        <v>865</v>
      </c>
      <c r="F209" s="136" t="s">
        <v>866</v>
      </c>
      <c r="G209" s="137" t="s">
        <v>867</v>
      </c>
      <c r="H209" s="138">
        <v>6</v>
      </c>
      <c r="I209" s="139"/>
      <c r="J209" s="139"/>
      <c r="K209" s="140"/>
      <c r="L209" s="29"/>
      <c r="M209" s="141" t="s">
        <v>1</v>
      </c>
      <c r="N209" s="142" t="s">
        <v>39</v>
      </c>
      <c r="O209" s="143">
        <v>0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5" t="s">
        <v>170</v>
      </c>
      <c r="AT209" s="145" t="s">
        <v>139</v>
      </c>
      <c r="AU209" s="145" t="s">
        <v>85</v>
      </c>
      <c r="AY209" s="15" t="s">
        <v>144</v>
      </c>
      <c r="BE209" s="146">
        <f>IF(N209="základná",J209,0)</f>
        <v>0</v>
      </c>
      <c r="BF209" s="146">
        <f>IF(N209="znížená",J209,0)</f>
        <v>0</v>
      </c>
      <c r="BG209" s="146">
        <f>IF(N209="zákl. prenesená",J209,0)</f>
        <v>0</v>
      </c>
      <c r="BH209" s="146">
        <f>IF(N209="zníž. prenesená",J209,0)</f>
        <v>0</v>
      </c>
      <c r="BI209" s="146">
        <f>IF(N209="nulová",J209,0)</f>
        <v>0</v>
      </c>
      <c r="BJ209" s="15" t="s">
        <v>85</v>
      </c>
      <c r="BK209" s="146">
        <f>ROUND(I209*H209,2)</f>
        <v>0</v>
      </c>
      <c r="BL209" s="15" t="s">
        <v>170</v>
      </c>
      <c r="BM209" s="145" t="s">
        <v>455</v>
      </c>
    </row>
    <row r="210" spans="1:65" s="2" customFormat="1" ht="24.2" customHeight="1">
      <c r="A210" s="28"/>
      <c r="B210" s="133"/>
      <c r="C210" s="181" t="s">
        <v>456</v>
      </c>
      <c r="D210" s="181" t="s">
        <v>257</v>
      </c>
      <c r="E210" s="182" t="s">
        <v>868</v>
      </c>
      <c r="F210" s="183" t="s">
        <v>869</v>
      </c>
      <c r="G210" s="184" t="s">
        <v>142</v>
      </c>
      <c r="H210" s="185">
        <v>6</v>
      </c>
      <c r="I210" s="186"/>
      <c r="J210" s="186"/>
      <c r="K210" s="187"/>
      <c r="L210" s="188"/>
      <c r="M210" s="189" t="s">
        <v>1</v>
      </c>
      <c r="N210" s="190" t="s">
        <v>39</v>
      </c>
      <c r="O210" s="143">
        <v>0</v>
      </c>
      <c r="P210" s="143">
        <f>O210*H210</f>
        <v>0</v>
      </c>
      <c r="Q210" s="143">
        <v>0</v>
      </c>
      <c r="R210" s="143">
        <f>Q210*H210</f>
        <v>0</v>
      </c>
      <c r="S210" s="143">
        <v>0</v>
      </c>
      <c r="T210" s="144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45" t="s">
        <v>267</v>
      </c>
      <c r="AT210" s="145" t="s">
        <v>257</v>
      </c>
      <c r="AU210" s="145" t="s">
        <v>85</v>
      </c>
      <c r="AY210" s="15" t="s">
        <v>144</v>
      </c>
      <c r="BE210" s="146">
        <f>IF(N210="základná",J210,0)</f>
        <v>0</v>
      </c>
      <c r="BF210" s="146">
        <f>IF(N210="znížená",J210,0)</f>
        <v>0</v>
      </c>
      <c r="BG210" s="146">
        <f>IF(N210="zákl. prenesená",J210,0)</f>
        <v>0</v>
      </c>
      <c r="BH210" s="146">
        <f>IF(N210="zníž. prenesená",J210,0)</f>
        <v>0</v>
      </c>
      <c r="BI210" s="146">
        <f>IF(N210="nulová",J210,0)</f>
        <v>0</v>
      </c>
      <c r="BJ210" s="15" t="s">
        <v>85</v>
      </c>
      <c r="BK210" s="146">
        <f>ROUND(I210*H210,2)</f>
        <v>0</v>
      </c>
      <c r="BL210" s="15" t="s">
        <v>170</v>
      </c>
      <c r="BM210" s="145" t="s">
        <v>459</v>
      </c>
    </row>
    <row r="211" spans="1:65" s="2" customFormat="1" ht="48.75">
      <c r="A211" s="28"/>
      <c r="B211" s="29"/>
      <c r="C211" s="28"/>
      <c r="D211" s="147" t="s">
        <v>145</v>
      </c>
      <c r="E211" s="28"/>
      <c r="F211" s="148" t="s">
        <v>870</v>
      </c>
      <c r="G211" s="28"/>
      <c r="H211" s="28"/>
      <c r="I211" s="28"/>
      <c r="J211" s="28"/>
      <c r="K211" s="28"/>
      <c r="L211" s="29"/>
      <c r="M211" s="149"/>
      <c r="N211" s="150"/>
      <c r="O211" s="57"/>
      <c r="P211" s="57"/>
      <c r="Q211" s="57"/>
      <c r="R211" s="57"/>
      <c r="S211" s="57"/>
      <c r="T211" s="5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5" t="s">
        <v>145</v>
      </c>
      <c r="AU211" s="15" t="s">
        <v>85</v>
      </c>
    </row>
    <row r="212" spans="1:65" s="2" customFormat="1" ht="16.5" customHeight="1">
      <c r="A212" s="28"/>
      <c r="B212" s="133"/>
      <c r="C212" s="134" t="s">
        <v>329</v>
      </c>
      <c r="D212" s="134" t="s">
        <v>139</v>
      </c>
      <c r="E212" s="135" t="s">
        <v>871</v>
      </c>
      <c r="F212" s="136" t="s">
        <v>872</v>
      </c>
      <c r="G212" s="137" t="s">
        <v>142</v>
      </c>
      <c r="H212" s="138">
        <v>10</v>
      </c>
      <c r="I212" s="139"/>
      <c r="J212" s="139"/>
      <c r="K212" s="140"/>
      <c r="L212" s="29"/>
      <c r="M212" s="141" t="s">
        <v>1</v>
      </c>
      <c r="N212" s="142" t="s">
        <v>39</v>
      </c>
      <c r="O212" s="143">
        <v>0</v>
      </c>
      <c r="P212" s="143">
        <f t="shared" ref="P212:P218" si="36">O212*H212</f>
        <v>0</v>
      </c>
      <c r="Q212" s="143">
        <v>0</v>
      </c>
      <c r="R212" s="143">
        <f t="shared" ref="R212:R218" si="37">Q212*H212</f>
        <v>0</v>
      </c>
      <c r="S212" s="143">
        <v>0</v>
      </c>
      <c r="T212" s="144">
        <f t="shared" ref="T212:T218" si="38"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45" t="s">
        <v>170</v>
      </c>
      <c r="AT212" s="145" t="s">
        <v>139</v>
      </c>
      <c r="AU212" s="145" t="s">
        <v>85</v>
      </c>
      <c r="AY212" s="15" t="s">
        <v>144</v>
      </c>
      <c r="BE212" s="146">
        <f t="shared" ref="BE212:BE218" si="39">IF(N212="základná",J212,0)</f>
        <v>0</v>
      </c>
      <c r="BF212" s="146">
        <f t="shared" ref="BF212:BF218" si="40">IF(N212="znížená",J212,0)</f>
        <v>0</v>
      </c>
      <c r="BG212" s="146">
        <f t="shared" ref="BG212:BG218" si="41">IF(N212="zákl. prenesená",J212,0)</f>
        <v>0</v>
      </c>
      <c r="BH212" s="146">
        <f t="shared" ref="BH212:BH218" si="42">IF(N212="zníž. prenesená",J212,0)</f>
        <v>0</v>
      </c>
      <c r="BI212" s="146">
        <f t="shared" ref="BI212:BI218" si="43">IF(N212="nulová",J212,0)</f>
        <v>0</v>
      </c>
      <c r="BJ212" s="15" t="s">
        <v>85</v>
      </c>
      <c r="BK212" s="146">
        <f t="shared" ref="BK212:BK218" si="44">ROUND(I212*H212,2)</f>
        <v>0</v>
      </c>
      <c r="BL212" s="15" t="s">
        <v>170</v>
      </c>
      <c r="BM212" s="145" t="s">
        <v>462</v>
      </c>
    </row>
    <row r="213" spans="1:65" s="2" customFormat="1" ht="24.2" customHeight="1">
      <c r="A213" s="28"/>
      <c r="B213" s="133"/>
      <c r="C213" s="181" t="s">
        <v>463</v>
      </c>
      <c r="D213" s="181" t="s">
        <v>257</v>
      </c>
      <c r="E213" s="182" t="s">
        <v>873</v>
      </c>
      <c r="F213" s="183" t="s">
        <v>874</v>
      </c>
      <c r="G213" s="184" t="s">
        <v>142</v>
      </c>
      <c r="H213" s="185">
        <v>10</v>
      </c>
      <c r="I213" s="186"/>
      <c r="J213" s="186"/>
      <c r="K213" s="187"/>
      <c r="L213" s="188"/>
      <c r="M213" s="189" t="s">
        <v>1</v>
      </c>
      <c r="N213" s="190" t="s">
        <v>39</v>
      </c>
      <c r="O213" s="143">
        <v>0</v>
      </c>
      <c r="P213" s="143">
        <f t="shared" si="36"/>
        <v>0</v>
      </c>
      <c r="Q213" s="143">
        <v>0</v>
      </c>
      <c r="R213" s="143">
        <f t="shared" si="37"/>
        <v>0</v>
      </c>
      <c r="S213" s="143">
        <v>0</v>
      </c>
      <c r="T213" s="144">
        <f t="shared" si="38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45" t="s">
        <v>267</v>
      </c>
      <c r="AT213" s="145" t="s">
        <v>257</v>
      </c>
      <c r="AU213" s="145" t="s">
        <v>85</v>
      </c>
      <c r="AY213" s="15" t="s">
        <v>144</v>
      </c>
      <c r="BE213" s="146">
        <f t="shared" si="39"/>
        <v>0</v>
      </c>
      <c r="BF213" s="146">
        <f t="shared" si="40"/>
        <v>0</v>
      </c>
      <c r="BG213" s="146">
        <f t="shared" si="41"/>
        <v>0</v>
      </c>
      <c r="BH213" s="146">
        <f t="shared" si="42"/>
        <v>0</v>
      </c>
      <c r="BI213" s="146">
        <f t="shared" si="43"/>
        <v>0</v>
      </c>
      <c r="BJ213" s="15" t="s">
        <v>85</v>
      </c>
      <c r="BK213" s="146">
        <f t="shared" si="44"/>
        <v>0</v>
      </c>
      <c r="BL213" s="15" t="s">
        <v>170</v>
      </c>
      <c r="BM213" s="145" t="s">
        <v>466</v>
      </c>
    </row>
    <row r="214" spans="1:65" s="2" customFormat="1" ht="24.2" customHeight="1">
      <c r="A214" s="28"/>
      <c r="B214" s="133"/>
      <c r="C214" s="134" t="s">
        <v>332</v>
      </c>
      <c r="D214" s="134" t="s">
        <v>139</v>
      </c>
      <c r="E214" s="135" t="s">
        <v>875</v>
      </c>
      <c r="F214" s="136" t="s">
        <v>876</v>
      </c>
      <c r="G214" s="137" t="s">
        <v>142</v>
      </c>
      <c r="H214" s="138">
        <v>6</v>
      </c>
      <c r="I214" s="139"/>
      <c r="J214" s="139"/>
      <c r="K214" s="140"/>
      <c r="L214" s="29"/>
      <c r="M214" s="141" t="s">
        <v>1</v>
      </c>
      <c r="N214" s="142" t="s">
        <v>39</v>
      </c>
      <c r="O214" s="143">
        <v>0</v>
      </c>
      <c r="P214" s="143">
        <f t="shared" si="36"/>
        <v>0</v>
      </c>
      <c r="Q214" s="143">
        <v>2.0000000000000002E-5</v>
      </c>
      <c r="R214" s="143">
        <f t="shared" si="37"/>
        <v>1.2000000000000002E-4</v>
      </c>
      <c r="S214" s="143">
        <v>0</v>
      </c>
      <c r="T214" s="144">
        <f t="shared" si="38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45" t="s">
        <v>170</v>
      </c>
      <c r="AT214" s="145" t="s">
        <v>139</v>
      </c>
      <c r="AU214" s="145" t="s">
        <v>85</v>
      </c>
      <c r="AY214" s="15" t="s">
        <v>144</v>
      </c>
      <c r="BE214" s="146">
        <f t="shared" si="39"/>
        <v>0</v>
      </c>
      <c r="BF214" s="146">
        <f t="shared" si="40"/>
        <v>0</v>
      </c>
      <c r="BG214" s="146">
        <f t="shared" si="41"/>
        <v>0</v>
      </c>
      <c r="BH214" s="146">
        <f t="shared" si="42"/>
        <v>0</v>
      </c>
      <c r="BI214" s="146">
        <f t="shared" si="43"/>
        <v>0</v>
      </c>
      <c r="BJ214" s="15" t="s">
        <v>85</v>
      </c>
      <c r="BK214" s="146">
        <f t="shared" si="44"/>
        <v>0</v>
      </c>
      <c r="BL214" s="15" t="s">
        <v>170</v>
      </c>
      <c r="BM214" s="145" t="s">
        <v>471</v>
      </c>
    </row>
    <row r="215" spans="1:65" s="2" customFormat="1" ht="33" customHeight="1">
      <c r="A215" s="28"/>
      <c r="B215" s="133"/>
      <c r="C215" s="181" t="s">
        <v>472</v>
      </c>
      <c r="D215" s="181" t="s">
        <v>257</v>
      </c>
      <c r="E215" s="182" t="s">
        <v>877</v>
      </c>
      <c r="F215" s="183" t="s">
        <v>878</v>
      </c>
      <c r="G215" s="184" t="s">
        <v>142</v>
      </c>
      <c r="H215" s="185">
        <v>6</v>
      </c>
      <c r="I215" s="186"/>
      <c r="J215" s="186"/>
      <c r="K215" s="187"/>
      <c r="L215" s="188"/>
      <c r="M215" s="189" t="s">
        <v>1</v>
      </c>
      <c r="N215" s="190" t="s">
        <v>39</v>
      </c>
      <c r="O215" s="143">
        <v>0</v>
      </c>
      <c r="P215" s="143">
        <f t="shared" si="36"/>
        <v>0</v>
      </c>
      <c r="Q215" s="143">
        <v>3.1E-4</v>
      </c>
      <c r="R215" s="143">
        <f t="shared" si="37"/>
        <v>1.8600000000000001E-3</v>
      </c>
      <c r="S215" s="143">
        <v>0</v>
      </c>
      <c r="T215" s="144">
        <f t="shared" si="38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45" t="s">
        <v>267</v>
      </c>
      <c r="AT215" s="145" t="s">
        <v>257</v>
      </c>
      <c r="AU215" s="145" t="s">
        <v>85</v>
      </c>
      <c r="AY215" s="15" t="s">
        <v>144</v>
      </c>
      <c r="BE215" s="146">
        <f t="shared" si="39"/>
        <v>0</v>
      </c>
      <c r="BF215" s="146">
        <f t="shared" si="40"/>
        <v>0</v>
      </c>
      <c r="BG215" s="146">
        <f t="shared" si="41"/>
        <v>0</v>
      </c>
      <c r="BH215" s="146">
        <f t="shared" si="42"/>
        <v>0</v>
      </c>
      <c r="BI215" s="146">
        <f t="shared" si="43"/>
        <v>0</v>
      </c>
      <c r="BJ215" s="15" t="s">
        <v>85</v>
      </c>
      <c r="BK215" s="146">
        <f t="shared" si="44"/>
        <v>0</v>
      </c>
      <c r="BL215" s="15" t="s">
        <v>170</v>
      </c>
      <c r="BM215" s="145" t="s">
        <v>475</v>
      </c>
    </row>
    <row r="216" spans="1:65" s="2" customFormat="1" ht="24.2" customHeight="1">
      <c r="A216" s="28"/>
      <c r="B216" s="133"/>
      <c r="C216" s="181" t="s">
        <v>336</v>
      </c>
      <c r="D216" s="181" t="s">
        <v>257</v>
      </c>
      <c r="E216" s="182" t="s">
        <v>879</v>
      </c>
      <c r="F216" s="183" t="s">
        <v>880</v>
      </c>
      <c r="G216" s="184" t="s">
        <v>142</v>
      </c>
      <c r="H216" s="185">
        <v>1</v>
      </c>
      <c r="I216" s="186"/>
      <c r="J216" s="186"/>
      <c r="K216" s="187"/>
      <c r="L216" s="188"/>
      <c r="M216" s="189" t="s">
        <v>1</v>
      </c>
      <c r="N216" s="190" t="s">
        <v>39</v>
      </c>
      <c r="O216" s="143">
        <v>0</v>
      </c>
      <c r="P216" s="143">
        <f t="shared" si="36"/>
        <v>0</v>
      </c>
      <c r="Q216" s="143">
        <v>1.4999999999999999E-4</v>
      </c>
      <c r="R216" s="143">
        <f t="shared" si="37"/>
        <v>1.4999999999999999E-4</v>
      </c>
      <c r="S216" s="143">
        <v>0</v>
      </c>
      <c r="T216" s="144">
        <f t="shared" si="38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45" t="s">
        <v>267</v>
      </c>
      <c r="AT216" s="145" t="s">
        <v>257</v>
      </c>
      <c r="AU216" s="145" t="s">
        <v>85</v>
      </c>
      <c r="AY216" s="15" t="s">
        <v>144</v>
      </c>
      <c r="BE216" s="146">
        <f t="shared" si="39"/>
        <v>0</v>
      </c>
      <c r="BF216" s="146">
        <f t="shared" si="40"/>
        <v>0</v>
      </c>
      <c r="BG216" s="146">
        <f t="shared" si="41"/>
        <v>0</v>
      </c>
      <c r="BH216" s="146">
        <f t="shared" si="42"/>
        <v>0</v>
      </c>
      <c r="BI216" s="146">
        <f t="shared" si="43"/>
        <v>0</v>
      </c>
      <c r="BJ216" s="15" t="s">
        <v>85</v>
      </c>
      <c r="BK216" s="146">
        <f t="shared" si="44"/>
        <v>0</v>
      </c>
      <c r="BL216" s="15" t="s">
        <v>170</v>
      </c>
      <c r="BM216" s="145" t="s">
        <v>478</v>
      </c>
    </row>
    <row r="217" spans="1:65" s="2" customFormat="1" ht="16.5" customHeight="1">
      <c r="A217" s="28"/>
      <c r="B217" s="133"/>
      <c r="C217" s="134" t="s">
        <v>479</v>
      </c>
      <c r="D217" s="134" t="s">
        <v>139</v>
      </c>
      <c r="E217" s="135" t="s">
        <v>881</v>
      </c>
      <c r="F217" s="136" t="s">
        <v>882</v>
      </c>
      <c r="G217" s="137" t="s">
        <v>142</v>
      </c>
      <c r="H217" s="138">
        <v>2</v>
      </c>
      <c r="I217" s="139"/>
      <c r="J217" s="139"/>
      <c r="K217" s="140"/>
      <c r="L217" s="29"/>
      <c r="M217" s="141" t="s">
        <v>1</v>
      </c>
      <c r="N217" s="142" t="s">
        <v>39</v>
      </c>
      <c r="O217" s="143">
        <v>0</v>
      </c>
      <c r="P217" s="143">
        <f t="shared" si="36"/>
        <v>0</v>
      </c>
      <c r="Q217" s="143">
        <v>0</v>
      </c>
      <c r="R217" s="143">
        <f t="shared" si="37"/>
        <v>0</v>
      </c>
      <c r="S217" s="143">
        <v>0</v>
      </c>
      <c r="T217" s="144">
        <f t="shared" si="38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45" t="s">
        <v>170</v>
      </c>
      <c r="AT217" s="145" t="s">
        <v>139</v>
      </c>
      <c r="AU217" s="145" t="s">
        <v>85</v>
      </c>
      <c r="AY217" s="15" t="s">
        <v>144</v>
      </c>
      <c r="BE217" s="146">
        <f t="shared" si="39"/>
        <v>0</v>
      </c>
      <c r="BF217" s="146">
        <f t="shared" si="40"/>
        <v>0</v>
      </c>
      <c r="BG217" s="146">
        <f t="shared" si="41"/>
        <v>0</v>
      </c>
      <c r="BH217" s="146">
        <f t="shared" si="42"/>
        <v>0</v>
      </c>
      <c r="BI217" s="146">
        <f t="shared" si="43"/>
        <v>0</v>
      </c>
      <c r="BJ217" s="15" t="s">
        <v>85</v>
      </c>
      <c r="BK217" s="146">
        <f t="shared" si="44"/>
        <v>0</v>
      </c>
      <c r="BL217" s="15" t="s">
        <v>170</v>
      </c>
      <c r="BM217" s="145" t="s">
        <v>482</v>
      </c>
    </row>
    <row r="218" spans="1:65" s="2" customFormat="1" ht="24.2" customHeight="1">
      <c r="A218" s="28"/>
      <c r="B218" s="133"/>
      <c r="C218" s="181" t="s">
        <v>339</v>
      </c>
      <c r="D218" s="181" t="s">
        <v>257</v>
      </c>
      <c r="E218" s="182" t="s">
        <v>883</v>
      </c>
      <c r="F218" s="183" t="s">
        <v>884</v>
      </c>
      <c r="G218" s="184" t="s">
        <v>142</v>
      </c>
      <c r="H218" s="185">
        <v>2</v>
      </c>
      <c r="I218" s="186"/>
      <c r="J218" s="186"/>
      <c r="K218" s="187"/>
      <c r="L218" s="188"/>
      <c r="M218" s="189" t="s">
        <v>1</v>
      </c>
      <c r="N218" s="190" t="s">
        <v>39</v>
      </c>
      <c r="O218" s="143">
        <v>0</v>
      </c>
      <c r="P218" s="143">
        <f t="shared" si="36"/>
        <v>0</v>
      </c>
      <c r="Q218" s="143">
        <v>0</v>
      </c>
      <c r="R218" s="143">
        <f t="shared" si="37"/>
        <v>0</v>
      </c>
      <c r="S218" s="143">
        <v>0</v>
      </c>
      <c r="T218" s="144">
        <f t="shared" si="38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45" t="s">
        <v>267</v>
      </c>
      <c r="AT218" s="145" t="s">
        <v>257</v>
      </c>
      <c r="AU218" s="145" t="s">
        <v>85</v>
      </c>
      <c r="AY218" s="15" t="s">
        <v>144</v>
      </c>
      <c r="BE218" s="146">
        <f t="shared" si="39"/>
        <v>0</v>
      </c>
      <c r="BF218" s="146">
        <f t="shared" si="40"/>
        <v>0</v>
      </c>
      <c r="BG218" s="146">
        <f t="shared" si="41"/>
        <v>0</v>
      </c>
      <c r="BH218" s="146">
        <f t="shared" si="42"/>
        <v>0</v>
      </c>
      <c r="BI218" s="146">
        <f t="shared" si="43"/>
        <v>0</v>
      </c>
      <c r="BJ218" s="15" t="s">
        <v>85</v>
      </c>
      <c r="BK218" s="146">
        <f t="shared" si="44"/>
        <v>0</v>
      </c>
      <c r="BL218" s="15" t="s">
        <v>170</v>
      </c>
      <c r="BM218" s="145" t="s">
        <v>485</v>
      </c>
    </row>
    <row r="219" spans="1:65" s="2" customFormat="1" ht="48.75">
      <c r="A219" s="28"/>
      <c r="B219" s="29"/>
      <c r="C219" s="28"/>
      <c r="D219" s="147" t="s">
        <v>145</v>
      </c>
      <c r="E219" s="28"/>
      <c r="F219" s="148" t="s">
        <v>885</v>
      </c>
      <c r="G219" s="28"/>
      <c r="H219" s="28"/>
      <c r="I219" s="28"/>
      <c r="J219" s="28"/>
      <c r="K219" s="28"/>
      <c r="L219" s="29"/>
      <c r="M219" s="149"/>
      <c r="N219" s="150"/>
      <c r="O219" s="57"/>
      <c r="P219" s="57"/>
      <c r="Q219" s="57"/>
      <c r="R219" s="57"/>
      <c r="S219" s="57"/>
      <c r="T219" s="5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5" t="s">
        <v>145</v>
      </c>
      <c r="AU219" s="15" t="s">
        <v>85</v>
      </c>
    </row>
    <row r="220" spans="1:65" s="2" customFormat="1" ht="16.5" customHeight="1">
      <c r="A220" s="28"/>
      <c r="B220" s="133"/>
      <c r="C220" s="134" t="s">
        <v>486</v>
      </c>
      <c r="D220" s="134" t="s">
        <v>139</v>
      </c>
      <c r="E220" s="135" t="s">
        <v>886</v>
      </c>
      <c r="F220" s="136" t="s">
        <v>887</v>
      </c>
      <c r="G220" s="137" t="s">
        <v>142</v>
      </c>
      <c r="H220" s="138">
        <v>1</v>
      </c>
      <c r="I220" s="139"/>
      <c r="J220" s="139"/>
      <c r="K220" s="140"/>
      <c r="L220" s="29"/>
      <c r="M220" s="141" t="s">
        <v>1</v>
      </c>
      <c r="N220" s="142" t="s">
        <v>39</v>
      </c>
      <c r="O220" s="143">
        <v>0</v>
      </c>
      <c r="P220" s="143">
        <f t="shared" ref="P220:P225" si="45">O220*H220</f>
        <v>0</v>
      </c>
      <c r="Q220" s="143">
        <v>2.0000000000000002E-5</v>
      </c>
      <c r="R220" s="143">
        <f t="shared" ref="R220:R225" si="46">Q220*H220</f>
        <v>2.0000000000000002E-5</v>
      </c>
      <c r="S220" s="143">
        <v>0</v>
      </c>
      <c r="T220" s="144">
        <f t="shared" ref="T220:T225" si="47"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45" t="s">
        <v>170</v>
      </c>
      <c r="AT220" s="145" t="s">
        <v>139</v>
      </c>
      <c r="AU220" s="145" t="s">
        <v>85</v>
      </c>
      <c r="AY220" s="15" t="s">
        <v>144</v>
      </c>
      <c r="BE220" s="146">
        <f t="shared" ref="BE220:BE225" si="48">IF(N220="základná",J220,0)</f>
        <v>0</v>
      </c>
      <c r="BF220" s="146">
        <f t="shared" ref="BF220:BF225" si="49">IF(N220="znížená",J220,0)</f>
        <v>0</v>
      </c>
      <c r="BG220" s="146">
        <f t="shared" ref="BG220:BG225" si="50">IF(N220="zákl. prenesená",J220,0)</f>
        <v>0</v>
      </c>
      <c r="BH220" s="146">
        <f t="shared" ref="BH220:BH225" si="51">IF(N220="zníž. prenesená",J220,0)</f>
        <v>0</v>
      </c>
      <c r="BI220" s="146">
        <f t="shared" ref="BI220:BI225" si="52">IF(N220="nulová",J220,0)</f>
        <v>0</v>
      </c>
      <c r="BJ220" s="15" t="s">
        <v>85</v>
      </c>
      <c r="BK220" s="146">
        <f t="shared" ref="BK220:BK225" si="53">ROUND(I220*H220,2)</f>
        <v>0</v>
      </c>
      <c r="BL220" s="15" t="s">
        <v>170</v>
      </c>
      <c r="BM220" s="145" t="s">
        <v>489</v>
      </c>
    </row>
    <row r="221" spans="1:65" s="2" customFormat="1" ht="24.2" customHeight="1">
      <c r="A221" s="28"/>
      <c r="B221" s="133"/>
      <c r="C221" s="181" t="s">
        <v>343</v>
      </c>
      <c r="D221" s="181" t="s">
        <v>257</v>
      </c>
      <c r="E221" s="182" t="s">
        <v>888</v>
      </c>
      <c r="F221" s="183" t="s">
        <v>889</v>
      </c>
      <c r="G221" s="184" t="s">
        <v>142</v>
      </c>
      <c r="H221" s="185">
        <v>1</v>
      </c>
      <c r="I221" s="186"/>
      <c r="J221" s="186"/>
      <c r="K221" s="187"/>
      <c r="L221" s="188"/>
      <c r="M221" s="189" t="s">
        <v>1</v>
      </c>
      <c r="N221" s="190" t="s">
        <v>39</v>
      </c>
      <c r="O221" s="143">
        <v>0</v>
      </c>
      <c r="P221" s="143">
        <f t="shared" si="45"/>
        <v>0</v>
      </c>
      <c r="Q221" s="143">
        <v>3.8000000000000002E-4</v>
      </c>
      <c r="R221" s="143">
        <f t="shared" si="46"/>
        <v>3.8000000000000002E-4</v>
      </c>
      <c r="S221" s="143">
        <v>0</v>
      </c>
      <c r="T221" s="144">
        <f t="shared" si="47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45" t="s">
        <v>267</v>
      </c>
      <c r="AT221" s="145" t="s">
        <v>257</v>
      </c>
      <c r="AU221" s="145" t="s">
        <v>85</v>
      </c>
      <c r="AY221" s="15" t="s">
        <v>144</v>
      </c>
      <c r="BE221" s="146">
        <f t="shared" si="48"/>
        <v>0</v>
      </c>
      <c r="BF221" s="146">
        <f t="shared" si="49"/>
        <v>0</v>
      </c>
      <c r="BG221" s="146">
        <f t="shared" si="50"/>
        <v>0</v>
      </c>
      <c r="BH221" s="146">
        <f t="shared" si="51"/>
        <v>0</v>
      </c>
      <c r="BI221" s="146">
        <f t="shared" si="52"/>
        <v>0</v>
      </c>
      <c r="BJ221" s="15" t="s">
        <v>85</v>
      </c>
      <c r="BK221" s="146">
        <f t="shared" si="53"/>
        <v>0</v>
      </c>
      <c r="BL221" s="15" t="s">
        <v>170</v>
      </c>
      <c r="BM221" s="145" t="s">
        <v>492</v>
      </c>
    </row>
    <row r="222" spans="1:65" s="2" customFormat="1" ht="16.5" customHeight="1">
      <c r="A222" s="28"/>
      <c r="B222" s="133"/>
      <c r="C222" s="134" t="s">
        <v>493</v>
      </c>
      <c r="D222" s="134" t="s">
        <v>139</v>
      </c>
      <c r="E222" s="135" t="s">
        <v>890</v>
      </c>
      <c r="F222" s="136" t="s">
        <v>891</v>
      </c>
      <c r="G222" s="137" t="s">
        <v>142</v>
      </c>
      <c r="H222" s="138">
        <v>1</v>
      </c>
      <c r="I222" s="139"/>
      <c r="J222" s="139"/>
      <c r="K222" s="140"/>
      <c r="L222" s="29"/>
      <c r="M222" s="141" t="s">
        <v>1</v>
      </c>
      <c r="N222" s="142" t="s">
        <v>39</v>
      </c>
      <c r="O222" s="143">
        <v>0</v>
      </c>
      <c r="P222" s="143">
        <f t="shared" si="45"/>
        <v>0</v>
      </c>
      <c r="Q222" s="143">
        <v>6.0000000000000002E-5</v>
      </c>
      <c r="R222" s="143">
        <f t="shared" si="46"/>
        <v>6.0000000000000002E-5</v>
      </c>
      <c r="S222" s="143">
        <v>0</v>
      </c>
      <c r="T222" s="144">
        <f t="shared" si="47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45" t="s">
        <v>170</v>
      </c>
      <c r="AT222" s="145" t="s">
        <v>139</v>
      </c>
      <c r="AU222" s="145" t="s">
        <v>85</v>
      </c>
      <c r="AY222" s="15" t="s">
        <v>144</v>
      </c>
      <c r="BE222" s="146">
        <f t="shared" si="48"/>
        <v>0</v>
      </c>
      <c r="BF222" s="146">
        <f t="shared" si="49"/>
        <v>0</v>
      </c>
      <c r="BG222" s="146">
        <f t="shared" si="50"/>
        <v>0</v>
      </c>
      <c r="BH222" s="146">
        <f t="shared" si="51"/>
        <v>0</v>
      </c>
      <c r="BI222" s="146">
        <f t="shared" si="52"/>
        <v>0</v>
      </c>
      <c r="BJ222" s="15" t="s">
        <v>85</v>
      </c>
      <c r="BK222" s="146">
        <f t="shared" si="53"/>
        <v>0</v>
      </c>
      <c r="BL222" s="15" t="s">
        <v>170</v>
      </c>
      <c r="BM222" s="145" t="s">
        <v>496</v>
      </c>
    </row>
    <row r="223" spans="1:65" s="2" customFormat="1" ht="24.2" customHeight="1">
      <c r="A223" s="28"/>
      <c r="B223" s="133"/>
      <c r="C223" s="181" t="s">
        <v>348</v>
      </c>
      <c r="D223" s="181" t="s">
        <v>257</v>
      </c>
      <c r="E223" s="182" t="s">
        <v>892</v>
      </c>
      <c r="F223" s="183" t="s">
        <v>893</v>
      </c>
      <c r="G223" s="184" t="s">
        <v>142</v>
      </c>
      <c r="H223" s="185">
        <v>1</v>
      </c>
      <c r="I223" s="186"/>
      <c r="J223" s="186"/>
      <c r="K223" s="187"/>
      <c r="L223" s="188"/>
      <c r="M223" s="189" t="s">
        <v>1</v>
      </c>
      <c r="N223" s="190" t="s">
        <v>39</v>
      </c>
      <c r="O223" s="143">
        <v>0</v>
      </c>
      <c r="P223" s="143">
        <f t="shared" si="45"/>
        <v>0</v>
      </c>
      <c r="Q223" s="143">
        <v>3.3E-4</v>
      </c>
      <c r="R223" s="143">
        <f t="shared" si="46"/>
        <v>3.3E-4</v>
      </c>
      <c r="S223" s="143">
        <v>0</v>
      </c>
      <c r="T223" s="144">
        <f t="shared" si="47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45" t="s">
        <v>267</v>
      </c>
      <c r="AT223" s="145" t="s">
        <v>257</v>
      </c>
      <c r="AU223" s="145" t="s">
        <v>85</v>
      </c>
      <c r="AY223" s="15" t="s">
        <v>144</v>
      </c>
      <c r="BE223" s="146">
        <f t="shared" si="48"/>
        <v>0</v>
      </c>
      <c r="BF223" s="146">
        <f t="shared" si="49"/>
        <v>0</v>
      </c>
      <c r="BG223" s="146">
        <f t="shared" si="50"/>
        <v>0</v>
      </c>
      <c r="BH223" s="146">
        <f t="shared" si="51"/>
        <v>0</v>
      </c>
      <c r="BI223" s="146">
        <f t="shared" si="52"/>
        <v>0</v>
      </c>
      <c r="BJ223" s="15" t="s">
        <v>85</v>
      </c>
      <c r="BK223" s="146">
        <f t="shared" si="53"/>
        <v>0</v>
      </c>
      <c r="BL223" s="15" t="s">
        <v>170</v>
      </c>
      <c r="BM223" s="145" t="s">
        <v>499</v>
      </c>
    </row>
    <row r="224" spans="1:65" s="2" customFormat="1" ht="24.2" customHeight="1">
      <c r="A224" s="28"/>
      <c r="B224" s="133"/>
      <c r="C224" s="181" t="s">
        <v>500</v>
      </c>
      <c r="D224" s="181" t="s">
        <v>257</v>
      </c>
      <c r="E224" s="182" t="s">
        <v>894</v>
      </c>
      <c r="F224" s="183" t="s">
        <v>895</v>
      </c>
      <c r="G224" s="184" t="s">
        <v>896</v>
      </c>
      <c r="H224" s="185">
        <v>1</v>
      </c>
      <c r="I224" s="186"/>
      <c r="J224" s="186"/>
      <c r="K224" s="187"/>
      <c r="L224" s="188"/>
      <c r="M224" s="189" t="s">
        <v>1</v>
      </c>
      <c r="N224" s="190" t="s">
        <v>39</v>
      </c>
      <c r="O224" s="143">
        <v>0</v>
      </c>
      <c r="P224" s="143">
        <f t="shared" si="45"/>
        <v>0</v>
      </c>
      <c r="Q224" s="143">
        <v>0</v>
      </c>
      <c r="R224" s="143">
        <f t="shared" si="46"/>
        <v>0</v>
      </c>
      <c r="S224" s="143">
        <v>0</v>
      </c>
      <c r="T224" s="144">
        <f t="shared" si="47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45" t="s">
        <v>267</v>
      </c>
      <c r="AT224" s="145" t="s">
        <v>257</v>
      </c>
      <c r="AU224" s="145" t="s">
        <v>85</v>
      </c>
      <c r="AY224" s="15" t="s">
        <v>144</v>
      </c>
      <c r="BE224" s="146">
        <f t="shared" si="48"/>
        <v>0</v>
      </c>
      <c r="BF224" s="146">
        <f t="shared" si="49"/>
        <v>0</v>
      </c>
      <c r="BG224" s="146">
        <f t="shared" si="50"/>
        <v>0</v>
      </c>
      <c r="BH224" s="146">
        <f t="shared" si="51"/>
        <v>0</v>
      </c>
      <c r="BI224" s="146">
        <f t="shared" si="52"/>
        <v>0</v>
      </c>
      <c r="BJ224" s="15" t="s">
        <v>85</v>
      </c>
      <c r="BK224" s="146">
        <f t="shared" si="53"/>
        <v>0</v>
      </c>
      <c r="BL224" s="15" t="s">
        <v>170</v>
      </c>
      <c r="BM224" s="145" t="s">
        <v>503</v>
      </c>
    </row>
    <row r="225" spans="1:65" s="2" customFormat="1" ht="24.2" customHeight="1">
      <c r="A225" s="28"/>
      <c r="B225" s="133"/>
      <c r="C225" s="181" t="s">
        <v>356</v>
      </c>
      <c r="D225" s="181" t="s">
        <v>257</v>
      </c>
      <c r="E225" s="182" t="s">
        <v>897</v>
      </c>
      <c r="F225" s="183" t="s">
        <v>898</v>
      </c>
      <c r="G225" s="184" t="s">
        <v>142</v>
      </c>
      <c r="H225" s="185">
        <v>1</v>
      </c>
      <c r="I225" s="186"/>
      <c r="J225" s="186"/>
      <c r="K225" s="187"/>
      <c r="L225" s="188"/>
      <c r="M225" s="189" t="s">
        <v>1</v>
      </c>
      <c r="N225" s="190" t="s">
        <v>39</v>
      </c>
      <c r="O225" s="143">
        <v>0</v>
      </c>
      <c r="P225" s="143">
        <f t="shared" si="45"/>
        <v>0</v>
      </c>
      <c r="Q225" s="143">
        <v>0</v>
      </c>
      <c r="R225" s="143">
        <f t="shared" si="46"/>
        <v>0</v>
      </c>
      <c r="S225" s="143">
        <v>0</v>
      </c>
      <c r="T225" s="144">
        <f t="shared" si="47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45" t="s">
        <v>267</v>
      </c>
      <c r="AT225" s="145" t="s">
        <v>257</v>
      </c>
      <c r="AU225" s="145" t="s">
        <v>85</v>
      </c>
      <c r="AY225" s="15" t="s">
        <v>144</v>
      </c>
      <c r="BE225" s="146">
        <f t="shared" si="48"/>
        <v>0</v>
      </c>
      <c r="BF225" s="146">
        <f t="shared" si="49"/>
        <v>0</v>
      </c>
      <c r="BG225" s="146">
        <f t="shared" si="50"/>
        <v>0</v>
      </c>
      <c r="BH225" s="146">
        <f t="shared" si="51"/>
        <v>0</v>
      </c>
      <c r="BI225" s="146">
        <f t="shared" si="52"/>
        <v>0</v>
      </c>
      <c r="BJ225" s="15" t="s">
        <v>85</v>
      </c>
      <c r="BK225" s="146">
        <f t="shared" si="53"/>
        <v>0</v>
      </c>
      <c r="BL225" s="15" t="s">
        <v>170</v>
      </c>
      <c r="BM225" s="145" t="s">
        <v>506</v>
      </c>
    </row>
    <row r="226" spans="1:65" s="2" customFormat="1" ht="58.5">
      <c r="A226" s="28"/>
      <c r="B226" s="29"/>
      <c r="C226" s="28"/>
      <c r="D226" s="147" t="s">
        <v>145</v>
      </c>
      <c r="E226" s="28"/>
      <c r="F226" s="148" t="s">
        <v>899</v>
      </c>
      <c r="G226" s="28"/>
      <c r="H226" s="28"/>
      <c r="I226" s="28"/>
      <c r="J226" s="28"/>
      <c r="K226" s="28"/>
      <c r="L226" s="29"/>
      <c r="M226" s="149"/>
      <c r="N226" s="150"/>
      <c r="O226" s="57"/>
      <c r="P226" s="57"/>
      <c r="Q226" s="57"/>
      <c r="R226" s="57"/>
      <c r="S226" s="57"/>
      <c r="T226" s="5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5" t="s">
        <v>145</v>
      </c>
      <c r="AU226" s="15" t="s">
        <v>85</v>
      </c>
    </row>
    <row r="227" spans="1:65" s="2" customFormat="1" ht="24.2" customHeight="1">
      <c r="A227" s="28"/>
      <c r="B227" s="133"/>
      <c r="C227" s="134" t="s">
        <v>507</v>
      </c>
      <c r="D227" s="134" t="s">
        <v>139</v>
      </c>
      <c r="E227" s="135" t="s">
        <v>900</v>
      </c>
      <c r="F227" s="136" t="s">
        <v>901</v>
      </c>
      <c r="G227" s="137" t="s">
        <v>142</v>
      </c>
      <c r="H227" s="138">
        <v>4</v>
      </c>
      <c r="I227" s="139"/>
      <c r="J227" s="139"/>
      <c r="K227" s="140"/>
      <c r="L227" s="29"/>
      <c r="M227" s="141" t="s">
        <v>1</v>
      </c>
      <c r="N227" s="142" t="s">
        <v>39</v>
      </c>
      <c r="O227" s="143">
        <v>0</v>
      </c>
      <c r="P227" s="143">
        <f>O227*H227</f>
        <v>0</v>
      </c>
      <c r="Q227" s="143">
        <v>4.8999999999999998E-4</v>
      </c>
      <c r="R227" s="143">
        <f>Q227*H227</f>
        <v>1.9599999999999999E-3</v>
      </c>
      <c r="S227" s="143">
        <v>0</v>
      </c>
      <c r="T227" s="144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45" t="s">
        <v>170</v>
      </c>
      <c r="AT227" s="145" t="s">
        <v>139</v>
      </c>
      <c r="AU227" s="145" t="s">
        <v>85</v>
      </c>
      <c r="AY227" s="15" t="s">
        <v>144</v>
      </c>
      <c r="BE227" s="146">
        <f>IF(N227="základná",J227,0)</f>
        <v>0</v>
      </c>
      <c r="BF227" s="146">
        <f>IF(N227="znížená",J227,0)</f>
        <v>0</v>
      </c>
      <c r="BG227" s="146">
        <f>IF(N227="zákl. prenesená",J227,0)</f>
        <v>0</v>
      </c>
      <c r="BH227" s="146">
        <f>IF(N227="zníž. prenesená",J227,0)</f>
        <v>0</v>
      </c>
      <c r="BI227" s="146">
        <f>IF(N227="nulová",J227,0)</f>
        <v>0</v>
      </c>
      <c r="BJ227" s="15" t="s">
        <v>85</v>
      </c>
      <c r="BK227" s="146">
        <f>ROUND(I227*H227,2)</f>
        <v>0</v>
      </c>
      <c r="BL227" s="15" t="s">
        <v>170</v>
      </c>
      <c r="BM227" s="145" t="s">
        <v>510</v>
      </c>
    </row>
    <row r="228" spans="1:65" s="2" customFormat="1" ht="21.75" customHeight="1">
      <c r="A228" s="28"/>
      <c r="B228" s="133"/>
      <c r="C228" s="134" t="s">
        <v>359</v>
      </c>
      <c r="D228" s="134" t="s">
        <v>139</v>
      </c>
      <c r="E228" s="135" t="s">
        <v>902</v>
      </c>
      <c r="F228" s="136" t="s">
        <v>903</v>
      </c>
      <c r="G228" s="137" t="s">
        <v>377</v>
      </c>
      <c r="H228" s="138"/>
      <c r="I228" s="139"/>
      <c r="J228" s="139"/>
      <c r="K228" s="140"/>
      <c r="L228" s="29"/>
      <c r="M228" s="141" t="s">
        <v>1</v>
      </c>
      <c r="N228" s="142" t="s">
        <v>39</v>
      </c>
      <c r="O228" s="143">
        <v>0</v>
      </c>
      <c r="P228" s="143">
        <f>O228*H228</f>
        <v>0</v>
      </c>
      <c r="Q228" s="143">
        <v>0</v>
      </c>
      <c r="R228" s="143">
        <f>Q228*H228</f>
        <v>0</v>
      </c>
      <c r="S228" s="143">
        <v>0</v>
      </c>
      <c r="T228" s="144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45" t="s">
        <v>170</v>
      </c>
      <c r="AT228" s="145" t="s">
        <v>139</v>
      </c>
      <c r="AU228" s="145" t="s">
        <v>85</v>
      </c>
      <c r="AY228" s="15" t="s">
        <v>144</v>
      </c>
      <c r="BE228" s="146">
        <f>IF(N228="základná",J228,0)</f>
        <v>0</v>
      </c>
      <c r="BF228" s="146">
        <f>IF(N228="znížená",J228,0)</f>
        <v>0</v>
      </c>
      <c r="BG228" s="146">
        <f>IF(N228="zákl. prenesená",J228,0)</f>
        <v>0</v>
      </c>
      <c r="BH228" s="146">
        <f>IF(N228="zníž. prenesená",J228,0)</f>
        <v>0</v>
      </c>
      <c r="BI228" s="146">
        <f>IF(N228="nulová",J228,0)</f>
        <v>0</v>
      </c>
      <c r="BJ228" s="15" t="s">
        <v>85</v>
      </c>
      <c r="BK228" s="146">
        <f>ROUND(I228*H228,2)</f>
        <v>0</v>
      </c>
      <c r="BL228" s="15" t="s">
        <v>170</v>
      </c>
      <c r="BM228" s="145" t="s">
        <v>513</v>
      </c>
    </row>
    <row r="229" spans="1:65" s="13" customFormat="1" ht="22.9" customHeight="1">
      <c r="B229" s="169"/>
      <c r="D229" s="170" t="s">
        <v>72</v>
      </c>
      <c r="E229" s="179" t="s">
        <v>904</v>
      </c>
      <c r="F229" s="179" t="s">
        <v>905</v>
      </c>
      <c r="J229" s="180"/>
      <c r="L229" s="169"/>
      <c r="M229" s="173"/>
      <c r="N229" s="174"/>
      <c r="O229" s="174"/>
      <c r="P229" s="175">
        <f>SUM(P230:P234)</f>
        <v>0</v>
      </c>
      <c r="Q229" s="174"/>
      <c r="R229" s="175">
        <f>SUM(R230:R234)</f>
        <v>0.32706999999999997</v>
      </c>
      <c r="S229" s="174"/>
      <c r="T229" s="176">
        <f>SUM(T230:T234)</f>
        <v>0</v>
      </c>
      <c r="AR229" s="170" t="s">
        <v>85</v>
      </c>
      <c r="AT229" s="177" t="s">
        <v>72</v>
      </c>
      <c r="AU229" s="177" t="s">
        <v>80</v>
      </c>
      <c r="AY229" s="170" t="s">
        <v>144</v>
      </c>
      <c r="BK229" s="178">
        <f>SUM(BK230:BK234)</f>
        <v>0</v>
      </c>
    </row>
    <row r="230" spans="1:65" s="2" customFormat="1" ht="37.9" customHeight="1">
      <c r="A230" s="28"/>
      <c r="B230" s="133"/>
      <c r="C230" s="134" t="s">
        <v>516</v>
      </c>
      <c r="D230" s="134" t="s">
        <v>139</v>
      </c>
      <c r="E230" s="135" t="s">
        <v>906</v>
      </c>
      <c r="F230" s="136" t="s">
        <v>907</v>
      </c>
      <c r="G230" s="137" t="s">
        <v>142</v>
      </c>
      <c r="H230" s="138">
        <v>1</v>
      </c>
      <c r="I230" s="139"/>
      <c r="J230" s="139"/>
      <c r="K230" s="140"/>
      <c r="L230" s="29"/>
      <c r="M230" s="141" t="s">
        <v>1</v>
      </c>
      <c r="N230" s="142" t="s">
        <v>39</v>
      </c>
      <c r="O230" s="143">
        <v>0</v>
      </c>
      <c r="P230" s="143">
        <f>O230*H230</f>
        <v>0</v>
      </c>
      <c r="Q230" s="143">
        <v>2.0000000000000002E-5</v>
      </c>
      <c r="R230" s="143">
        <f>Q230*H230</f>
        <v>2.0000000000000002E-5</v>
      </c>
      <c r="S230" s="143">
        <v>0</v>
      </c>
      <c r="T230" s="144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45" t="s">
        <v>170</v>
      </c>
      <c r="AT230" s="145" t="s">
        <v>139</v>
      </c>
      <c r="AU230" s="145" t="s">
        <v>85</v>
      </c>
      <c r="AY230" s="15" t="s">
        <v>144</v>
      </c>
      <c r="BE230" s="146">
        <f>IF(N230="základná",J230,0)</f>
        <v>0</v>
      </c>
      <c r="BF230" s="146">
        <f>IF(N230="znížená",J230,0)</f>
        <v>0</v>
      </c>
      <c r="BG230" s="146">
        <f>IF(N230="zákl. prenesená",J230,0)</f>
        <v>0</v>
      </c>
      <c r="BH230" s="146">
        <f>IF(N230="zníž. prenesená",J230,0)</f>
        <v>0</v>
      </c>
      <c r="BI230" s="146">
        <f>IF(N230="nulová",J230,0)</f>
        <v>0</v>
      </c>
      <c r="BJ230" s="15" t="s">
        <v>85</v>
      </c>
      <c r="BK230" s="146">
        <f>ROUND(I230*H230,2)</f>
        <v>0</v>
      </c>
      <c r="BL230" s="15" t="s">
        <v>170</v>
      </c>
      <c r="BM230" s="145" t="s">
        <v>519</v>
      </c>
    </row>
    <row r="231" spans="1:65" s="2" customFormat="1" ht="33" customHeight="1">
      <c r="A231" s="28"/>
      <c r="B231" s="133"/>
      <c r="C231" s="134" t="s">
        <v>363</v>
      </c>
      <c r="D231" s="134" t="s">
        <v>139</v>
      </c>
      <c r="E231" s="135" t="s">
        <v>908</v>
      </c>
      <c r="F231" s="136" t="s">
        <v>909</v>
      </c>
      <c r="G231" s="137" t="s">
        <v>142</v>
      </c>
      <c r="H231" s="138">
        <v>1</v>
      </c>
      <c r="I231" s="139"/>
      <c r="J231" s="139"/>
      <c r="K231" s="140"/>
      <c r="L231" s="29"/>
      <c r="M231" s="141" t="s">
        <v>1</v>
      </c>
      <c r="N231" s="142" t="s">
        <v>39</v>
      </c>
      <c r="O231" s="143">
        <v>0</v>
      </c>
      <c r="P231" s="143">
        <f>O231*H231</f>
        <v>0</v>
      </c>
      <c r="Q231" s="143">
        <v>2.0000000000000002E-5</v>
      </c>
      <c r="R231" s="143">
        <f>Q231*H231</f>
        <v>2.0000000000000002E-5</v>
      </c>
      <c r="S231" s="143">
        <v>0</v>
      </c>
      <c r="T231" s="144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45" t="s">
        <v>170</v>
      </c>
      <c r="AT231" s="145" t="s">
        <v>139</v>
      </c>
      <c r="AU231" s="145" t="s">
        <v>85</v>
      </c>
      <c r="AY231" s="15" t="s">
        <v>144</v>
      </c>
      <c r="BE231" s="146">
        <f>IF(N231="základná",J231,0)</f>
        <v>0</v>
      </c>
      <c r="BF231" s="146">
        <f>IF(N231="znížená",J231,0)</f>
        <v>0</v>
      </c>
      <c r="BG231" s="146">
        <f>IF(N231="zákl. prenesená",J231,0)</f>
        <v>0</v>
      </c>
      <c r="BH231" s="146">
        <f>IF(N231="zníž. prenesená",J231,0)</f>
        <v>0</v>
      </c>
      <c r="BI231" s="146">
        <f>IF(N231="nulová",J231,0)</f>
        <v>0</v>
      </c>
      <c r="BJ231" s="15" t="s">
        <v>85</v>
      </c>
      <c r="BK231" s="146">
        <f>ROUND(I231*H231,2)</f>
        <v>0</v>
      </c>
      <c r="BL231" s="15" t="s">
        <v>170</v>
      </c>
      <c r="BM231" s="145" t="s">
        <v>522</v>
      </c>
    </row>
    <row r="232" spans="1:65" s="2" customFormat="1" ht="37.9" customHeight="1">
      <c r="A232" s="28"/>
      <c r="B232" s="133"/>
      <c r="C232" s="181" t="s">
        <v>523</v>
      </c>
      <c r="D232" s="181" t="s">
        <v>257</v>
      </c>
      <c r="E232" s="182" t="s">
        <v>910</v>
      </c>
      <c r="F232" s="183" t="s">
        <v>911</v>
      </c>
      <c r="G232" s="184" t="s">
        <v>142</v>
      </c>
      <c r="H232" s="185">
        <v>1</v>
      </c>
      <c r="I232" s="186"/>
      <c r="J232" s="186"/>
      <c r="K232" s="187"/>
      <c r="L232" s="188"/>
      <c r="M232" s="189" t="s">
        <v>1</v>
      </c>
      <c r="N232" s="190" t="s">
        <v>39</v>
      </c>
      <c r="O232" s="143">
        <v>0</v>
      </c>
      <c r="P232" s="143">
        <f>O232*H232</f>
        <v>0</v>
      </c>
      <c r="Q232" s="143">
        <v>5.1029999999999999E-2</v>
      </c>
      <c r="R232" s="143">
        <f>Q232*H232</f>
        <v>5.1029999999999999E-2</v>
      </c>
      <c r="S232" s="143">
        <v>0</v>
      </c>
      <c r="T232" s="144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45" t="s">
        <v>267</v>
      </c>
      <c r="AT232" s="145" t="s">
        <v>257</v>
      </c>
      <c r="AU232" s="145" t="s">
        <v>85</v>
      </c>
      <c r="AY232" s="15" t="s">
        <v>144</v>
      </c>
      <c r="BE232" s="146">
        <f>IF(N232="základná",J232,0)</f>
        <v>0</v>
      </c>
      <c r="BF232" s="146">
        <f>IF(N232="znížená",J232,0)</f>
        <v>0</v>
      </c>
      <c r="BG232" s="146">
        <f>IF(N232="zákl. prenesená",J232,0)</f>
        <v>0</v>
      </c>
      <c r="BH232" s="146">
        <f>IF(N232="zníž. prenesená",J232,0)</f>
        <v>0</v>
      </c>
      <c r="BI232" s="146">
        <f>IF(N232="nulová",J232,0)</f>
        <v>0</v>
      </c>
      <c r="BJ232" s="15" t="s">
        <v>85</v>
      </c>
      <c r="BK232" s="146">
        <f>ROUND(I232*H232,2)</f>
        <v>0</v>
      </c>
      <c r="BL232" s="15" t="s">
        <v>170</v>
      </c>
      <c r="BM232" s="145" t="s">
        <v>526</v>
      </c>
    </row>
    <row r="233" spans="1:65" s="2" customFormat="1" ht="33" customHeight="1">
      <c r="A233" s="28"/>
      <c r="B233" s="133"/>
      <c r="C233" s="134" t="s">
        <v>366</v>
      </c>
      <c r="D233" s="134" t="s">
        <v>139</v>
      </c>
      <c r="E233" s="135" t="s">
        <v>912</v>
      </c>
      <c r="F233" s="136" t="s">
        <v>913</v>
      </c>
      <c r="G233" s="137" t="s">
        <v>142</v>
      </c>
      <c r="H233" s="138">
        <v>4</v>
      </c>
      <c r="I233" s="139"/>
      <c r="J233" s="139"/>
      <c r="K233" s="140"/>
      <c r="L233" s="29"/>
      <c r="M233" s="141" t="s">
        <v>1</v>
      </c>
      <c r="N233" s="142" t="s">
        <v>39</v>
      </c>
      <c r="O233" s="143">
        <v>0</v>
      </c>
      <c r="P233" s="143">
        <f>O233*H233</f>
        <v>0</v>
      </c>
      <c r="Q233" s="143">
        <v>2.0000000000000002E-5</v>
      </c>
      <c r="R233" s="143">
        <f>Q233*H233</f>
        <v>8.0000000000000007E-5</v>
      </c>
      <c r="S233" s="143">
        <v>0</v>
      </c>
      <c r="T233" s="144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45" t="s">
        <v>170</v>
      </c>
      <c r="AT233" s="145" t="s">
        <v>139</v>
      </c>
      <c r="AU233" s="145" t="s">
        <v>85</v>
      </c>
      <c r="AY233" s="15" t="s">
        <v>144</v>
      </c>
      <c r="BE233" s="146">
        <f>IF(N233="základná",J233,0)</f>
        <v>0</v>
      </c>
      <c r="BF233" s="146">
        <f>IF(N233="znížená",J233,0)</f>
        <v>0</v>
      </c>
      <c r="BG233" s="146">
        <f>IF(N233="zákl. prenesená",J233,0)</f>
        <v>0</v>
      </c>
      <c r="BH233" s="146">
        <f>IF(N233="zníž. prenesená",J233,0)</f>
        <v>0</v>
      </c>
      <c r="BI233" s="146">
        <f>IF(N233="nulová",J233,0)</f>
        <v>0</v>
      </c>
      <c r="BJ233" s="15" t="s">
        <v>85</v>
      </c>
      <c r="BK233" s="146">
        <f>ROUND(I233*H233,2)</f>
        <v>0</v>
      </c>
      <c r="BL233" s="15" t="s">
        <v>170</v>
      </c>
      <c r="BM233" s="145" t="s">
        <v>531</v>
      </c>
    </row>
    <row r="234" spans="1:65" s="2" customFormat="1" ht="37.9" customHeight="1">
      <c r="A234" s="28"/>
      <c r="B234" s="133"/>
      <c r="C234" s="181" t="s">
        <v>532</v>
      </c>
      <c r="D234" s="181" t="s">
        <v>257</v>
      </c>
      <c r="E234" s="182" t="s">
        <v>914</v>
      </c>
      <c r="F234" s="183" t="s">
        <v>915</v>
      </c>
      <c r="G234" s="184" t="s">
        <v>142</v>
      </c>
      <c r="H234" s="185">
        <v>4</v>
      </c>
      <c r="I234" s="186"/>
      <c r="J234" s="186"/>
      <c r="K234" s="187"/>
      <c r="L234" s="188"/>
      <c r="M234" s="189" t="s">
        <v>1</v>
      </c>
      <c r="N234" s="190" t="s">
        <v>39</v>
      </c>
      <c r="O234" s="143">
        <v>0</v>
      </c>
      <c r="P234" s="143">
        <f>O234*H234</f>
        <v>0</v>
      </c>
      <c r="Q234" s="143">
        <v>6.898E-2</v>
      </c>
      <c r="R234" s="143">
        <f>Q234*H234</f>
        <v>0.27592</v>
      </c>
      <c r="S234" s="143">
        <v>0</v>
      </c>
      <c r="T234" s="144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45" t="s">
        <v>267</v>
      </c>
      <c r="AT234" s="145" t="s">
        <v>257</v>
      </c>
      <c r="AU234" s="145" t="s">
        <v>85</v>
      </c>
      <c r="AY234" s="15" t="s">
        <v>144</v>
      </c>
      <c r="BE234" s="146">
        <f>IF(N234="základná",J234,0)</f>
        <v>0</v>
      </c>
      <c r="BF234" s="146">
        <f>IF(N234="znížená",J234,0)</f>
        <v>0</v>
      </c>
      <c r="BG234" s="146">
        <f>IF(N234="zákl. prenesená",J234,0)</f>
        <v>0</v>
      </c>
      <c r="BH234" s="146">
        <f>IF(N234="zníž. prenesená",J234,0)</f>
        <v>0</v>
      </c>
      <c r="BI234" s="146">
        <f>IF(N234="nulová",J234,0)</f>
        <v>0</v>
      </c>
      <c r="BJ234" s="15" t="s">
        <v>85</v>
      </c>
      <c r="BK234" s="146">
        <f>ROUND(I234*H234,2)</f>
        <v>0</v>
      </c>
      <c r="BL234" s="15" t="s">
        <v>170</v>
      </c>
      <c r="BM234" s="145" t="s">
        <v>535</v>
      </c>
    </row>
    <row r="235" spans="1:65" s="13" customFormat="1" ht="25.9" customHeight="1">
      <c r="B235" s="169"/>
      <c r="D235" s="170" t="s">
        <v>72</v>
      </c>
      <c r="E235" s="171" t="s">
        <v>916</v>
      </c>
      <c r="F235" s="171" t="s">
        <v>917</v>
      </c>
      <c r="J235" s="172"/>
      <c r="L235" s="169"/>
      <c r="M235" s="173"/>
      <c r="N235" s="174"/>
      <c r="O235" s="174"/>
      <c r="P235" s="175">
        <f>P236</f>
        <v>0</v>
      </c>
      <c r="Q235" s="174"/>
      <c r="R235" s="175">
        <f>R236</f>
        <v>0</v>
      </c>
      <c r="S235" s="174"/>
      <c r="T235" s="176">
        <f>T236</f>
        <v>0</v>
      </c>
      <c r="AR235" s="170" t="s">
        <v>143</v>
      </c>
      <c r="AT235" s="177" t="s">
        <v>72</v>
      </c>
      <c r="AU235" s="177" t="s">
        <v>73</v>
      </c>
      <c r="AY235" s="170" t="s">
        <v>144</v>
      </c>
      <c r="BK235" s="178">
        <f>BK236</f>
        <v>0</v>
      </c>
    </row>
    <row r="236" spans="1:65" s="2" customFormat="1" ht="16.5" customHeight="1">
      <c r="A236" s="28"/>
      <c r="B236" s="133"/>
      <c r="C236" s="134" t="s">
        <v>370</v>
      </c>
      <c r="D236" s="134" t="s">
        <v>139</v>
      </c>
      <c r="E236" s="135" t="s">
        <v>918</v>
      </c>
      <c r="F236" s="136" t="s">
        <v>919</v>
      </c>
      <c r="G236" s="137" t="s">
        <v>754</v>
      </c>
      <c r="H236" s="138">
        <v>12</v>
      </c>
      <c r="I236" s="139"/>
      <c r="J236" s="139"/>
      <c r="K236" s="140"/>
      <c r="L236" s="29"/>
      <c r="M236" s="191" t="s">
        <v>1</v>
      </c>
      <c r="N236" s="192" t="s">
        <v>39</v>
      </c>
      <c r="O236" s="193">
        <v>0</v>
      </c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45" t="s">
        <v>920</v>
      </c>
      <c r="AT236" s="145" t="s">
        <v>139</v>
      </c>
      <c r="AU236" s="145" t="s">
        <v>80</v>
      </c>
      <c r="AY236" s="15" t="s">
        <v>144</v>
      </c>
      <c r="BE236" s="146">
        <f>IF(N236="základná",J236,0)</f>
        <v>0</v>
      </c>
      <c r="BF236" s="146">
        <f>IF(N236="znížená",J236,0)</f>
        <v>0</v>
      </c>
      <c r="BG236" s="146">
        <f>IF(N236="zákl. prenesená",J236,0)</f>
        <v>0</v>
      </c>
      <c r="BH236" s="146">
        <f>IF(N236="zníž. prenesená",J236,0)</f>
        <v>0</v>
      </c>
      <c r="BI236" s="146">
        <f>IF(N236="nulová",J236,0)</f>
        <v>0</v>
      </c>
      <c r="BJ236" s="15" t="s">
        <v>85</v>
      </c>
      <c r="BK236" s="146">
        <f>ROUND(I236*H236,2)</f>
        <v>0</v>
      </c>
      <c r="BL236" s="15" t="s">
        <v>920</v>
      </c>
      <c r="BM236" s="145" t="s">
        <v>538</v>
      </c>
    </row>
    <row r="237" spans="1:65" s="2" customFormat="1" ht="6.95" customHeight="1">
      <c r="A237" s="28"/>
      <c r="B237" s="46"/>
      <c r="C237" s="47"/>
      <c r="D237" s="47"/>
      <c r="E237" s="47"/>
      <c r="F237" s="47"/>
      <c r="G237" s="47"/>
      <c r="H237" s="47"/>
      <c r="I237" s="47"/>
      <c r="J237" s="47"/>
      <c r="K237" s="47"/>
      <c r="L237" s="29"/>
      <c r="M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</row>
  </sheetData>
  <autoFilter ref="C131:K236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5"/>
  <sheetViews>
    <sheetView showGridLines="0" topLeftCell="A175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00"/>
    </row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5" t="s">
        <v>101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1:46" s="1" customFormat="1" ht="24.95" customHeight="1">
      <c r="B4" s="18"/>
      <c r="D4" s="19" t="s">
        <v>117</v>
      </c>
      <c r="L4" s="18"/>
      <c r="M4" s="101" t="s">
        <v>9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43" t="str">
        <f>'Rekapitulácia stavby'!K6</f>
        <v>Novostavba garáže pre zásahovú techniku</v>
      </c>
      <c r="F7" s="244"/>
      <c r="G7" s="244"/>
      <c r="H7" s="244"/>
      <c r="L7" s="18"/>
    </row>
    <row r="8" spans="1:46" s="1" customFormat="1" ht="12" customHeight="1">
      <c r="B8" s="18"/>
      <c r="D8" s="24" t="s">
        <v>118</v>
      </c>
      <c r="L8" s="18"/>
    </row>
    <row r="9" spans="1:46" s="2" customFormat="1" ht="16.5" customHeight="1">
      <c r="A9" s="28"/>
      <c r="B9" s="29"/>
      <c r="C9" s="28"/>
      <c r="D9" s="28"/>
      <c r="E9" s="243" t="s">
        <v>921</v>
      </c>
      <c r="F9" s="242"/>
      <c r="G9" s="242"/>
      <c r="H9" s="24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120</v>
      </c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38" t="s">
        <v>922</v>
      </c>
      <c r="F11" s="242"/>
      <c r="G11" s="242"/>
      <c r="H11" s="242"/>
      <c r="I11" s="28"/>
      <c r="J11" s="28"/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4" t="s">
        <v>15</v>
      </c>
      <c r="E13" s="28"/>
      <c r="F13" s="22" t="s">
        <v>1</v>
      </c>
      <c r="G13" s="28"/>
      <c r="H13" s="28"/>
      <c r="I13" s="24" t="s">
        <v>16</v>
      </c>
      <c r="J13" s="22" t="s">
        <v>1</v>
      </c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17</v>
      </c>
      <c r="E14" s="28"/>
      <c r="F14" s="22" t="s">
        <v>18</v>
      </c>
      <c r="G14" s="28"/>
      <c r="H14" s="28"/>
      <c r="I14" s="24" t="s">
        <v>19</v>
      </c>
      <c r="J14" s="54"/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4" t="s">
        <v>20</v>
      </c>
      <c r="E16" s="28"/>
      <c r="F16" s="28"/>
      <c r="G16" s="28"/>
      <c r="H16" s="28"/>
      <c r="I16" s="24" t="s">
        <v>21</v>
      </c>
      <c r="J16" s="22" t="s">
        <v>1</v>
      </c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2" t="s">
        <v>22</v>
      </c>
      <c r="F17" s="28"/>
      <c r="G17" s="28"/>
      <c r="H17" s="28"/>
      <c r="I17" s="24" t="s">
        <v>23</v>
      </c>
      <c r="J17" s="22" t="s">
        <v>1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4" t="s">
        <v>24</v>
      </c>
      <c r="E19" s="28"/>
      <c r="F19" s="28"/>
      <c r="G19" s="28"/>
      <c r="H19" s="28"/>
      <c r="I19" s="24" t="s">
        <v>21</v>
      </c>
      <c r="J19" s="22" t="str">
        <f>'Rekapitulácia stavby'!AN13</f>
        <v/>
      </c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1" t="str">
        <f>'Rekapitulácia stavby'!E14</f>
        <v xml:space="preserve"> </v>
      </c>
      <c r="F20" s="231"/>
      <c r="G20" s="231"/>
      <c r="H20" s="231"/>
      <c r="I20" s="24" t="s">
        <v>23</v>
      </c>
      <c r="J20" s="22" t="str">
        <f>'Rekapitulácia stavby'!AN14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4" t="s">
        <v>26</v>
      </c>
      <c r="E22" s="28"/>
      <c r="F22" s="28"/>
      <c r="G22" s="28"/>
      <c r="H22" s="28"/>
      <c r="I22" s="24" t="s">
        <v>21</v>
      </c>
      <c r="J22" s="22" t="str">
        <f>IF('Rekapitulácia stavby'!AN16="","",'Rekapitulácia stavby'!AN16)</f>
        <v/>
      </c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2" t="str">
        <f>IF('Rekapitulácia stavby'!E17="","",'Rekapitulácia stavby'!E17)</f>
        <v xml:space="preserve"> </v>
      </c>
      <c r="F23" s="28"/>
      <c r="G23" s="28"/>
      <c r="H23" s="28"/>
      <c r="I23" s="24" t="s">
        <v>23</v>
      </c>
      <c r="J23" s="22" t="str">
        <f>IF('Rekapitulácia stavby'!AN17="","",'Rekapitulácia stavby'!AN17)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4" t="s">
        <v>28</v>
      </c>
      <c r="E25" s="28"/>
      <c r="F25" s="28"/>
      <c r="G25" s="28"/>
      <c r="H25" s="28"/>
      <c r="I25" s="24" t="s">
        <v>21</v>
      </c>
      <c r="J25" s="22" t="s">
        <v>1</v>
      </c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2" t="s">
        <v>29</v>
      </c>
      <c r="F26" s="28"/>
      <c r="G26" s="28"/>
      <c r="H26" s="28"/>
      <c r="I26" s="24" t="s">
        <v>23</v>
      </c>
      <c r="J26" s="22" t="s">
        <v>1</v>
      </c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41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4" t="s">
        <v>30</v>
      </c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2"/>
      <c r="B29" s="103"/>
      <c r="C29" s="102"/>
      <c r="D29" s="102"/>
      <c r="E29" s="233" t="s">
        <v>1</v>
      </c>
      <c r="F29" s="233"/>
      <c r="G29" s="233"/>
      <c r="H29" s="233"/>
      <c r="I29" s="102"/>
      <c r="J29" s="102"/>
      <c r="K29" s="102"/>
      <c r="L29" s="104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5" t="s">
        <v>33</v>
      </c>
      <c r="E32" s="28"/>
      <c r="F32" s="28"/>
      <c r="G32" s="28"/>
      <c r="H32" s="28"/>
      <c r="I32" s="28"/>
      <c r="J32" s="70"/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35</v>
      </c>
      <c r="G34" s="28"/>
      <c r="H34" s="28"/>
      <c r="I34" s="32" t="s">
        <v>34</v>
      </c>
      <c r="J34" s="32" t="s">
        <v>36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6" t="s">
        <v>37</v>
      </c>
      <c r="E35" s="34" t="s">
        <v>38</v>
      </c>
      <c r="F35" s="107">
        <f>ROUND((SUM(BE128:BE184)),  2)</f>
        <v>0</v>
      </c>
      <c r="G35" s="108"/>
      <c r="H35" s="108"/>
      <c r="I35" s="109">
        <v>0.2</v>
      </c>
      <c r="J35" s="107">
        <f>ROUND(((SUM(BE128:BE184))*I35),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39</v>
      </c>
      <c r="F36" s="110"/>
      <c r="G36" s="28"/>
      <c r="H36" s="28"/>
      <c r="I36" s="111">
        <v>0.2</v>
      </c>
      <c r="J36" s="110"/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40</v>
      </c>
      <c r="F37" s="110">
        <f>ROUND((SUM(BG128:BG184)),  2)</f>
        <v>0</v>
      </c>
      <c r="G37" s="28"/>
      <c r="H37" s="28"/>
      <c r="I37" s="111">
        <v>0.2</v>
      </c>
      <c r="J37" s="110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41</v>
      </c>
      <c r="F38" s="110">
        <f>ROUND((SUM(BH128:BH184)),  2)</f>
        <v>0</v>
      </c>
      <c r="G38" s="28"/>
      <c r="H38" s="28"/>
      <c r="I38" s="111">
        <v>0.2</v>
      </c>
      <c r="J38" s="110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42</v>
      </c>
      <c r="F39" s="107">
        <f>ROUND((SUM(BI128:BI184)),  2)</f>
        <v>0</v>
      </c>
      <c r="G39" s="108"/>
      <c r="H39" s="108"/>
      <c r="I39" s="109">
        <v>0</v>
      </c>
      <c r="J39" s="107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9"/>
      <c r="D41" s="112" t="s">
        <v>43</v>
      </c>
      <c r="E41" s="59"/>
      <c r="F41" s="59"/>
      <c r="G41" s="113" t="s">
        <v>44</v>
      </c>
      <c r="H41" s="114" t="s">
        <v>45</v>
      </c>
      <c r="I41" s="59"/>
      <c r="J41" s="115"/>
      <c r="K41" s="116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8"/>
      <c r="B61" s="29"/>
      <c r="C61" s="28"/>
      <c r="D61" s="44" t="s">
        <v>48</v>
      </c>
      <c r="E61" s="31"/>
      <c r="F61" s="117" t="s">
        <v>49</v>
      </c>
      <c r="G61" s="44" t="s">
        <v>48</v>
      </c>
      <c r="H61" s="31"/>
      <c r="I61" s="31"/>
      <c r="J61" s="118" t="s">
        <v>49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8"/>
      <c r="B65" s="29"/>
      <c r="C65" s="28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8"/>
      <c r="B76" s="29"/>
      <c r="C76" s="28"/>
      <c r="D76" s="44" t="s">
        <v>48</v>
      </c>
      <c r="E76" s="31"/>
      <c r="F76" s="117" t="s">
        <v>49</v>
      </c>
      <c r="G76" s="44" t="s">
        <v>48</v>
      </c>
      <c r="H76" s="31"/>
      <c r="I76" s="31"/>
      <c r="J76" s="118" t="s">
        <v>49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9" t="s">
        <v>122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4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43" t="str">
        <f>E7</f>
        <v>Novostavba garáže pre zásahovú techniku</v>
      </c>
      <c r="F85" s="244"/>
      <c r="G85" s="244"/>
      <c r="H85" s="24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4" t="s">
        <v>118</v>
      </c>
      <c r="L86" s="18"/>
    </row>
    <row r="87" spans="1:31" s="2" customFormat="1" ht="16.5" customHeight="1">
      <c r="A87" s="28"/>
      <c r="B87" s="29"/>
      <c r="C87" s="28"/>
      <c r="D87" s="28"/>
      <c r="E87" s="243" t="s">
        <v>921</v>
      </c>
      <c r="F87" s="242"/>
      <c r="G87" s="242"/>
      <c r="H87" s="24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4" t="s">
        <v>120</v>
      </c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38" t="str">
        <f>E11</f>
        <v>01 - Spevnené plochy</v>
      </c>
      <c r="F89" s="242"/>
      <c r="G89" s="242"/>
      <c r="H89" s="242"/>
      <c r="I89" s="28"/>
      <c r="J89" s="28"/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4" t="s">
        <v>17</v>
      </c>
      <c r="D91" s="28"/>
      <c r="E91" s="28"/>
      <c r="F91" s="22" t="str">
        <f>F14</f>
        <v>Veľké Kapušany</v>
      </c>
      <c r="G91" s="28"/>
      <c r="H91" s="28"/>
      <c r="I91" s="24" t="s">
        <v>19</v>
      </c>
      <c r="J91" s="54"/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4" t="s">
        <v>20</v>
      </c>
      <c r="D93" s="28"/>
      <c r="E93" s="28"/>
      <c r="F93" s="22" t="str">
        <f>E17</f>
        <v>Ministerstvo vnútra SR, Pribinova 2, Bratislava</v>
      </c>
      <c r="G93" s="28"/>
      <c r="H93" s="28"/>
      <c r="I93" s="24" t="s">
        <v>26</v>
      </c>
      <c r="J93" s="25" t="str">
        <f>E23</f>
        <v xml:space="preserve"> </v>
      </c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4" t="s">
        <v>24</v>
      </c>
      <c r="D94" s="28"/>
      <c r="E94" s="28"/>
      <c r="F94" s="22" t="str">
        <f>IF(E20="","",E20)</f>
        <v xml:space="preserve"> </v>
      </c>
      <c r="G94" s="28"/>
      <c r="H94" s="28"/>
      <c r="I94" s="24" t="s">
        <v>28</v>
      </c>
      <c r="J94" s="25" t="str">
        <f>E26</f>
        <v>Ing. Marián Mihálik</v>
      </c>
      <c r="K94" s="28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9" t="s">
        <v>123</v>
      </c>
      <c r="D96" s="99"/>
      <c r="E96" s="99"/>
      <c r="F96" s="99"/>
      <c r="G96" s="99"/>
      <c r="H96" s="99"/>
      <c r="I96" s="99"/>
      <c r="J96" s="120" t="s">
        <v>124</v>
      </c>
      <c r="K96" s="99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41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21" t="s">
        <v>125</v>
      </c>
      <c r="D98" s="28"/>
      <c r="E98" s="28"/>
      <c r="F98" s="28"/>
      <c r="G98" s="28"/>
      <c r="H98" s="28"/>
      <c r="I98" s="28"/>
      <c r="J98" s="70"/>
      <c r="K98" s="28"/>
      <c r="L98" s="41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5" t="s">
        <v>126</v>
      </c>
    </row>
    <row r="99" spans="1:47" s="11" customFormat="1" ht="24.95" customHeight="1">
      <c r="B99" s="161"/>
      <c r="D99" s="162" t="s">
        <v>207</v>
      </c>
      <c r="E99" s="163"/>
      <c r="F99" s="163"/>
      <c r="G99" s="163"/>
      <c r="H99" s="163"/>
      <c r="I99" s="163"/>
      <c r="J99" s="164"/>
      <c r="L99" s="161"/>
    </row>
    <row r="100" spans="1:47" s="12" customFormat="1" ht="19.899999999999999" customHeight="1">
      <c r="B100" s="165"/>
      <c r="D100" s="166" t="s">
        <v>208</v>
      </c>
      <c r="E100" s="167"/>
      <c r="F100" s="167"/>
      <c r="G100" s="167"/>
      <c r="H100" s="167"/>
      <c r="I100" s="167"/>
      <c r="J100" s="168"/>
      <c r="L100" s="165"/>
    </row>
    <row r="101" spans="1:47" s="12" customFormat="1" ht="19.899999999999999" customHeight="1">
      <c r="B101" s="165"/>
      <c r="D101" s="166" t="s">
        <v>209</v>
      </c>
      <c r="E101" s="167"/>
      <c r="F101" s="167"/>
      <c r="G101" s="167"/>
      <c r="H101" s="167"/>
      <c r="I101" s="167"/>
      <c r="J101" s="168"/>
      <c r="L101" s="165"/>
    </row>
    <row r="102" spans="1:47" s="12" customFormat="1" ht="19.899999999999999" customHeight="1">
      <c r="B102" s="165"/>
      <c r="D102" s="166" t="s">
        <v>923</v>
      </c>
      <c r="E102" s="167"/>
      <c r="F102" s="167"/>
      <c r="G102" s="167"/>
      <c r="H102" s="167"/>
      <c r="I102" s="167"/>
      <c r="J102" s="168"/>
      <c r="L102" s="165"/>
    </row>
    <row r="103" spans="1:47" s="12" customFormat="1" ht="19.899999999999999" customHeight="1">
      <c r="B103" s="165"/>
      <c r="D103" s="166" t="s">
        <v>211</v>
      </c>
      <c r="E103" s="167"/>
      <c r="F103" s="167"/>
      <c r="G103" s="167"/>
      <c r="H103" s="167"/>
      <c r="I103" s="167"/>
      <c r="J103" s="168"/>
      <c r="L103" s="165"/>
    </row>
    <row r="104" spans="1:47" s="12" customFormat="1" ht="19.899999999999999" customHeight="1">
      <c r="B104" s="165"/>
      <c r="D104" s="166" t="s">
        <v>212</v>
      </c>
      <c r="E104" s="167"/>
      <c r="F104" s="167"/>
      <c r="G104" s="167"/>
      <c r="H104" s="167"/>
      <c r="I104" s="167"/>
      <c r="J104" s="168"/>
      <c r="L104" s="165"/>
    </row>
    <row r="105" spans="1:47" s="11" customFormat="1" ht="24.95" customHeight="1">
      <c r="B105" s="161"/>
      <c r="D105" s="162" t="s">
        <v>213</v>
      </c>
      <c r="E105" s="163"/>
      <c r="F105" s="163"/>
      <c r="G105" s="163"/>
      <c r="H105" s="163"/>
      <c r="I105" s="163"/>
      <c r="J105" s="164"/>
      <c r="L105" s="161"/>
    </row>
    <row r="106" spans="1:47" s="12" customFormat="1" ht="19.899999999999999" customHeight="1">
      <c r="B106" s="165"/>
      <c r="D106" s="166" t="s">
        <v>222</v>
      </c>
      <c r="E106" s="167"/>
      <c r="F106" s="167"/>
      <c r="G106" s="167"/>
      <c r="H106" s="167"/>
      <c r="I106" s="167"/>
      <c r="J106" s="168"/>
      <c r="L106" s="165"/>
    </row>
    <row r="107" spans="1:47" s="2" customFormat="1" ht="21.75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6.95" customHeight="1">
      <c r="A108" s="28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47" s="2" customFormat="1" ht="6.95" customHeight="1">
      <c r="A112" s="2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19" t="s">
        <v>127</v>
      </c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4" t="s">
        <v>13</v>
      </c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28"/>
      <c r="D116" s="28"/>
      <c r="E116" s="243" t="str">
        <f>E7</f>
        <v>Novostavba garáže pre zásahovú techniku</v>
      </c>
      <c r="F116" s="244"/>
      <c r="G116" s="244"/>
      <c r="H116" s="244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1" customFormat="1" ht="12" customHeight="1">
      <c r="B117" s="18"/>
      <c r="C117" s="24" t="s">
        <v>118</v>
      </c>
      <c r="L117" s="18"/>
    </row>
    <row r="118" spans="1:63" s="2" customFormat="1" ht="16.5" customHeight="1">
      <c r="A118" s="28"/>
      <c r="B118" s="29"/>
      <c r="C118" s="28"/>
      <c r="D118" s="28"/>
      <c r="E118" s="243" t="s">
        <v>921</v>
      </c>
      <c r="F118" s="242"/>
      <c r="G118" s="242"/>
      <c r="H118" s="242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2" customHeight="1">
      <c r="A119" s="28"/>
      <c r="B119" s="29"/>
      <c r="C119" s="24" t="s">
        <v>120</v>
      </c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6.5" customHeight="1">
      <c r="A120" s="28"/>
      <c r="B120" s="29"/>
      <c r="C120" s="28"/>
      <c r="D120" s="28"/>
      <c r="E120" s="238" t="str">
        <f>E11</f>
        <v>01 - Spevnené plochy</v>
      </c>
      <c r="F120" s="242"/>
      <c r="G120" s="242"/>
      <c r="H120" s="242"/>
      <c r="I120" s="28"/>
      <c r="J120" s="28"/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2" customHeight="1">
      <c r="A122" s="28"/>
      <c r="B122" s="29"/>
      <c r="C122" s="24" t="s">
        <v>17</v>
      </c>
      <c r="D122" s="28"/>
      <c r="E122" s="28"/>
      <c r="F122" s="22" t="str">
        <f>F14</f>
        <v>Veľké Kapušany</v>
      </c>
      <c r="G122" s="28"/>
      <c r="H122" s="28"/>
      <c r="I122" s="24" t="s">
        <v>19</v>
      </c>
      <c r="J122" s="54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6.9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4" t="s">
        <v>20</v>
      </c>
      <c r="D124" s="28"/>
      <c r="E124" s="28"/>
      <c r="F124" s="22" t="str">
        <f>E17</f>
        <v>Ministerstvo vnútra SR, Pribinova 2, Bratislava</v>
      </c>
      <c r="G124" s="28"/>
      <c r="H124" s="28"/>
      <c r="I124" s="24" t="s">
        <v>26</v>
      </c>
      <c r="J124" s="25" t="str">
        <f>E23</f>
        <v xml:space="preserve"> </v>
      </c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5.2" customHeight="1">
      <c r="A125" s="28"/>
      <c r="B125" s="29"/>
      <c r="C125" s="24" t="s">
        <v>24</v>
      </c>
      <c r="D125" s="28"/>
      <c r="E125" s="28"/>
      <c r="F125" s="22" t="str">
        <f>IF(E20="","",E20)</f>
        <v xml:space="preserve"> </v>
      </c>
      <c r="G125" s="28"/>
      <c r="H125" s="28"/>
      <c r="I125" s="24" t="s">
        <v>28</v>
      </c>
      <c r="J125" s="25" t="str">
        <f>E26</f>
        <v>Ing. Marián Mihálik</v>
      </c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2" customFormat="1" ht="10.35" customHeight="1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41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63" s="9" customFormat="1" ht="29.25" customHeight="1">
      <c r="A127" s="122"/>
      <c r="B127" s="123"/>
      <c r="C127" s="124" t="s">
        <v>128</v>
      </c>
      <c r="D127" s="125" t="s">
        <v>58</v>
      </c>
      <c r="E127" s="125" t="s">
        <v>54</v>
      </c>
      <c r="F127" s="125" t="s">
        <v>55</v>
      </c>
      <c r="G127" s="125" t="s">
        <v>129</v>
      </c>
      <c r="H127" s="125" t="s">
        <v>130</v>
      </c>
      <c r="I127" s="125" t="s">
        <v>131</v>
      </c>
      <c r="J127" s="126" t="s">
        <v>124</v>
      </c>
      <c r="K127" s="127" t="s">
        <v>132</v>
      </c>
      <c r="L127" s="128"/>
      <c r="M127" s="61" t="s">
        <v>1</v>
      </c>
      <c r="N127" s="62" t="s">
        <v>37</v>
      </c>
      <c r="O127" s="62" t="s">
        <v>133</v>
      </c>
      <c r="P127" s="62" t="s">
        <v>134</v>
      </c>
      <c r="Q127" s="62" t="s">
        <v>135</v>
      </c>
      <c r="R127" s="62" t="s">
        <v>136</v>
      </c>
      <c r="S127" s="62" t="s">
        <v>137</v>
      </c>
      <c r="T127" s="63" t="s">
        <v>138</v>
      </c>
      <c r="U127" s="122"/>
      <c r="V127" s="122"/>
      <c r="W127" s="122"/>
      <c r="X127" s="122"/>
      <c r="Y127" s="122"/>
      <c r="Z127" s="122"/>
      <c r="AA127" s="122"/>
      <c r="AB127" s="122"/>
      <c r="AC127" s="122"/>
      <c r="AD127" s="122"/>
      <c r="AE127" s="122"/>
    </row>
    <row r="128" spans="1:63" s="2" customFormat="1" ht="22.9" customHeight="1">
      <c r="A128" s="28"/>
      <c r="B128" s="29"/>
      <c r="C128" s="68" t="s">
        <v>125</v>
      </c>
      <c r="D128" s="28"/>
      <c r="E128" s="28"/>
      <c r="F128" s="28"/>
      <c r="G128" s="28"/>
      <c r="H128" s="28"/>
      <c r="I128" s="28"/>
      <c r="J128" s="129"/>
      <c r="K128" s="28"/>
      <c r="L128" s="29"/>
      <c r="M128" s="64"/>
      <c r="N128" s="55"/>
      <c r="O128" s="65"/>
      <c r="P128" s="130">
        <f>P129+P181</f>
        <v>0</v>
      </c>
      <c r="Q128" s="65"/>
      <c r="R128" s="130">
        <f>R129+R181</f>
        <v>547.98672999999985</v>
      </c>
      <c r="S128" s="65"/>
      <c r="T128" s="131">
        <f>T129+T181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5" t="s">
        <v>72</v>
      </c>
      <c r="AU128" s="15" t="s">
        <v>126</v>
      </c>
      <c r="BK128" s="132">
        <f>BK129+BK181</f>
        <v>0</v>
      </c>
    </row>
    <row r="129" spans="1:65" s="13" customFormat="1" ht="25.9" customHeight="1">
      <c r="B129" s="169"/>
      <c r="D129" s="170" t="s">
        <v>72</v>
      </c>
      <c r="E129" s="171" t="s">
        <v>226</v>
      </c>
      <c r="F129" s="171" t="s">
        <v>227</v>
      </c>
      <c r="J129" s="172"/>
      <c r="L129" s="169"/>
      <c r="M129" s="173"/>
      <c r="N129" s="174"/>
      <c r="O129" s="174"/>
      <c r="P129" s="175">
        <f>P130+P152+P162+P169+P179</f>
        <v>0</v>
      </c>
      <c r="Q129" s="174"/>
      <c r="R129" s="175">
        <f>R130+R152+R162+R169+R179</f>
        <v>547.98523999999986</v>
      </c>
      <c r="S129" s="174"/>
      <c r="T129" s="176">
        <f>T130+T152+T162+T169+T179</f>
        <v>0</v>
      </c>
      <c r="AR129" s="170" t="s">
        <v>80</v>
      </c>
      <c r="AT129" s="177" t="s">
        <v>72</v>
      </c>
      <c r="AU129" s="177" t="s">
        <v>73</v>
      </c>
      <c r="AY129" s="170" t="s">
        <v>144</v>
      </c>
      <c r="BK129" s="178">
        <f>BK130+BK152+BK162+BK169+BK179</f>
        <v>0</v>
      </c>
    </row>
    <row r="130" spans="1:65" s="13" customFormat="1" ht="22.9" customHeight="1">
      <c r="B130" s="169"/>
      <c r="D130" s="170" t="s">
        <v>72</v>
      </c>
      <c r="E130" s="179" t="s">
        <v>80</v>
      </c>
      <c r="F130" s="179" t="s">
        <v>228</v>
      </c>
      <c r="J130" s="180"/>
      <c r="L130" s="169"/>
      <c r="M130" s="173"/>
      <c r="N130" s="174"/>
      <c r="O130" s="174"/>
      <c r="P130" s="175">
        <f>SUM(P131:P151)</f>
        <v>0</v>
      </c>
      <c r="Q130" s="174"/>
      <c r="R130" s="175">
        <f>SUM(R131:R151)</f>
        <v>0</v>
      </c>
      <c r="S130" s="174"/>
      <c r="T130" s="176">
        <f>SUM(T131:T151)</f>
        <v>0</v>
      </c>
      <c r="AR130" s="170" t="s">
        <v>80</v>
      </c>
      <c r="AT130" s="177" t="s">
        <v>72</v>
      </c>
      <c r="AU130" s="177" t="s">
        <v>80</v>
      </c>
      <c r="AY130" s="170" t="s">
        <v>144</v>
      </c>
      <c r="BK130" s="178">
        <f>SUM(BK131:BK151)</f>
        <v>0</v>
      </c>
    </row>
    <row r="131" spans="1:65" s="2" customFormat="1" ht="33" customHeight="1">
      <c r="A131" s="28"/>
      <c r="B131" s="133"/>
      <c r="C131" s="134" t="s">
        <v>80</v>
      </c>
      <c r="D131" s="134" t="s">
        <v>139</v>
      </c>
      <c r="E131" s="135" t="s">
        <v>924</v>
      </c>
      <c r="F131" s="136" t="s">
        <v>925</v>
      </c>
      <c r="G131" s="137" t="s">
        <v>263</v>
      </c>
      <c r="H131" s="138">
        <v>158</v>
      </c>
      <c r="I131" s="139"/>
      <c r="J131" s="139"/>
      <c r="K131" s="140"/>
      <c r="L131" s="29"/>
      <c r="M131" s="141" t="s">
        <v>1</v>
      </c>
      <c r="N131" s="142" t="s">
        <v>39</v>
      </c>
      <c r="O131" s="143">
        <v>0</v>
      </c>
      <c r="P131" s="143">
        <f t="shared" ref="P131:P151" si="0">O131*H131</f>
        <v>0</v>
      </c>
      <c r="Q131" s="143">
        <v>0</v>
      </c>
      <c r="R131" s="143">
        <f t="shared" ref="R131:R151" si="1">Q131*H131</f>
        <v>0</v>
      </c>
      <c r="S131" s="143">
        <v>0</v>
      </c>
      <c r="T131" s="144">
        <f t="shared" ref="T131:T151" si="2"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45" t="s">
        <v>143</v>
      </c>
      <c r="AT131" s="145" t="s">
        <v>139</v>
      </c>
      <c r="AU131" s="145" t="s">
        <v>85</v>
      </c>
      <c r="AY131" s="15" t="s">
        <v>144</v>
      </c>
      <c r="BE131" s="146">
        <f t="shared" ref="BE131:BE151" si="3">IF(N131="základná",J131,0)</f>
        <v>0</v>
      </c>
      <c r="BF131" s="146">
        <f t="shared" ref="BF131:BF151" si="4">IF(N131="znížená",J131,0)</f>
        <v>0</v>
      </c>
      <c r="BG131" s="146">
        <f t="shared" ref="BG131:BG151" si="5">IF(N131="zákl. prenesená",J131,0)</f>
        <v>0</v>
      </c>
      <c r="BH131" s="146">
        <f t="shared" ref="BH131:BH151" si="6">IF(N131="zníž. prenesená",J131,0)</f>
        <v>0</v>
      </c>
      <c r="BI131" s="146">
        <f t="shared" ref="BI131:BI151" si="7">IF(N131="nulová",J131,0)</f>
        <v>0</v>
      </c>
      <c r="BJ131" s="15" t="s">
        <v>85</v>
      </c>
      <c r="BK131" s="146">
        <f t="shared" ref="BK131:BK151" si="8">ROUND(I131*H131,2)</f>
        <v>0</v>
      </c>
      <c r="BL131" s="15" t="s">
        <v>143</v>
      </c>
      <c r="BM131" s="145" t="s">
        <v>85</v>
      </c>
    </row>
    <row r="132" spans="1:65" s="2" customFormat="1" ht="33" customHeight="1">
      <c r="A132" s="28"/>
      <c r="B132" s="133"/>
      <c r="C132" s="134" t="s">
        <v>85</v>
      </c>
      <c r="D132" s="134" t="s">
        <v>139</v>
      </c>
      <c r="E132" s="135" t="s">
        <v>926</v>
      </c>
      <c r="F132" s="136" t="s">
        <v>927</v>
      </c>
      <c r="G132" s="137" t="s">
        <v>263</v>
      </c>
      <c r="H132" s="138">
        <v>5.45</v>
      </c>
      <c r="I132" s="139"/>
      <c r="J132" s="139"/>
      <c r="K132" s="140"/>
      <c r="L132" s="29"/>
      <c r="M132" s="141" t="s">
        <v>1</v>
      </c>
      <c r="N132" s="142" t="s">
        <v>39</v>
      </c>
      <c r="O132" s="143">
        <v>0</v>
      </c>
      <c r="P132" s="143">
        <f t="shared" si="0"/>
        <v>0</v>
      </c>
      <c r="Q132" s="143">
        <v>0</v>
      </c>
      <c r="R132" s="143">
        <f t="shared" si="1"/>
        <v>0</v>
      </c>
      <c r="S132" s="143">
        <v>0</v>
      </c>
      <c r="T132" s="144">
        <f t="shared" si="2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45" t="s">
        <v>143</v>
      </c>
      <c r="AT132" s="145" t="s">
        <v>139</v>
      </c>
      <c r="AU132" s="145" t="s">
        <v>85</v>
      </c>
      <c r="AY132" s="15" t="s">
        <v>144</v>
      </c>
      <c r="BE132" s="146">
        <f t="shared" si="3"/>
        <v>0</v>
      </c>
      <c r="BF132" s="146">
        <f t="shared" si="4"/>
        <v>0</v>
      </c>
      <c r="BG132" s="146">
        <f t="shared" si="5"/>
        <v>0</v>
      </c>
      <c r="BH132" s="146">
        <f t="shared" si="6"/>
        <v>0</v>
      </c>
      <c r="BI132" s="146">
        <f t="shared" si="7"/>
        <v>0</v>
      </c>
      <c r="BJ132" s="15" t="s">
        <v>85</v>
      </c>
      <c r="BK132" s="146">
        <f t="shared" si="8"/>
        <v>0</v>
      </c>
      <c r="BL132" s="15" t="s">
        <v>143</v>
      </c>
      <c r="BM132" s="145" t="s">
        <v>143</v>
      </c>
    </row>
    <row r="133" spans="1:65" s="2" customFormat="1" ht="33" customHeight="1">
      <c r="A133" s="28"/>
      <c r="B133" s="133"/>
      <c r="C133" s="134" t="s">
        <v>151</v>
      </c>
      <c r="D133" s="134" t="s">
        <v>139</v>
      </c>
      <c r="E133" s="135" t="s">
        <v>928</v>
      </c>
      <c r="F133" s="136" t="s">
        <v>929</v>
      </c>
      <c r="G133" s="137" t="s">
        <v>419</v>
      </c>
      <c r="H133" s="138">
        <v>10.5</v>
      </c>
      <c r="I133" s="139"/>
      <c r="J133" s="139"/>
      <c r="K133" s="140"/>
      <c r="L133" s="29"/>
      <c r="M133" s="141" t="s">
        <v>1</v>
      </c>
      <c r="N133" s="142" t="s">
        <v>39</v>
      </c>
      <c r="O133" s="143">
        <v>0</v>
      </c>
      <c r="P133" s="143">
        <f t="shared" si="0"/>
        <v>0</v>
      </c>
      <c r="Q133" s="143">
        <v>0</v>
      </c>
      <c r="R133" s="143">
        <f t="shared" si="1"/>
        <v>0</v>
      </c>
      <c r="S133" s="143">
        <v>0</v>
      </c>
      <c r="T133" s="144">
        <f t="shared" si="2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5" t="s">
        <v>143</v>
      </c>
      <c r="AT133" s="145" t="s">
        <v>139</v>
      </c>
      <c r="AU133" s="145" t="s">
        <v>85</v>
      </c>
      <c r="AY133" s="15" t="s">
        <v>144</v>
      </c>
      <c r="BE133" s="146">
        <f t="shared" si="3"/>
        <v>0</v>
      </c>
      <c r="BF133" s="146">
        <f t="shared" si="4"/>
        <v>0</v>
      </c>
      <c r="BG133" s="146">
        <f t="shared" si="5"/>
        <v>0</v>
      </c>
      <c r="BH133" s="146">
        <f t="shared" si="6"/>
        <v>0</v>
      </c>
      <c r="BI133" s="146">
        <f t="shared" si="7"/>
        <v>0</v>
      </c>
      <c r="BJ133" s="15" t="s">
        <v>85</v>
      </c>
      <c r="BK133" s="146">
        <f t="shared" si="8"/>
        <v>0</v>
      </c>
      <c r="BL133" s="15" t="s">
        <v>143</v>
      </c>
      <c r="BM133" s="145" t="s">
        <v>149</v>
      </c>
    </row>
    <row r="134" spans="1:65" s="2" customFormat="1" ht="33" customHeight="1">
      <c r="A134" s="28"/>
      <c r="B134" s="133"/>
      <c r="C134" s="134" t="s">
        <v>143</v>
      </c>
      <c r="D134" s="134" t="s">
        <v>139</v>
      </c>
      <c r="E134" s="135" t="s">
        <v>229</v>
      </c>
      <c r="F134" s="136" t="s">
        <v>230</v>
      </c>
      <c r="G134" s="137" t="s">
        <v>231</v>
      </c>
      <c r="H134" s="138">
        <v>75.150000000000006</v>
      </c>
      <c r="I134" s="139"/>
      <c r="J134" s="139"/>
      <c r="K134" s="140"/>
      <c r="L134" s="29"/>
      <c r="M134" s="141" t="s">
        <v>1</v>
      </c>
      <c r="N134" s="142" t="s">
        <v>39</v>
      </c>
      <c r="O134" s="143">
        <v>0</v>
      </c>
      <c r="P134" s="143">
        <f t="shared" si="0"/>
        <v>0</v>
      </c>
      <c r="Q134" s="143">
        <v>0</v>
      </c>
      <c r="R134" s="143">
        <f t="shared" si="1"/>
        <v>0</v>
      </c>
      <c r="S134" s="143">
        <v>0</v>
      </c>
      <c r="T134" s="144">
        <f t="shared" si="2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5" t="s">
        <v>143</v>
      </c>
      <c r="AT134" s="145" t="s">
        <v>139</v>
      </c>
      <c r="AU134" s="145" t="s">
        <v>85</v>
      </c>
      <c r="AY134" s="15" t="s">
        <v>144</v>
      </c>
      <c r="BE134" s="146">
        <f t="shared" si="3"/>
        <v>0</v>
      </c>
      <c r="BF134" s="146">
        <f t="shared" si="4"/>
        <v>0</v>
      </c>
      <c r="BG134" s="146">
        <f t="shared" si="5"/>
        <v>0</v>
      </c>
      <c r="BH134" s="146">
        <f t="shared" si="6"/>
        <v>0</v>
      </c>
      <c r="BI134" s="146">
        <f t="shared" si="7"/>
        <v>0</v>
      </c>
      <c r="BJ134" s="15" t="s">
        <v>85</v>
      </c>
      <c r="BK134" s="146">
        <f t="shared" si="8"/>
        <v>0</v>
      </c>
      <c r="BL134" s="15" t="s">
        <v>143</v>
      </c>
      <c r="BM134" s="145" t="s">
        <v>154</v>
      </c>
    </row>
    <row r="135" spans="1:65" s="2" customFormat="1" ht="24.2" customHeight="1">
      <c r="A135" s="28"/>
      <c r="B135" s="133"/>
      <c r="C135" s="134" t="s">
        <v>158</v>
      </c>
      <c r="D135" s="134" t="s">
        <v>139</v>
      </c>
      <c r="E135" s="135" t="s">
        <v>930</v>
      </c>
      <c r="F135" s="136" t="s">
        <v>931</v>
      </c>
      <c r="G135" s="137" t="s">
        <v>231</v>
      </c>
      <c r="H135" s="138">
        <v>138.35</v>
      </c>
      <c r="I135" s="139"/>
      <c r="J135" s="139"/>
      <c r="K135" s="140"/>
      <c r="L135" s="29"/>
      <c r="M135" s="141" t="s">
        <v>1</v>
      </c>
      <c r="N135" s="142" t="s">
        <v>39</v>
      </c>
      <c r="O135" s="143">
        <v>0</v>
      </c>
      <c r="P135" s="143">
        <f t="shared" si="0"/>
        <v>0</v>
      </c>
      <c r="Q135" s="143">
        <v>0</v>
      </c>
      <c r="R135" s="143">
        <f t="shared" si="1"/>
        <v>0</v>
      </c>
      <c r="S135" s="143">
        <v>0</v>
      </c>
      <c r="T135" s="144">
        <f t="shared" si="2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5" t="s">
        <v>143</v>
      </c>
      <c r="AT135" s="145" t="s">
        <v>139</v>
      </c>
      <c r="AU135" s="145" t="s">
        <v>85</v>
      </c>
      <c r="AY135" s="15" t="s">
        <v>144</v>
      </c>
      <c r="BE135" s="146">
        <f t="shared" si="3"/>
        <v>0</v>
      </c>
      <c r="BF135" s="146">
        <f t="shared" si="4"/>
        <v>0</v>
      </c>
      <c r="BG135" s="146">
        <f t="shared" si="5"/>
        <v>0</v>
      </c>
      <c r="BH135" s="146">
        <f t="shared" si="6"/>
        <v>0</v>
      </c>
      <c r="BI135" s="146">
        <f t="shared" si="7"/>
        <v>0</v>
      </c>
      <c r="BJ135" s="15" t="s">
        <v>85</v>
      </c>
      <c r="BK135" s="146">
        <f t="shared" si="8"/>
        <v>0</v>
      </c>
      <c r="BL135" s="15" t="s">
        <v>143</v>
      </c>
      <c r="BM135" s="145" t="s">
        <v>157</v>
      </c>
    </row>
    <row r="136" spans="1:65" s="2" customFormat="1" ht="24.2" customHeight="1">
      <c r="A136" s="28"/>
      <c r="B136" s="133"/>
      <c r="C136" s="134" t="s">
        <v>149</v>
      </c>
      <c r="D136" s="134" t="s">
        <v>139</v>
      </c>
      <c r="E136" s="135" t="s">
        <v>932</v>
      </c>
      <c r="F136" s="136" t="s">
        <v>933</v>
      </c>
      <c r="G136" s="137" t="s">
        <v>231</v>
      </c>
      <c r="H136" s="138">
        <v>41.505000000000003</v>
      </c>
      <c r="I136" s="139"/>
      <c r="J136" s="139"/>
      <c r="K136" s="140"/>
      <c r="L136" s="29"/>
      <c r="M136" s="141" t="s">
        <v>1</v>
      </c>
      <c r="N136" s="142" t="s">
        <v>39</v>
      </c>
      <c r="O136" s="143">
        <v>0</v>
      </c>
      <c r="P136" s="143">
        <f t="shared" si="0"/>
        <v>0</v>
      </c>
      <c r="Q136" s="143">
        <v>0</v>
      </c>
      <c r="R136" s="143">
        <f t="shared" si="1"/>
        <v>0</v>
      </c>
      <c r="S136" s="143">
        <v>0</v>
      </c>
      <c r="T136" s="144">
        <f t="shared" si="2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45" t="s">
        <v>143</v>
      </c>
      <c r="AT136" s="145" t="s">
        <v>139</v>
      </c>
      <c r="AU136" s="145" t="s">
        <v>85</v>
      </c>
      <c r="AY136" s="15" t="s">
        <v>144</v>
      </c>
      <c r="BE136" s="146">
        <f t="shared" si="3"/>
        <v>0</v>
      </c>
      <c r="BF136" s="146">
        <f t="shared" si="4"/>
        <v>0</v>
      </c>
      <c r="BG136" s="146">
        <f t="shared" si="5"/>
        <v>0</v>
      </c>
      <c r="BH136" s="146">
        <f t="shared" si="6"/>
        <v>0</v>
      </c>
      <c r="BI136" s="146">
        <f t="shared" si="7"/>
        <v>0</v>
      </c>
      <c r="BJ136" s="15" t="s">
        <v>85</v>
      </c>
      <c r="BK136" s="146">
        <f t="shared" si="8"/>
        <v>0</v>
      </c>
      <c r="BL136" s="15" t="s">
        <v>143</v>
      </c>
      <c r="BM136" s="145" t="s">
        <v>162</v>
      </c>
    </row>
    <row r="137" spans="1:65" s="2" customFormat="1" ht="21.75" customHeight="1">
      <c r="A137" s="28"/>
      <c r="B137" s="133"/>
      <c r="C137" s="134" t="s">
        <v>167</v>
      </c>
      <c r="D137" s="134" t="s">
        <v>139</v>
      </c>
      <c r="E137" s="135" t="s">
        <v>232</v>
      </c>
      <c r="F137" s="136" t="s">
        <v>233</v>
      </c>
      <c r="G137" s="137" t="s">
        <v>231</v>
      </c>
      <c r="H137" s="138">
        <v>4.7249999999999996</v>
      </c>
      <c r="I137" s="139"/>
      <c r="J137" s="139"/>
      <c r="K137" s="140"/>
      <c r="L137" s="29"/>
      <c r="M137" s="141" t="s">
        <v>1</v>
      </c>
      <c r="N137" s="142" t="s">
        <v>39</v>
      </c>
      <c r="O137" s="143">
        <v>0</v>
      </c>
      <c r="P137" s="143">
        <f t="shared" si="0"/>
        <v>0</v>
      </c>
      <c r="Q137" s="143">
        <v>0</v>
      </c>
      <c r="R137" s="143">
        <f t="shared" si="1"/>
        <v>0</v>
      </c>
      <c r="S137" s="143">
        <v>0</v>
      </c>
      <c r="T137" s="144">
        <f t="shared" si="2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5" t="s">
        <v>143</v>
      </c>
      <c r="AT137" s="145" t="s">
        <v>139</v>
      </c>
      <c r="AU137" s="145" t="s">
        <v>85</v>
      </c>
      <c r="AY137" s="15" t="s">
        <v>144</v>
      </c>
      <c r="BE137" s="146">
        <f t="shared" si="3"/>
        <v>0</v>
      </c>
      <c r="BF137" s="146">
        <f t="shared" si="4"/>
        <v>0</v>
      </c>
      <c r="BG137" s="146">
        <f t="shared" si="5"/>
        <v>0</v>
      </c>
      <c r="BH137" s="146">
        <f t="shared" si="6"/>
        <v>0</v>
      </c>
      <c r="BI137" s="146">
        <f t="shared" si="7"/>
        <v>0</v>
      </c>
      <c r="BJ137" s="15" t="s">
        <v>85</v>
      </c>
      <c r="BK137" s="146">
        <f t="shared" si="8"/>
        <v>0</v>
      </c>
      <c r="BL137" s="15" t="s">
        <v>143</v>
      </c>
      <c r="BM137" s="145" t="s">
        <v>166</v>
      </c>
    </row>
    <row r="138" spans="1:65" s="2" customFormat="1" ht="37.9" customHeight="1">
      <c r="A138" s="28"/>
      <c r="B138" s="133"/>
      <c r="C138" s="134" t="s">
        <v>154</v>
      </c>
      <c r="D138" s="134" t="s">
        <v>139</v>
      </c>
      <c r="E138" s="135" t="s">
        <v>234</v>
      </c>
      <c r="F138" s="136" t="s">
        <v>235</v>
      </c>
      <c r="G138" s="137" t="s">
        <v>231</v>
      </c>
      <c r="H138" s="138">
        <v>1.4179999999999999</v>
      </c>
      <c r="I138" s="139"/>
      <c r="J138" s="139"/>
      <c r="K138" s="140"/>
      <c r="L138" s="29"/>
      <c r="M138" s="141" t="s">
        <v>1</v>
      </c>
      <c r="N138" s="142" t="s">
        <v>39</v>
      </c>
      <c r="O138" s="143">
        <v>0</v>
      </c>
      <c r="P138" s="143">
        <f t="shared" si="0"/>
        <v>0</v>
      </c>
      <c r="Q138" s="143">
        <v>0</v>
      </c>
      <c r="R138" s="143">
        <f t="shared" si="1"/>
        <v>0</v>
      </c>
      <c r="S138" s="143">
        <v>0</v>
      </c>
      <c r="T138" s="144">
        <f t="shared" si="2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5" t="s">
        <v>143</v>
      </c>
      <c r="AT138" s="145" t="s">
        <v>139</v>
      </c>
      <c r="AU138" s="145" t="s">
        <v>85</v>
      </c>
      <c r="AY138" s="15" t="s">
        <v>144</v>
      </c>
      <c r="BE138" s="146">
        <f t="shared" si="3"/>
        <v>0</v>
      </c>
      <c r="BF138" s="146">
        <f t="shared" si="4"/>
        <v>0</v>
      </c>
      <c r="BG138" s="146">
        <f t="shared" si="5"/>
        <v>0</v>
      </c>
      <c r="BH138" s="146">
        <f t="shared" si="6"/>
        <v>0</v>
      </c>
      <c r="BI138" s="146">
        <f t="shared" si="7"/>
        <v>0</v>
      </c>
      <c r="BJ138" s="15" t="s">
        <v>85</v>
      </c>
      <c r="BK138" s="146">
        <f t="shared" si="8"/>
        <v>0</v>
      </c>
      <c r="BL138" s="15" t="s">
        <v>143</v>
      </c>
      <c r="BM138" s="145" t="s">
        <v>170</v>
      </c>
    </row>
    <row r="139" spans="1:65" s="2" customFormat="1" ht="16.5" customHeight="1">
      <c r="A139" s="28"/>
      <c r="B139" s="133"/>
      <c r="C139" s="134" t="s">
        <v>174</v>
      </c>
      <c r="D139" s="134" t="s">
        <v>139</v>
      </c>
      <c r="E139" s="135" t="s">
        <v>236</v>
      </c>
      <c r="F139" s="136" t="s">
        <v>237</v>
      </c>
      <c r="G139" s="137" t="s">
        <v>231</v>
      </c>
      <c r="H139" s="138">
        <v>16.309999999999999</v>
      </c>
      <c r="I139" s="139"/>
      <c r="J139" s="139"/>
      <c r="K139" s="140"/>
      <c r="L139" s="29"/>
      <c r="M139" s="141" t="s">
        <v>1</v>
      </c>
      <c r="N139" s="142" t="s">
        <v>39</v>
      </c>
      <c r="O139" s="143">
        <v>0</v>
      </c>
      <c r="P139" s="143">
        <f t="shared" si="0"/>
        <v>0</v>
      </c>
      <c r="Q139" s="143">
        <v>0</v>
      </c>
      <c r="R139" s="143">
        <f t="shared" si="1"/>
        <v>0</v>
      </c>
      <c r="S139" s="143">
        <v>0</v>
      </c>
      <c r="T139" s="144">
        <f t="shared" si="2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5" t="s">
        <v>143</v>
      </c>
      <c r="AT139" s="145" t="s">
        <v>139</v>
      </c>
      <c r="AU139" s="145" t="s">
        <v>85</v>
      </c>
      <c r="AY139" s="15" t="s">
        <v>144</v>
      </c>
      <c r="BE139" s="146">
        <f t="shared" si="3"/>
        <v>0</v>
      </c>
      <c r="BF139" s="146">
        <f t="shared" si="4"/>
        <v>0</v>
      </c>
      <c r="BG139" s="146">
        <f t="shared" si="5"/>
        <v>0</v>
      </c>
      <c r="BH139" s="146">
        <f t="shared" si="6"/>
        <v>0</v>
      </c>
      <c r="BI139" s="146">
        <f t="shared" si="7"/>
        <v>0</v>
      </c>
      <c r="BJ139" s="15" t="s">
        <v>85</v>
      </c>
      <c r="BK139" s="146">
        <f t="shared" si="8"/>
        <v>0</v>
      </c>
      <c r="BL139" s="15" t="s">
        <v>143</v>
      </c>
      <c r="BM139" s="145" t="s">
        <v>173</v>
      </c>
    </row>
    <row r="140" spans="1:65" s="2" customFormat="1" ht="37.9" customHeight="1">
      <c r="A140" s="28"/>
      <c r="B140" s="133"/>
      <c r="C140" s="134" t="s">
        <v>157</v>
      </c>
      <c r="D140" s="134" t="s">
        <v>139</v>
      </c>
      <c r="E140" s="135" t="s">
        <v>238</v>
      </c>
      <c r="F140" s="136" t="s">
        <v>239</v>
      </c>
      <c r="G140" s="137" t="s">
        <v>231</v>
      </c>
      <c r="H140" s="138">
        <v>16.309999999999999</v>
      </c>
      <c r="I140" s="139"/>
      <c r="J140" s="139"/>
      <c r="K140" s="140"/>
      <c r="L140" s="29"/>
      <c r="M140" s="141" t="s">
        <v>1</v>
      </c>
      <c r="N140" s="142" t="s">
        <v>39</v>
      </c>
      <c r="O140" s="143">
        <v>0</v>
      </c>
      <c r="P140" s="143">
        <f t="shared" si="0"/>
        <v>0</v>
      </c>
      <c r="Q140" s="143">
        <v>0</v>
      </c>
      <c r="R140" s="143">
        <f t="shared" si="1"/>
        <v>0</v>
      </c>
      <c r="S140" s="143">
        <v>0</v>
      </c>
      <c r="T140" s="144">
        <f t="shared" si="2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5" t="s">
        <v>143</v>
      </c>
      <c r="AT140" s="145" t="s">
        <v>139</v>
      </c>
      <c r="AU140" s="145" t="s">
        <v>85</v>
      </c>
      <c r="AY140" s="15" t="s">
        <v>144</v>
      </c>
      <c r="BE140" s="146">
        <f t="shared" si="3"/>
        <v>0</v>
      </c>
      <c r="BF140" s="146">
        <f t="shared" si="4"/>
        <v>0</v>
      </c>
      <c r="BG140" s="146">
        <f t="shared" si="5"/>
        <v>0</v>
      </c>
      <c r="BH140" s="146">
        <f t="shared" si="6"/>
        <v>0</v>
      </c>
      <c r="BI140" s="146">
        <f t="shared" si="7"/>
        <v>0</v>
      </c>
      <c r="BJ140" s="15" t="s">
        <v>85</v>
      </c>
      <c r="BK140" s="146">
        <f t="shared" si="8"/>
        <v>0</v>
      </c>
      <c r="BL140" s="15" t="s">
        <v>143</v>
      </c>
      <c r="BM140" s="145" t="s">
        <v>7</v>
      </c>
    </row>
    <row r="141" spans="1:65" s="2" customFormat="1" ht="21.75" customHeight="1">
      <c r="A141" s="28"/>
      <c r="B141" s="133"/>
      <c r="C141" s="134" t="s">
        <v>181</v>
      </c>
      <c r="D141" s="134" t="s">
        <v>139</v>
      </c>
      <c r="E141" s="135" t="s">
        <v>240</v>
      </c>
      <c r="F141" s="136" t="s">
        <v>241</v>
      </c>
      <c r="G141" s="137" t="s">
        <v>231</v>
      </c>
      <c r="H141" s="138">
        <v>0.432</v>
      </c>
      <c r="I141" s="139"/>
      <c r="J141" s="139"/>
      <c r="K141" s="140"/>
      <c r="L141" s="29"/>
      <c r="M141" s="141" t="s">
        <v>1</v>
      </c>
      <c r="N141" s="142" t="s">
        <v>39</v>
      </c>
      <c r="O141" s="143">
        <v>0</v>
      </c>
      <c r="P141" s="143">
        <f t="shared" si="0"/>
        <v>0</v>
      </c>
      <c r="Q141" s="143">
        <v>0</v>
      </c>
      <c r="R141" s="143">
        <f t="shared" si="1"/>
        <v>0</v>
      </c>
      <c r="S141" s="143">
        <v>0</v>
      </c>
      <c r="T141" s="144">
        <f t="shared" si="2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5" t="s">
        <v>143</v>
      </c>
      <c r="AT141" s="145" t="s">
        <v>139</v>
      </c>
      <c r="AU141" s="145" t="s">
        <v>85</v>
      </c>
      <c r="AY141" s="15" t="s">
        <v>144</v>
      </c>
      <c r="BE141" s="146">
        <f t="shared" si="3"/>
        <v>0</v>
      </c>
      <c r="BF141" s="146">
        <f t="shared" si="4"/>
        <v>0</v>
      </c>
      <c r="BG141" s="146">
        <f t="shared" si="5"/>
        <v>0</v>
      </c>
      <c r="BH141" s="146">
        <f t="shared" si="6"/>
        <v>0</v>
      </c>
      <c r="BI141" s="146">
        <f t="shared" si="7"/>
        <v>0</v>
      </c>
      <c r="BJ141" s="15" t="s">
        <v>85</v>
      </c>
      <c r="BK141" s="146">
        <f t="shared" si="8"/>
        <v>0</v>
      </c>
      <c r="BL141" s="15" t="s">
        <v>143</v>
      </c>
      <c r="BM141" s="145" t="s">
        <v>180</v>
      </c>
    </row>
    <row r="142" spans="1:65" s="2" customFormat="1" ht="16.5" customHeight="1">
      <c r="A142" s="28"/>
      <c r="B142" s="133"/>
      <c r="C142" s="134" t="s">
        <v>162</v>
      </c>
      <c r="D142" s="134" t="s">
        <v>139</v>
      </c>
      <c r="E142" s="135" t="s">
        <v>242</v>
      </c>
      <c r="F142" s="136" t="s">
        <v>243</v>
      </c>
      <c r="G142" s="137" t="s">
        <v>231</v>
      </c>
      <c r="H142" s="138">
        <v>0.13</v>
      </c>
      <c r="I142" s="139"/>
      <c r="J142" s="139"/>
      <c r="K142" s="140"/>
      <c r="L142" s="29"/>
      <c r="M142" s="141" t="s">
        <v>1</v>
      </c>
      <c r="N142" s="142" t="s">
        <v>39</v>
      </c>
      <c r="O142" s="143">
        <v>0</v>
      </c>
      <c r="P142" s="143">
        <f t="shared" si="0"/>
        <v>0</v>
      </c>
      <c r="Q142" s="143">
        <v>0</v>
      </c>
      <c r="R142" s="143">
        <f t="shared" si="1"/>
        <v>0</v>
      </c>
      <c r="S142" s="143">
        <v>0</v>
      </c>
      <c r="T142" s="144">
        <f t="shared" si="2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5" t="s">
        <v>143</v>
      </c>
      <c r="AT142" s="145" t="s">
        <v>139</v>
      </c>
      <c r="AU142" s="145" t="s">
        <v>85</v>
      </c>
      <c r="AY142" s="15" t="s">
        <v>144</v>
      </c>
      <c r="BE142" s="146">
        <f t="shared" si="3"/>
        <v>0</v>
      </c>
      <c r="BF142" s="146">
        <f t="shared" si="4"/>
        <v>0</v>
      </c>
      <c r="BG142" s="146">
        <f t="shared" si="5"/>
        <v>0</v>
      </c>
      <c r="BH142" s="146">
        <f t="shared" si="6"/>
        <v>0</v>
      </c>
      <c r="BI142" s="146">
        <f t="shared" si="7"/>
        <v>0</v>
      </c>
      <c r="BJ142" s="15" t="s">
        <v>85</v>
      </c>
      <c r="BK142" s="146">
        <f t="shared" si="8"/>
        <v>0</v>
      </c>
      <c r="BL142" s="15" t="s">
        <v>143</v>
      </c>
      <c r="BM142" s="145" t="s">
        <v>184</v>
      </c>
    </row>
    <row r="143" spans="1:65" s="2" customFormat="1" ht="37.9" customHeight="1">
      <c r="A143" s="28"/>
      <c r="B143" s="133"/>
      <c r="C143" s="134" t="s">
        <v>189</v>
      </c>
      <c r="D143" s="134" t="s">
        <v>139</v>
      </c>
      <c r="E143" s="135" t="s">
        <v>934</v>
      </c>
      <c r="F143" s="136" t="s">
        <v>935</v>
      </c>
      <c r="G143" s="137" t="s">
        <v>231</v>
      </c>
      <c r="H143" s="138">
        <v>182.917</v>
      </c>
      <c r="I143" s="139"/>
      <c r="J143" s="139"/>
      <c r="K143" s="140"/>
      <c r="L143" s="29"/>
      <c r="M143" s="141" t="s">
        <v>1</v>
      </c>
      <c r="N143" s="142" t="s">
        <v>39</v>
      </c>
      <c r="O143" s="143">
        <v>0</v>
      </c>
      <c r="P143" s="143">
        <f t="shared" si="0"/>
        <v>0</v>
      </c>
      <c r="Q143" s="143">
        <v>0</v>
      </c>
      <c r="R143" s="143">
        <f t="shared" si="1"/>
        <v>0</v>
      </c>
      <c r="S143" s="143">
        <v>0</v>
      </c>
      <c r="T143" s="144">
        <f t="shared" si="2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5" t="s">
        <v>143</v>
      </c>
      <c r="AT143" s="145" t="s">
        <v>139</v>
      </c>
      <c r="AU143" s="145" t="s">
        <v>85</v>
      </c>
      <c r="AY143" s="15" t="s">
        <v>144</v>
      </c>
      <c r="BE143" s="146">
        <f t="shared" si="3"/>
        <v>0</v>
      </c>
      <c r="BF143" s="146">
        <f t="shared" si="4"/>
        <v>0</v>
      </c>
      <c r="BG143" s="146">
        <f t="shared" si="5"/>
        <v>0</v>
      </c>
      <c r="BH143" s="146">
        <f t="shared" si="6"/>
        <v>0</v>
      </c>
      <c r="BI143" s="146">
        <f t="shared" si="7"/>
        <v>0</v>
      </c>
      <c r="BJ143" s="15" t="s">
        <v>85</v>
      </c>
      <c r="BK143" s="146">
        <f t="shared" si="8"/>
        <v>0</v>
      </c>
      <c r="BL143" s="15" t="s">
        <v>143</v>
      </c>
      <c r="BM143" s="145" t="s">
        <v>187</v>
      </c>
    </row>
    <row r="144" spans="1:65" s="2" customFormat="1" ht="44.25" customHeight="1">
      <c r="A144" s="28"/>
      <c r="B144" s="133"/>
      <c r="C144" s="134" t="s">
        <v>166</v>
      </c>
      <c r="D144" s="134" t="s">
        <v>139</v>
      </c>
      <c r="E144" s="135" t="s">
        <v>936</v>
      </c>
      <c r="F144" s="136" t="s">
        <v>937</v>
      </c>
      <c r="G144" s="137" t="s">
        <v>231</v>
      </c>
      <c r="H144" s="138">
        <v>3109.5889999999999</v>
      </c>
      <c r="I144" s="139"/>
      <c r="J144" s="139"/>
      <c r="K144" s="140"/>
      <c r="L144" s="29"/>
      <c r="M144" s="141" t="s">
        <v>1</v>
      </c>
      <c r="N144" s="142" t="s">
        <v>39</v>
      </c>
      <c r="O144" s="143">
        <v>0</v>
      </c>
      <c r="P144" s="143">
        <f t="shared" si="0"/>
        <v>0</v>
      </c>
      <c r="Q144" s="143">
        <v>0</v>
      </c>
      <c r="R144" s="143">
        <f t="shared" si="1"/>
        <v>0</v>
      </c>
      <c r="S144" s="143">
        <v>0</v>
      </c>
      <c r="T144" s="144">
        <f t="shared" si="2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5" t="s">
        <v>143</v>
      </c>
      <c r="AT144" s="145" t="s">
        <v>139</v>
      </c>
      <c r="AU144" s="145" t="s">
        <v>85</v>
      </c>
      <c r="AY144" s="15" t="s">
        <v>144</v>
      </c>
      <c r="BE144" s="146">
        <f t="shared" si="3"/>
        <v>0</v>
      </c>
      <c r="BF144" s="146">
        <f t="shared" si="4"/>
        <v>0</v>
      </c>
      <c r="BG144" s="146">
        <f t="shared" si="5"/>
        <v>0</v>
      </c>
      <c r="BH144" s="146">
        <f t="shared" si="6"/>
        <v>0</v>
      </c>
      <c r="BI144" s="146">
        <f t="shared" si="7"/>
        <v>0</v>
      </c>
      <c r="BJ144" s="15" t="s">
        <v>85</v>
      </c>
      <c r="BK144" s="146">
        <f t="shared" si="8"/>
        <v>0</v>
      </c>
      <c r="BL144" s="15" t="s">
        <v>143</v>
      </c>
      <c r="BM144" s="145" t="s">
        <v>193</v>
      </c>
    </row>
    <row r="145" spans="1:65" s="2" customFormat="1" ht="24.2" customHeight="1">
      <c r="A145" s="28"/>
      <c r="B145" s="133"/>
      <c r="C145" s="134" t="s">
        <v>198</v>
      </c>
      <c r="D145" s="134" t="s">
        <v>139</v>
      </c>
      <c r="E145" s="135" t="s">
        <v>938</v>
      </c>
      <c r="F145" s="136" t="s">
        <v>939</v>
      </c>
      <c r="G145" s="137" t="s">
        <v>231</v>
      </c>
      <c r="H145" s="138">
        <v>182.917</v>
      </c>
      <c r="I145" s="139"/>
      <c r="J145" s="139"/>
      <c r="K145" s="140"/>
      <c r="L145" s="29"/>
      <c r="M145" s="141" t="s">
        <v>1</v>
      </c>
      <c r="N145" s="142" t="s">
        <v>39</v>
      </c>
      <c r="O145" s="143">
        <v>0</v>
      </c>
      <c r="P145" s="143">
        <f t="shared" si="0"/>
        <v>0</v>
      </c>
      <c r="Q145" s="143">
        <v>0</v>
      </c>
      <c r="R145" s="143">
        <f t="shared" si="1"/>
        <v>0</v>
      </c>
      <c r="S145" s="143">
        <v>0</v>
      </c>
      <c r="T145" s="144">
        <f t="shared" si="2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5" t="s">
        <v>143</v>
      </c>
      <c r="AT145" s="145" t="s">
        <v>139</v>
      </c>
      <c r="AU145" s="145" t="s">
        <v>85</v>
      </c>
      <c r="AY145" s="15" t="s">
        <v>144</v>
      </c>
      <c r="BE145" s="146">
        <f t="shared" si="3"/>
        <v>0</v>
      </c>
      <c r="BF145" s="146">
        <f t="shared" si="4"/>
        <v>0</v>
      </c>
      <c r="BG145" s="146">
        <f t="shared" si="5"/>
        <v>0</v>
      </c>
      <c r="BH145" s="146">
        <f t="shared" si="6"/>
        <v>0</v>
      </c>
      <c r="BI145" s="146">
        <f t="shared" si="7"/>
        <v>0</v>
      </c>
      <c r="BJ145" s="15" t="s">
        <v>85</v>
      </c>
      <c r="BK145" s="146">
        <f t="shared" si="8"/>
        <v>0</v>
      </c>
      <c r="BL145" s="15" t="s">
        <v>143</v>
      </c>
      <c r="BM145" s="145" t="s">
        <v>264</v>
      </c>
    </row>
    <row r="146" spans="1:65" s="2" customFormat="1" ht="33" customHeight="1">
      <c r="A146" s="28"/>
      <c r="B146" s="133"/>
      <c r="C146" s="134" t="s">
        <v>170</v>
      </c>
      <c r="D146" s="134" t="s">
        <v>139</v>
      </c>
      <c r="E146" s="135" t="s">
        <v>940</v>
      </c>
      <c r="F146" s="136" t="s">
        <v>941</v>
      </c>
      <c r="G146" s="137" t="s">
        <v>231</v>
      </c>
      <c r="H146" s="138">
        <v>8.5</v>
      </c>
      <c r="I146" s="139"/>
      <c r="J146" s="139"/>
      <c r="K146" s="140"/>
      <c r="L146" s="29"/>
      <c r="M146" s="141" t="s">
        <v>1</v>
      </c>
      <c r="N146" s="142" t="s">
        <v>39</v>
      </c>
      <c r="O146" s="143">
        <v>0</v>
      </c>
      <c r="P146" s="143">
        <f t="shared" si="0"/>
        <v>0</v>
      </c>
      <c r="Q146" s="143">
        <v>0</v>
      </c>
      <c r="R146" s="143">
        <f t="shared" si="1"/>
        <v>0</v>
      </c>
      <c r="S146" s="143">
        <v>0</v>
      </c>
      <c r="T146" s="144">
        <f t="shared" si="2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5" t="s">
        <v>143</v>
      </c>
      <c r="AT146" s="145" t="s">
        <v>139</v>
      </c>
      <c r="AU146" s="145" t="s">
        <v>85</v>
      </c>
      <c r="AY146" s="15" t="s">
        <v>144</v>
      </c>
      <c r="BE146" s="146">
        <f t="shared" si="3"/>
        <v>0</v>
      </c>
      <c r="BF146" s="146">
        <f t="shared" si="4"/>
        <v>0</v>
      </c>
      <c r="BG146" s="146">
        <f t="shared" si="5"/>
        <v>0</v>
      </c>
      <c r="BH146" s="146">
        <f t="shared" si="6"/>
        <v>0</v>
      </c>
      <c r="BI146" s="146">
        <f t="shared" si="7"/>
        <v>0</v>
      </c>
      <c r="BJ146" s="15" t="s">
        <v>85</v>
      </c>
      <c r="BK146" s="146">
        <f t="shared" si="8"/>
        <v>0</v>
      </c>
      <c r="BL146" s="15" t="s">
        <v>143</v>
      </c>
      <c r="BM146" s="145" t="s">
        <v>267</v>
      </c>
    </row>
    <row r="147" spans="1:65" s="2" customFormat="1" ht="21.75" customHeight="1">
      <c r="A147" s="28"/>
      <c r="B147" s="133"/>
      <c r="C147" s="134" t="s">
        <v>268</v>
      </c>
      <c r="D147" s="134" t="s">
        <v>139</v>
      </c>
      <c r="E147" s="135" t="s">
        <v>942</v>
      </c>
      <c r="F147" s="136" t="s">
        <v>943</v>
      </c>
      <c r="G147" s="137" t="s">
        <v>263</v>
      </c>
      <c r="H147" s="138">
        <v>34</v>
      </c>
      <c r="I147" s="139"/>
      <c r="J147" s="139"/>
      <c r="K147" s="140"/>
      <c r="L147" s="29"/>
      <c r="M147" s="141" t="s">
        <v>1</v>
      </c>
      <c r="N147" s="142" t="s">
        <v>39</v>
      </c>
      <c r="O147" s="143">
        <v>0</v>
      </c>
      <c r="P147" s="143">
        <f t="shared" si="0"/>
        <v>0</v>
      </c>
      <c r="Q147" s="143">
        <v>0</v>
      </c>
      <c r="R147" s="143">
        <f t="shared" si="1"/>
        <v>0</v>
      </c>
      <c r="S147" s="143">
        <v>0</v>
      </c>
      <c r="T147" s="144">
        <f t="shared" si="2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5" t="s">
        <v>143</v>
      </c>
      <c r="AT147" s="145" t="s">
        <v>139</v>
      </c>
      <c r="AU147" s="145" t="s">
        <v>85</v>
      </c>
      <c r="AY147" s="15" t="s">
        <v>144</v>
      </c>
      <c r="BE147" s="146">
        <f t="shared" si="3"/>
        <v>0</v>
      </c>
      <c r="BF147" s="146">
        <f t="shared" si="4"/>
        <v>0</v>
      </c>
      <c r="BG147" s="146">
        <f t="shared" si="5"/>
        <v>0</v>
      </c>
      <c r="BH147" s="146">
        <f t="shared" si="6"/>
        <v>0</v>
      </c>
      <c r="BI147" s="146">
        <f t="shared" si="7"/>
        <v>0</v>
      </c>
      <c r="BJ147" s="15" t="s">
        <v>85</v>
      </c>
      <c r="BK147" s="146">
        <f t="shared" si="8"/>
        <v>0</v>
      </c>
      <c r="BL147" s="15" t="s">
        <v>143</v>
      </c>
      <c r="BM147" s="145" t="s">
        <v>271</v>
      </c>
    </row>
    <row r="148" spans="1:65" s="2" customFormat="1" ht="24.2" customHeight="1">
      <c r="A148" s="28"/>
      <c r="B148" s="133"/>
      <c r="C148" s="134" t="s">
        <v>173</v>
      </c>
      <c r="D148" s="134" t="s">
        <v>139</v>
      </c>
      <c r="E148" s="135" t="s">
        <v>250</v>
      </c>
      <c r="F148" s="136" t="s">
        <v>251</v>
      </c>
      <c r="G148" s="137" t="s">
        <v>231</v>
      </c>
      <c r="H148" s="138">
        <v>75.150000000000006</v>
      </c>
      <c r="I148" s="139"/>
      <c r="J148" s="139"/>
      <c r="K148" s="140"/>
      <c r="L148" s="29"/>
      <c r="M148" s="141" t="s">
        <v>1</v>
      </c>
      <c r="N148" s="142" t="s">
        <v>39</v>
      </c>
      <c r="O148" s="143">
        <v>0</v>
      </c>
      <c r="P148" s="143">
        <f t="shared" si="0"/>
        <v>0</v>
      </c>
      <c r="Q148" s="143">
        <v>0</v>
      </c>
      <c r="R148" s="143">
        <f t="shared" si="1"/>
        <v>0</v>
      </c>
      <c r="S148" s="143">
        <v>0</v>
      </c>
      <c r="T148" s="144">
        <f t="shared" si="2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5" t="s">
        <v>143</v>
      </c>
      <c r="AT148" s="145" t="s">
        <v>139</v>
      </c>
      <c r="AU148" s="145" t="s">
        <v>85</v>
      </c>
      <c r="AY148" s="15" t="s">
        <v>144</v>
      </c>
      <c r="BE148" s="146">
        <f t="shared" si="3"/>
        <v>0</v>
      </c>
      <c r="BF148" s="146">
        <f t="shared" si="4"/>
        <v>0</v>
      </c>
      <c r="BG148" s="146">
        <f t="shared" si="5"/>
        <v>0</v>
      </c>
      <c r="BH148" s="146">
        <f t="shared" si="6"/>
        <v>0</v>
      </c>
      <c r="BI148" s="146">
        <f t="shared" si="7"/>
        <v>0</v>
      </c>
      <c r="BJ148" s="15" t="s">
        <v>85</v>
      </c>
      <c r="BK148" s="146">
        <f t="shared" si="8"/>
        <v>0</v>
      </c>
      <c r="BL148" s="15" t="s">
        <v>143</v>
      </c>
      <c r="BM148" s="145" t="s">
        <v>274</v>
      </c>
    </row>
    <row r="149" spans="1:65" s="2" customFormat="1" ht="24.2" customHeight="1">
      <c r="A149" s="28"/>
      <c r="B149" s="133"/>
      <c r="C149" s="134" t="s">
        <v>275</v>
      </c>
      <c r="D149" s="134" t="s">
        <v>139</v>
      </c>
      <c r="E149" s="135" t="s">
        <v>252</v>
      </c>
      <c r="F149" s="136" t="s">
        <v>253</v>
      </c>
      <c r="G149" s="137" t="s">
        <v>254</v>
      </c>
      <c r="H149" s="138">
        <v>418.60599999999999</v>
      </c>
      <c r="I149" s="139"/>
      <c r="J149" s="139"/>
      <c r="K149" s="140"/>
      <c r="L149" s="29"/>
      <c r="M149" s="141" t="s">
        <v>1</v>
      </c>
      <c r="N149" s="142" t="s">
        <v>39</v>
      </c>
      <c r="O149" s="143">
        <v>0</v>
      </c>
      <c r="P149" s="143">
        <f t="shared" si="0"/>
        <v>0</v>
      </c>
      <c r="Q149" s="143">
        <v>0</v>
      </c>
      <c r="R149" s="143">
        <f t="shared" si="1"/>
        <v>0</v>
      </c>
      <c r="S149" s="143">
        <v>0</v>
      </c>
      <c r="T149" s="144">
        <f t="shared" si="2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5" t="s">
        <v>143</v>
      </c>
      <c r="AT149" s="145" t="s">
        <v>139</v>
      </c>
      <c r="AU149" s="145" t="s">
        <v>85</v>
      </c>
      <c r="AY149" s="15" t="s">
        <v>144</v>
      </c>
      <c r="BE149" s="146">
        <f t="shared" si="3"/>
        <v>0</v>
      </c>
      <c r="BF149" s="146">
        <f t="shared" si="4"/>
        <v>0</v>
      </c>
      <c r="BG149" s="146">
        <f t="shared" si="5"/>
        <v>0</v>
      </c>
      <c r="BH149" s="146">
        <f t="shared" si="6"/>
        <v>0</v>
      </c>
      <c r="BI149" s="146">
        <f t="shared" si="7"/>
        <v>0</v>
      </c>
      <c r="BJ149" s="15" t="s">
        <v>85</v>
      </c>
      <c r="BK149" s="146">
        <f t="shared" si="8"/>
        <v>0</v>
      </c>
      <c r="BL149" s="15" t="s">
        <v>143</v>
      </c>
      <c r="BM149" s="145" t="s">
        <v>278</v>
      </c>
    </row>
    <row r="150" spans="1:65" s="2" customFormat="1" ht="24.2" customHeight="1">
      <c r="A150" s="28"/>
      <c r="B150" s="133"/>
      <c r="C150" s="134" t="s">
        <v>7</v>
      </c>
      <c r="D150" s="134" t="s">
        <v>139</v>
      </c>
      <c r="E150" s="135" t="s">
        <v>944</v>
      </c>
      <c r="F150" s="136" t="s">
        <v>945</v>
      </c>
      <c r="G150" s="137" t="s">
        <v>263</v>
      </c>
      <c r="H150" s="138">
        <v>408.5</v>
      </c>
      <c r="I150" s="139"/>
      <c r="J150" s="139"/>
      <c r="K150" s="140"/>
      <c r="L150" s="29"/>
      <c r="M150" s="141" t="s">
        <v>1</v>
      </c>
      <c r="N150" s="142" t="s">
        <v>39</v>
      </c>
      <c r="O150" s="143">
        <v>0</v>
      </c>
      <c r="P150" s="143">
        <f t="shared" si="0"/>
        <v>0</v>
      </c>
      <c r="Q150" s="143">
        <v>0</v>
      </c>
      <c r="R150" s="143">
        <f t="shared" si="1"/>
        <v>0</v>
      </c>
      <c r="S150" s="143">
        <v>0</v>
      </c>
      <c r="T150" s="144">
        <f t="shared" si="2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45" t="s">
        <v>143</v>
      </c>
      <c r="AT150" s="145" t="s">
        <v>139</v>
      </c>
      <c r="AU150" s="145" t="s">
        <v>85</v>
      </c>
      <c r="AY150" s="15" t="s">
        <v>144</v>
      </c>
      <c r="BE150" s="146">
        <f t="shared" si="3"/>
        <v>0</v>
      </c>
      <c r="BF150" s="146">
        <f t="shared" si="4"/>
        <v>0</v>
      </c>
      <c r="BG150" s="146">
        <f t="shared" si="5"/>
        <v>0</v>
      </c>
      <c r="BH150" s="146">
        <f t="shared" si="6"/>
        <v>0</v>
      </c>
      <c r="BI150" s="146">
        <f t="shared" si="7"/>
        <v>0</v>
      </c>
      <c r="BJ150" s="15" t="s">
        <v>85</v>
      </c>
      <c r="BK150" s="146">
        <f t="shared" si="8"/>
        <v>0</v>
      </c>
      <c r="BL150" s="15" t="s">
        <v>143</v>
      </c>
      <c r="BM150" s="145" t="s">
        <v>281</v>
      </c>
    </row>
    <row r="151" spans="1:65" s="2" customFormat="1" ht="16.5" customHeight="1">
      <c r="A151" s="28"/>
      <c r="B151" s="133"/>
      <c r="C151" s="134" t="s">
        <v>282</v>
      </c>
      <c r="D151" s="134" t="s">
        <v>139</v>
      </c>
      <c r="E151" s="135" t="s">
        <v>946</v>
      </c>
      <c r="F151" s="136" t="s">
        <v>947</v>
      </c>
      <c r="G151" s="137" t="s">
        <v>263</v>
      </c>
      <c r="H151" s="138">
        <v>34</v>
      </c>
      <c r="I151" s="139"/>
      <c r="J151" s="139"/>
      <c r="K151" s="140"/>
      <c r="L151" s="29"/>
      <c r="M151" s="141" t="s">
        <v>1</v>
      </c>
      <c r="N151" s="142" t="s">
        <v>39</v>
      </c>
      <c r="O151" s="143">
        <v>0</v>
      </c>
      <c r="P151" s="143">
        <f t="shared" si="0"/>
        <v>0</v>
      </c>
      <c r="Q151" s="143">
        <v>0</v>
      </c>
      <c r="R151" s="143">
        <f t="shared" si="1"/>
        <v>0</v>
      </c>
      <c r="S151" s="143">
        <v>0</v>
      </c>
      <c r="T151" s="144">
        <f t="shared" si="2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5" t="s">
        <v>143</v>
      </c>
      <c r="AT151" s="145" t="s">
        <v>139</v>
      </c>
      <c r="AU151" s="145" t="s">
        <v>85</v>
      </c>
      <c r="AY151" s="15" t="s">
        <v>144</v>
      </c>
      <c r="BE151" s="146">
        <f t="shared" si="3"/>
        <v>0</v>
      </c>
      <c r="BF151" s="146">
        <f t="shared" si="4"/>
        <v>0</v>
      </c>
      <c r="BG151" s="146">
        <f t="shared" si="5"/>
        <v>0</v>
      </c>
      <c r="BH151" s="146">
        <f t="shared" si="6"/>
        <v>0</v>
      </c>
      <c r="BI151" s="146">
        <f t="shared" si="7"/>
        <v>0</v>
      </c>
      <c r="BJ151" s="15" t="s">
        <v>85</v>
      </c>
      <c r="BK151" s="146">
        <f t="shared" si="8"/>
        <v>0</v>
      </c>
      <c r="BL151" s="15" t="s">
        <v>143</v>
      </c>
      <c r="BM151" s="145" t="s">
        <v>285</v>
      </c>
    </row>
    <row r="152" spans="1:65" s="13" customFormat="1" ht="22.9" customHeight="1">
      <c r="B152" s="169"/>
      <c r="D152" s="170" t="s">
        <v>72</v>
      </c>
      <c r="E152" s="179" t="s">
        <v>85</v>
      </c>
      <c r="F152" s="179" t="s">
        <v>260</v>
      </c>
      <c r="J152" s="180"/>
      <c r="L152" s="169"/>
      <c r="M152" s="173"/>
      <c r="N152" s="174"/>
      <c r="O152" s="174"/>
      <c r="P152" s="175">
        <f>SUM(P153:P161)</f>
        <v>0</v>
      </c>
      <c r="Q152" s="174"/>
      <c r="R152" s="175">
        <f>SUM(R153:R161)</f>
        <v>43.041419999999974</v>
      </c>
      <c r="S152" s="174"/>
      <c r="T152" s="176">
        <f>SUM(T153:T161)</f>
        <v>0</v>
      </c>
      <c r="AR152" s="170" t="s">
        <v>80</v>
      </c>
      <c r="AT152" s="177" t="s">
        <v>72</v>
      </c>
      <c r="AU152" s="177" t="s">
        <v>80</v>
      </c>
      <c r="AY152" s="170" t="s">
        <v>144</v>
      </c>
      <c r="BK152" s="178">
        <f>SUM(BK153:BK161)</f>
        <v>0</v>
      </c>
    </row>
    <row r="153" spans="1:65" s="2" customFormat="1" ht="33" customHeight="1">
      <c r="A153" s="28"/>
      <c r="B153" s="133"/>
      <c r="C153" s="134" t="s">
        <v>180</v>
      </c>
      <c r="D153" s="134" t="s">
        <v>139</v>
      </c>
      <c r="E153" s="135" t="s">
        <v>948</v>
      </c>
      <c r="F153" s="136" t="s">
        <v>949</v>
      </c>
      <c r="G153" s="137" t="s">
        <v>231</v>
      </c>
      <c r="H153" s="138">
        <v>16.309999999999999</v>
      </c>
      <c r="I153" s="139"/>
      <c r="J153" s="139"/>
      <c r="K153" s="140"/>
      <c r="L153" s="29"/>
      <c r="M153" s="141" t="s">
        <v>1</v>
      </c>
      <c r="N153" s="142" t="s">
        <v>39</v>
      </c>
      <c r="O153" s="143">
        <v>0</v>
      </c>
      <c r="P153" s="143">
        <f t="shared" ref="P153:P161" si="9">O153*H153</f>
        <v>0</v>
      </c>
      <c r="Q153" s="143">
        <v>1.63</v>
      </c>
      <c r="R153" s="143">
        <f t="shared" ref="R153:R161" si="10">Q153*H153</f>
        <v>26.585299999999997</v>
      </c>
      <c r="S153" s="143">
        <v>0</v>
      </c>
      <c r="T153" s="144">
        <f t="shared" ref="T153:T161" si="11"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45" t="s">
        <v>143</v>
      </c>
      <c r="AT153" s="145" t="s">
        <v>139</v>
      </c>
      <c r="AU153" s="145" t="s">
        <v>85</v>
      </c>
      <c r="AY153" s="15" t="s">
        <v>144</v>
      </c>
      <c r="BE153" s="146">
        <f t="shared" ref="BE153:BE161" si="12">IF(N153="základná",J153,0)</f>
        <v>0</v>
      </c>
      <c r="BF153" s="146">
        <f t="shared" ref="BF153:BF161" si="13">IF(N153="znížená",J153,0)</f>
        <v>0</v>
      </c>
      <c r="BG153" s="146">
        <f t="shared" ref="BG153:BG161" si="14">IF(N153="zákl. prenesená",J153,0)</f>
        <v>0</v>
      </c>
      <c r="BH153" s="146">
        <f t="shared" ref="BH153:BH161" si="15">IF(N153="zníž. prenesená",J153,0)</f>
        <v>0</v>
      </c>
      <c r="BI153" s="146">
        <f t="shared" ref="BI153:BI161" si="16">IF(N153="nulová",J153,0)</f>
        <v>0</v>
      </c>
      <c r="BJ153" s="15" t="s">
        <v>85</v>
      </c>
      <c r="BK153" s="146">
        <f t="shared" ref="BK153:BK161" si="17">ROUND(I153*H153,2)</f>
        <v>0</v>
      </c>
      <c r="BL153" s="15" t="s">
        <v>143</v>
      </c>
      <c r="BM153" s="145" t="s">
        <v>288</v>
      </c>
    </row>
    <row r="154" spans="1:65" s="2" customFormat="1" ht="33" customHeight="1">
      <c r="A154" s="28"/>
      <c r="B154" s="133"/>
      <c r="C154" s="134" t="s">
        <v>289</v>
      </c>
      <c r="D154" s="134" t="s">
        <v>139</v>
      </c>
      <c r="E154" s="135" t="s">
        <v>950</v>
      </c>
      <c r="F154" s="136" t="s">
        <v>951</v>
      </c>
      <c r="G154" s="137" t="s">
        <v>263</v>
      </c>
      <c r="H154" s="138">
        <v>68.344999999999999</v>
      </c>
      <c r="I154" s="139"/>
      <c r="J154" s="139"/>
      <c r="K154" s="140"/>
      <c r="L154" s="29"/>
      <c r="M154" s="141" t="s">
        <v>1</v>
      </c>
      <c r="N154" s="142" t="s">
        <v>39</v>
      </c>
      <c r="O154" s="143">
        <v>0</v>
      </c>
      <c r="P154" s="143">
        <f t="shared" si="9"/>
        <v>0</v>
      </c>
      <c r="Q154" s="143">
        <v>3.1999414734069801E-4</v>
      </c>
      <c r="R154" s="143">
        <f t="shared" si="10"/>
        <v>2.1870000000000004E-2</v>
      </c>
      <c r="S154" s="143">
        <v>0</v>
      </c>
      <c r="T154" s="144">
        <f t="shared" si="11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5" t="s">
        <v>143</v>
      </c>
      <c r="AT154" s="145" t="s">
        <v>139</v>
      </c>
      <c r="AU154" s="145" t="s">
        <v>85</v>
      </c>
      <c r="AY154" s="15" t="s">
        <v>144</v>
      </c>
      <c r="BE154" s="146">
        <f t="shared" si="12"/>
        <v>0</v>
      </c>
      <c r="BF154" s="146">
        <f t="shared" si="13"/>
        <v>0</v>
      </c>
      <c r="BG154" s="146">
        <f t="shared" si="14"/>
        <v>0</v>
      </c>
      <c r="BH154" s="146">
        <f t="shared" si="15"/>
        <v>0</v>
      </c>
      <c r="BI154" s="146">
        <f t="shared" si="16"/>
        <v>0</v>
      </c>
      <c r="BJ154" s="15" t="s">
        <v>85</v>
      </c>
      <c r="BK154" s="146">
        <f t="shared" si="17"/>
        <v>0</v>
      </c>
      <c r="BL154" s="15" t="s">
        <v>143</v>
      </c>
      <c r="BM154" s="145" t="s">
        <v>292</v>
      </c>
    </row>
    <row r="155" spans="1:65" s="2" customFormat="1" ht="16.5" customHeight="1">
      <c r="A155" s="28"/>
      <c r="B155" s="133"/>
      <c r="C155" s="181" t="s">
        <v>184</v>
      </c>
      <c r="D155" s="181" t="s">
        <v>257</v>
      </c>
      <c r="E155" s="182" t="s">
        <v>952</v>
      </c>
      <c r="F155" s="183" t="s">
        <v>953</v>
      </c>
      <c r="G155" s="184" t="s">
        <v>263</v>
      </c>
      <c r="H155" s="185">
        <v>78.596999999999994</v>
      </c>
      <c r="I155" s="186"/>
      <c r="J155" s="186"/>
      <c r="K155" s="187"/>
      <c r="L155" s="188"/>
      <c r="M155" s="189" t="s">
        <v>1</v>
      </c>
      <c r="N155" s="190" t="s">
        <v>39</v>
      </c>
      <c r="O155" s="143">
        <v>0</v>
      </c>
      <c r="P155" s="143">
        <f t="shared" si="9"/>
        <v>0</v>
      </c>
      <c r="Q155" s="143">
        <v>3.00011450818734E-4</v>
      </c>
      <c r="R155" s="143">
        <f t="shared" si="10"/>
        <v>2.3580000000000035E-2</v>
      </c>
      <c r="S155" s="143">
        <v>0</v>
      </c>
      <c r="T155" s="144">
        <f t="shared" si="11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45" t="s">
        <v>154</v>
      </c>
      <c r="AT155" s="145" t="s">
        <v>257</v>
      </c>
      <c r="AU155" s="145" t="s">
        <v>85</v>
      </c>
      <c r="AY155" s="15" t="s">
        <v>144</v>
      </c>
      <c r="BE155" s="146">
        <f t="shared" si="12"/>
        <v>0</v>
      </c>
      <c r="BF155" s="146">
        <f t="shared" si="13"/>
        <v>0</v>
      </c>
      <c r="BG155" s="146">
        <f t="shared" si="14"/>
        <v>0</v>
      </c>
      <c r="BH155" s="146">
        <f t="shared" si="15"/>
        <v>0</v>
      </c>
      <c r="BI155" s="146">
        <f t="shared" si="16"/>
        <v>0</v>
      </c>
      <c r="BJ155" s="15" t="s">
        <v>85</v>
      </c>
      <c r="BK155" s="146">
        <f t="shared" si="17"/>
        <v>0</v>
      </c>
      <c r="BL155" s="15" t="s">
        <v>143</v>
      </c>
      <c r="BM155" s="145" t="s">
        <v>295</v>
      </c>
    </row>
    <row r="156" spans="1:65" s="2" customFormat="1" ht="24.2" customHeight="1">
      <c r="A156" s="28"/>
      <c r="B156" s="133"/>
      <c r="C156" s="134" t="s">
        <v>297</v>
      </c>
      <c r="D156" s="134" t="s">
        <v>139</v>
      </c>
      <c r="E156" s="135" t="s">
        <v>265</v>
      </c>
      <c r="F156" s="136" t="s">
        <v>266</v>
      </c>
      <c r="G156" s="137" t="s">
        <v>231</v>
      </c>
      <c r="H156" s="138">
        <v>0.56100000000000005</v>
      </c>
      <c r="I156" s="139"/>
      <c r="J156" s="139"/>
      <c r="K156" s="140"/>
      <c r="L156" s="29"/>
      <c r="M156" s="141" t="s">
        <v>1</v>
      </c>
      <c r="N156" s="142" t="s">
        <v>39</v>
      </c>
      <c r="O156" s="143">
        <v>0</v>
      </c>
      <c r="P156" s="143">
        <f t="shared" si="9"/>
        <v>0</v>
      </c>
      <c r="Q156" s="143">
        <v>2.0699999999999998</v>
      </c>
      <c r="R156" s="143">
        <f t="shared" si="10"/>
        <v>1.16127</v>
      </c>
      <c r="S156" s="143">
        <v>0</v>
      </c>
      <c r="T156" s="144">
        <f t="shared" si="11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45" t="s">
        <v>143</v>
      </c>
      <c r="AT156" s="145" t="s">
        <v>139</v>
      </c>
      <c r="AU156" s="145" t="s">
        <v>85</v>
      </c>
      <c r="AY156" s="15" t="s">
        <v>144</v>
      </c>
      <c r="BE156" s="146">
        <f t="shared" si="12"/>
        <v>0</v>
      </c>
      <c r="BF156" s="146">
        <f t="shared" si="13"/>
        <v>0</v>
      </c>
      <c r="BG156" s="146">
        <f t="shared" si="14"/>
        <v>0</v>
      </c>
      <c r="BH156" s="146">
        <f t="shared" si="15"/>
        <v>0</v>
      </c>
      <c r="BI156" s="146">
        <f t="shared" si="16"/>
        <v>0</v>
      </c>
      <c r="BJ156" s="15" t="s">
        <v>85</v>
      </c>
      <c r="BK156" s="146">
        <f t="shared" si="17"/>
        <v>0</v>
      </c>
      <c r="BL156" s="15" t="s">
        <v>143</v>
      </c>
      <c r="BM156" s="145" t="s">
        <v>300</v>
      </c>
    </row>
    <row r="157" spans="1:65" s="2" customFormat="1" ht="24.2" customHeight="1">
      <c r="A157" s="28"/>
      <c r="B157" s="133"/>
      <c r="C157" s="134" t="s">
        <v>187</v>
      </c>
      <c r="D157" s="134" t="s">
        <v>139</v>
      </c>
      <c r="E157" s="135" t="s">
        <v>954</v>
      </c>
      <c r="F157" s="136" t="s">
        <v>955</v>
      </c>
      <c r="G157" s="137" t="s">
        <v>231</v>
      </c>
      <c r="H157" s="138">
        <v>6.3789999999999996</v>
      </c>
      <c r="I157" s="139"/>
      <c r="J157" s="139"/>
      <c r="K157" s="140"/>
      <c r="L157" s="29"/>
      <c r="M157" s="141" t="s">
        <v>1</v>
      </c>
      <c r="N157" s="142" t="s">
        <v>39</v>
      </c>
      <c r="O157" s="143">
        <v>0</v>
      </c>
      <c r="P157" s="143">
        <f t="shared" si="9"/>
        <v>0</v>
      </c>
      <c r="Q157" s="143">
        <v>2.21512933061608</v>
      </c>
      <c r="R157" s="143">
        <f t="shared" si="10"/>
        <v>14.130309999999973</v>
      </c>
      <c r="S157" s="143">
        <v>0</v>
      </c>
      <c r="T157" s="144">
        <f t="shared" si="11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5" t="s">
        <v>143</v>
      </c>
      <c r="AT157" s="145" t="s">
        <v>139</v>
      </c>
      <c r="AU157" s="145" t="s">
        <v>85</v>
      </c>
      <c r="AY157" s="15" t="s">
        <v>144</v>
      </c>
      <c r="BE157" s="146">
        <f t="shared" si="12"/>
        <v>0</v>
      </c>
      <c r="BF157" s="146">
        <f t="shared" si="13"/>
        <v>0</v>
      </c>
      <c r="BG157" s="146">
        <f t="shared" si="14"/>
        <v>0</v>
      </c>
      <c r="BH157" s="146">
        <f t="shared" si="15"/>
        <v>0</v>
      </c>
      <c r="BI157" s="146">
        <f t="shared" si="16"/>
        <v>0</v>
      </c>
      <c r="BJ157" s="15" t="s">
        <v>85</v>
      </c>
      <c r="BK157" s="146">
        <f t="shared" si="17"/>
        <v>0</v>
      </c>
      <c r="BL157" s="15" t="s">
        <v>143</v>
      </c>
      <c r="BM157" s="145" t="s">
        <v>303</v>
      </c>
    </row>
    <row r="158" spans="1:65" s="2" customFormat="1" ht="21.75" customHeight="1">
      <c r="A158" s="28"/>
      <c r="B158" s="133"/>
      <c r="C158" s="134" t="s">
        <v>304</v>
      </c>
      <c r="D158" s="134" t="s">
        <v>139</v>
      </c>
      <c r="E158" s="135" t="s">
        <v>956</v>
      </c>
      <c r="F158" s="136" t="s">
        <v>957</v>
      </c>
      <c r="G158" s="137" t="s">
        <v>263</v>
      </c>
      <c r="H158" s="138">
        <v>21.36</v>
      </c>
      <c r="I158" s="139"/>
      <c r="J158" s="139"/>
      <c r="K158" s="140"/>
      <c r="L158" s="29"/>
      <c r="M158" s="141" t="s">
        <v>1</v>
      </c>
      <c r="N158" s="142" t="s">
        <v>39</v>
      </c>
      <c r="O158" s="143">
        <v>0</v>
      </c>
      <c r="P158" s="143">
        <f t="shared" si="9"/>
        <v>0</v>
      </c>
      <c r="Q158" s="143">
        <v>6.6994382022471897E-4</v>
      </c>
      <c r="R158" s="143">
        <f t="shared" si="10"/>
        <v>1.4309999999999996E-2</v>
      </c>
      <c r="S158" s="143">
        <v>0</v>
      </c>
      <c r="T158" s="144">
        <f t="shared" si="11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45" t="s">
        <v>143</v>
      </c>
      <c r="AT158" s="145" t="s">
        <v>139</v>
      </c>
      <c r="AU158" s="145" t="s">
        <v>85</v>
      </c>
      <c r="AY158" s="15" t="s">
        <v>144</v>
      </c>
      <c r="BE158" s="146">
        <f t="shared" si="12"/>
        <v>0</v>
      </c>
      <c r="BF158" s="146">
        <f t="shared" si="13"/>
        <v>0</v>
      </c>
      <c r="BG158" s="146">
        <f t="shared" si="14"/>
        <v>0</v>
      </c>
      <c r="BH158" s="146">
        <f t="shared" si="15"/>
        <v>0</v>
      </c>
      <c r="BI158" s="146">
        <f t="shared" si="16"/>
        <v>0</v>
      </c>
      <c r="BJ158" s="15" t="s">
        <v>85</v>
      </c>
      <c r="BK158" s="146">
        <f t="shared" si="17"/>
        <v>0</v>
      </c>
      <c r="BL158" s="15" t="s">
        <v>143</v>
      </c>
      <c r="BM158" s="145" t="s">
        <v>307</v>
      </c>
    </row>
    <row r="159" spans="1:65" s="2" customFormat="1" ht="21.75" customHeight="1">
      <c r="A159" s="28"/>
      <c r="B159" s="133"/>
      <c r="C159" s="134" t="s">
        <v>193</v>
      </c>
      <c r="D159" s="134" t="s">
        <v>139</v>
      </c>
      <c r="E159" s="135" t="s">
        <v>958</v>
      </c>
      <c r="F159" s="136" t="s">
        <v>959</v>
      </c>
      <c r="G159" s="137" t="s">
        <v>263</v>
      </c>
      <c r="H159" s="138">
        <v>21.36</v>
      </c>
      <c r="I159" s="139"/>
      <c r="J159" s="139"/>
      <c r="K159" s="140"/>
      <c r="L159" s="29"/>
      <c r="M159" s="141" t="s">
        <v>1</v>
      </c>
      <c r="N159" s="142" t="s">
        <v>39</v>
      </c>
      <c r="O159" s="143">
        <v>0</v>
      </c>
      <c r="P159" s="143">
        <f t="shared" si="9"/>
        <v>0</v>
      </c>
      <c r="Q159" s="143">
        <v>0</v>
      </c>
      <c r="R159" s="143">
        <f t="shared" si="10"/>
        <v>0</v>
      </c>
      <c r="S159" s="143">
        <v>0</v>
      </c>
      <c r="T159" s="144">
        <f t="shared" si="11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5" t="s">
        <v>143</v>
      </c>
      <c r="AT159" s="145" t="s">
        <v>139</v>
      </c>
      <c r="AU159" s="145" t="s">
        <v>85</v>
      </c>
      <c r="AY159" s="15" t="s">
        <v>144</v>
      </c>
      <c r="BE159" s="146">
        <f t="shared" si="12"/>
        <v>0</v>
      </c>
      <c r="BF159" s="146">
        <f t="shared" si="13"/>
        <v>0</v>
      </c>
      <c r="BG159" s="146">
        <f t="shared" si="14"/>
        <v>0</v>
      </c>
      <c r="BH159" s="146">
        <f t="shared" si="15"/>
        <v>0</v>
      </c>
      <c r="BI159" s="146">
        <f t="shared" si="16"/>
        <v>0</v>
      </c>
      <c r="BJ159" s="15" t="s">
        <v>85</v>
      </c>
      <c r="BK159" s="146">
        <f t="shared" si="17"/>
        <v>0</v>
      </c>
      <c r="BL159" s="15" t="s">
        <v>143</v>
      </c>
      <c r="BM159" s="145" t="s">
        <v>310</v>
      </c>
    </row>
    <row r="160" spans="1:65" s="2" customFormat="1" ht="33" customHeight="1">
      <c r="A160" s="28"/>
      <c r="B160" s="133"/>
      <c r="C160" s="134" t="s">
        <v>311</v>
      </c>
      <c r="D160" s="134" t="s">
        <v>139</v>
      </c>
      <c r="E160" s="135" t="s">
        <v>960</v>
      </c>
      <c r="F160" s="136" t="s">
        <v>961</v>
      </c>
      <c r="G160" s="137" t="s">
        <v>263</v>
      </c>
      <c r="H160" s="138">
        <v>42</v>
      </c>
      <c r="I160" s="139"/>
      <c r="J160" s="139"/>
      <c r="K160" s="140"/>
      <c r="L160" s="29"/>
      <c r="M160" s="141" t="s">
        <v>1</v>
      </c>
      <c r="N160" s="142" t="s">
        <v>39</v>
      </c>
      <c r="O160" s="143">
        <v>0</v>
      </c>
      <c r="P160" s="143">
        <f t="shared" si="9"/>
        <v>0</v>
      </c>
      <c r="Q160" s="143">
        <v>3.5200000000000001E-3</v>
      </c>
      <c r="R160" s="143">
        <f t="shared" si="10"/>
        <v>0.14784</v>
      </c>
      <c r="S160" s="143">
        <v>0</v>
      </c>
      <c r="T160" s="144">
        <f t="shared" si="11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45" t="s">
        <v>143</v>
      </c>
      <c r="AT160" s="145" t="s">
        <v>139</v>
      </c>
      <c r="AU160" s="145" t="s">
        <v>85</v>
      </c>
      <c r="AY160" s="15" t="s">
        <v>144</v>
      </c>
      <c r="BE160" s="146">
        <f t="shared" si="12"/>
        <v>0</v>
      </c>
      <c r="BF160" s="146">
        <f t="shared" si="13"/>
        <v>0</v>
      </c>
      <c r="BG160" s="146">
        <f t="shared" si="14"/>
        <v>0</v>
      </c>
      <c r="BH160" s="146">
        <f t="shared" si="15"/>
        <v>0</v>
      </c>
      <c r="BI160" s="146">
        <f t="shared" si="16"/>
        <v>0</v>
      </c>
      <c r="BJ160" s="15" t="s">
        <v>85</v>
      </c>
      <c r="BK160" s="146">
        <f t="shared" si="17"/>
        <v>0</v>
      </c>
      <c r="BL160" s="15" t="s">
        <v>143</v>
      </c>
      <c r="BM160" s="145" t="s">
        <v>314</v>
      </c>
    </row>
    <row r="161" spans="1:65" s="2" customFormat="1" ht="16.5" customHeight="1">
      <c r="A161" s="28"/>
      <c r="B161" s="133"/>
      <c r="C161" s="134" t="s">
        <v>264</v>
      </c>
      <c r="D161" s="134" t="s">
        <v>139</v>
      </c>
      <c r="E161" s="135" t="s">
        <v>293</v>
      </c>
      <c r="F161" s="136" t="s">
        <v>294</v>
      </c>
      <c r="G161" s="137" t="s">
        <v>231</v>
      </c>
      <c r="H161" s="138">
        <v>0.432</v>
      </c>
      <c r="I161" s="139"/>
      <c r="J161" s="139"/>
      <c r="K161" s="140"/>
      <c r="L161" s="29"/>
      <c r="M161" s="141" t="s">
        <v>1</v>
      </c>
      <c r="N161" s="142" t="s">
        <v>39</v>
      </c>
      <c r="O161" s="143">
        <v>0</v>
      </c>
      <c r="P161" s="143">
        <f t="shared" si="9"/>
        <v>0</v>
      </c>
      <c r="Q161" s="143">
        <v>2.2151388888888901</v>
      </c>
      <c r="R161" s="143">
        <f t="shared" si="10"/>
        <v>0.95694000000000057</v>
      </c>
      <c r="S161" s="143">
        <v>0</v>
      </c>
      <c r="T161" s="144">
        <f t="shared" si="11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45" t="s">
        <v>143</v>
      </c>
      <c r="AT161" s="145" t="s">
        <v>139</v>
      </c>
      <c r="AU161" s="145" t="s">
        <v>85</v>
      </c>
      <c r="AY161" s="15" t="s">
        <v>144</v>
      </c>
      <c r="BE161" s="146">
        <f t="shared" si="12"/>
        <v>0</v>
      </c>
      <c r="BF161" s="146">
        <f t="shared" si="13"/>
        <v>0</v>
      </c>
      <c r="BG161" s="146">
        <f t="shared" si="14"/>
        <v>0</v>
      </c>
      <c r="BH161" s="146">
        <f t="shared" si="15"/>
        <v>0</v>
      </c>
      <c r="BI161" s="146">
        <f t="shared" si="16"/>
        <v>0</v>
      </c>
      <c r="BJ161" s="15" t="s">
        <v>85</v>
      </c>
      <c r="BK161" s="146">
        <f t="shared" si="17"/>
        <v>0</v>
      </c>
      <c r="BL161" s="15" t="s">
        <v>143</v>
      </c>
      <c r="BM161" s="145" t="s">
        <v>317</v>
      </c>
    </row>
    <row r="162" spans="1:65" s="13" customFormat="1" ht="22.9" customHeight="1">
      <c r="B162" s="169"/>
      <c r="D162" s="170" t="s">
        <v>72</v>
      </c>
      <c r="E162" s="179" t="s">
        <v>158</v>
      </c>
      <c r="F162" s="179" t="s">
        <v>962</v>
      </c>
      <c r="J162" s="180"/>
      <c r="L162" s="169"/>
      <c r="M162" s="173"/>
      <c r="N162" s="174"/>
      <c r="O162" s="174"/>
      <c r="P162" s="175">
        <f>SUM(P163:P168)</f>
        <v>0</v>
      </c>
      <c r="Q162" s="174"/>
      <c r="R162" s="175">
        <f>SUM(R163:R168)</f>
        <v>502.98571999999996</v>
      </c>
      <c r="S162" s="174"/>
      <c r="T162" s="176">
        <f>SUM(T163:T168)</f>
        <v>0</v>
      </c>
      <c r="AR162" s="170" t="s">
        <v>80</v>
      </c>
      <c r="AT162" s="177" t="s">
        <v>72</v>
      </c>
      <c r="AU162" s="177" t="s">
        <v>80</v>
      </c>
      <c r="AY162" s="170" t="s">
        <v>144</v>
      </c>
      <c r="BK162" s="178">
        <f>SUM(BK163:BK168)</f>
        <v>0</v>
      </c>
    </row>
    <row r="163" spans="1:65" s="2" customFormat="1" ht="24.2" customHeight="1">
      <c r="A163" s="28"/>
      <c r="B163" s="133"/>
      <c r="C163" s="134" t="s">
        <v>318</v>
      </c>
      <c r="D163" s="134" t="s">
        <v>139</v>
      </c>
      <c r="E163" s="135" t="s">
        <v>963</v>
      </c>
      <c r="F163" s="136" t="s">
        <v>964</v>
      </c>
      <c r="G163" s="137" t="s">
        <v>263</v>
      </c>
      <c r="H163" s="138">
        <v>408.5</v>
      </c>
      <c r="I163" s="139"/>
      <c r="J163" s="139"/>
      <c r="K163" s="140"/>
      <c r="L163" s="29"/>
      <c r="M163" s="141" t="s">
        <v>1</v>
      </c>
      <c r="N163" s="142" t="s">
        <v>39</v>
      </c>
      <c r="O163" s="143">
        <v>0</v>
      </c>
      <c r="P163" s="143">
        <f t="shared" ref="P163:P168" si="18">O163*H163</f>
        <v>0</v>
      </c>
      <c r="Q163" s="143">
        <v>0.37080000000000002</v>
      </c>
      <c r="R163" s="143">
        <f t="shared" ref="R163:R168" si="19">Q163*H163</f>
        <v>151.4718</v>
      </c>
      <c r="S163" s="143">
        <v>0</v>
      </c>
      <c r="T163" s="144">
        <f t="shared" ref="T163:T168" si="20"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5" t="s">
        <v>143</v>
      </c>
      <c r="AT163" s="145" t="s">
        <v>139</v>
      </c>
      <c r="AU163" s="145" t="s">
        <v>85</v>
      </c>
      <c r="AY163" s="15" t="s">
        <v>144</v>
      </c>
      <c r="BE163" s="146">
        <f t="shared" ref="BE163:BE168" si="21">IF(N163="základná",J163,0)</f>
        <v>0</v>
      </c>
      <c r="BF163" s="146">
        <f t="shared" ref="BF163:BF168" si="22">IF(N163="znížená",J163,0)</f>
        <v>0</v>
      </c>
      <c r="BG163" s="146">
        <f t="shared" ref="BG163:BG168" si="23">IF(N163="zákl. prenesená",J163,0)</f>
        <v>0</v>
      </c>
      <c r="BH163" s="146">
        <f t="shared" ref="BH163:BH168" si="24">IF(N163="zníž. prenesená",J163,0)</f>
        <v>0</v>
      </c>
      <c r="BI163" s="146">
        <f t="shared" ref="BI163:BI168" si="25">IF(N163="nulová",J163,0)</f>
        <v>0</v>
      </c>
      <c r="BJ163" s="15" t="s">
        <v>85</v>
      </c>
      <c r="BK163" s="146">
        <f t="shared" ref="BK163:BK168" si="26">ROUND(I163*H163,2)</f>
        <v>0</v>
      </c>
      <c r="BL163" s="15" t="s">
        <v>143</v>
      </c>
      <c r="BM163" s="145" t="s">
        <v>321</v>
      </c>
    </row>
    <row r="164" spans="1:65" s="2" customFormat="1" ht="24.2" customHeight="1">
      <c r="A164" s="28"/>
      <c r="B164" s="133"/>
      <c r="C164" s="134" t="s">
        <v>267</v>
      </c>
      <c r="D164" s="134" t="s">
        <v>139</v>
      </c>
      <c r="E164" s="135" t="s">
        <v>965</v>
      </c>
      <c r="F164" s="136" t="s">
        <v>966</v>
      </c>
      <c r="G164" s="137" t="s">
        <v>263</v>
      </c>
      <c r="H164" s="138">
        <v>408.5</v>
      </c>
      <c r="I164" s="139"/>
      <c r="J164" s="139"/>
      <c r="K164" s="140"/>
      <c r="L164" s="29"/>
      <c r="M164" s="141" t="s">
        <v>1</v>
      </c>
      <c r="N164" s="142" t="s">
        <v>39</v>
      </c>
      <c r="O164" s="143">
        <v>0</v>
      </c>
      <c r="P164" s="143">
        <f t="shared" si="18"/>
        <v>0</v>
      </c>
      <c r="Q164" s="143">
        <v>0.37080000000000002</v>
      </c>
      <c r="R164" s="143">
        <f t="shared" si="19"/>
        <v>151.4718</v>
      </c>
      <c r="S164" s="143">
        <v>0</v>
      </c>
      <c r="T164" s="144">
        <f t="shared" si="20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45" t="s">
        <v>143</v>
      </c>
      <c r="AT164" s="145" t="s">
        <v>139</v>
      </c>
      <c r="AU164" s="145" t="s">
        <v>85</v>
      </c>
      <c r="AY164" s="15" t="s">
        <v>144</v>
      </c>
      <c r="BE164" s="146">
        <f t="shared" si="21"/>
        <v>0</v>
      </c>
      <c r="BF164" s="146">
        <f t="shared" si="22"/>
        <v>0</v>
      </c>
      <c r="BG164" s="146">
        <f t="shared" si="23"/>
        <v>0</v>
      </c>
      <c r="BH164" s="146">
        <f t="shared" si="24"/>
        <v>0</v>
      </c>
      <c r="BI164" s="146">
        <f t="shared" si="25"/>
        <v>0</v>
      </c>
      <c r="BJ164" s="15" t="s">
        <v>85</v>
      </c>
      <c r="BK164" s="146">
        <f t="shared" si="26"/>
        <v>0</v>
      </c>
      <c r="BL164" s="15" t="s">
        <v>143</v>
      </c>
      <c r="BM164" s="145" t="s">
        <v>325</v>
      </c>
    </row>
    <row r="165" spans="1:65" s="2" customFormat="1" ht="33" customHeight="1">
      <c r="A165" s="28"/>
      <c r="B165" s="133"/>
      <c r="C165" s="134" t="s">
        <v>326</v>
      </c>
      <c r="D165" s="134" t="s">
        <v>139</v>
      </c>
      <c r="E165" s="135" t="s">
        <v>967</v>
      </c>
      <c r="F165" s="136" t="s">
        <v>968</v>
      </c>
      <c r="G165" s="137" t="s">
        <v>263</v>
      </c>
      <c r="H165" s="138">
        <v>817</v>
      </c>
      <c r="I165" s="139"/>
      <c r="J165" s="139"/>
      <c r="K165" s="140"/>
      <c r="L165" s="29"/>
      <c r="M165" s="141" t="s">
        <v>1</v>
      </c>
      <c r="N165" s="142" t="s">
        <v>39</v>
      </c>
      <c r="O165" s="143">
        <v>0</v>
      </c>
      <c r="P165" s="143">
        <f t="shared" si="18"/>
        <v>0</v>
      </c>
      <c r="Q165" s="143">
        <v>7.5300000000000002E-3</v>
      </c>
      <c r="R165" s="143">
        <f t="shared" si="19"/>
        <v>6.1520099999999998</v>
      </c>
      <c r="S165" s="143">
        <v>0</v>
      </c>
      <c r="T165" s="144">
        <f t="shared" si="20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5" t="s">
        <v>143</v>
      </c>
      <c r="AT165" s="145" t="s">
        <v>139</v>
      </c>
      <c r="AU165" s="145" t="s">
        <v>85</v>
      </c>
      <c r="AY165" s="15" t="s">
        <v>144</v>
      </c>
      <c r="BE165" s="146">
        <f t="shared" si="21"/>
        <v>0</v>
      </c>
      <c r="BF165" s="146">
        <f t="shared" si="22"/>
        <v>0</v>
      </c>
      <c r="BG165" s="146">
        <f t="shared" si="23"/>
        <v>0</v>
      </c>
      <c r="BH165" s="146">
        <f t="shared" si="24"/>
        <v>0</v>
      </c>
      <c r="BI165" s="146">
        <f t="shared" si="25"/>
        <v>0</v>
      </c>
      <c r="BJ165" s="15" t="s">
        <v>85</v>
      </c>
      <c r="BK165" s="146">
        <f t="shared" si="26"/>
        <v>0</v>
      </c>
      <c r="BL165" s="15" t="s">
        <v>143</v>
      </c>
      <c r="BM165" s="145" t="s">
        <v>329</v>
      </c>
    </row>
    <row r="166" spans="1:65" s="2" customFormat="1" ht="33" customHeight="1">
      <c r="A166" s="28"/>
      <c r="B166" s="133"/>
      <c r="C166" s="134" t="s">
        <v>271</v>
      </c>
      <c r="D166" s="134" t="s">
        <v>139</v>
      </c>
      <c r="E166" s="135" t="s">
        <v>969</v>
      </c>
      <c r="F166" s="136" t="s">
        <v>970</v>
      </c>
      <c r="G166" s="137" t="s">
        <v>263</v>
      </c>
      <c r="H166" s="138">
        <v>408.5</v>
      </c>
      <c r="I166" s="139"/>
      <c r="J166" s="139"/>
      <c r="K166" s="140"/>
      <c r="L166" s="29"/>
      <c r="M166" s="141" t="s">
        <v>1</v>
      </c>
      <c r="N166" s="142" t="s">
        <v>39</v>
      </c>
      <c r="O166" s="143">
        <v>0</v>
      </c>
      <c r="P166" s="143">
        <f t="shared" si="18"/>
        <v>0</v>
      </c>
      <c r="Q166" s="143">
        <v>0.45623001223990201</v>
      </c>
      <c r="R166" s="143">
        <f t="shared" si="19"/>
        <v>186.36995999999996</v>
      </c>
      <c r="S166" s="143">
        <v>0</v>
      </c>
      <c r="T166" s="144">
        <f t="shared" si="20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45" t="s">
        <v>143</v>
      </c>
      <c r="AT166" s="145" t="s">
        <v>139</v>
      </c>
      <c r="AU166" s="145" t="s">
        <v>85</v>
      </c>
      <c r="AY166" s="15" t="s">
        <v>144</v>
      </c>
      <c r="BE166" s="146">
        <f t="shared" si="21"/>
        <v>0</v>
      </c>
      <c r="BF166" s="146">
        <f t="shared" si="22"/>
        <v>0</v>
      </c>
      <c r="BG166" s="146">
        <f t="shared" si="23"/>
        <v>0</v>
      </c>
      <c r="BH166" s="146">
        <f t="shared" si="24"/>
        <v>0</v>
      </c>
      <c r="BI166" s="146">
        <f t="shared" si="25"/>
        <v>0</v>
      </c>
      <c r="BJ166" s="15" t="s">
        <v>85</v>
      </c>
      <c r="BK166" s="146">
        <f t="shared" si="26"/>
        <v>0</v>
      </c>
      <c r="BL166" s="15" t="s">
        <v>143</v>
      </c>
      <c r="BM166" s="145" t="s">
        <v>332</v>
      </c>
    </row>
    <row r="167" spans="1:65" s="2" customFormat="1" ht="37.9" customHeight="1">
      <c r="A167" s="28"/>
      <c r="B167" s="133"/>
      <c r="C167" s="134" t="s">
        <v>333</v>
      </c>
      <c r="D167" s="134" t="s">
        <v>139</v>
      </c>
      <c r="E167" s="135" t="s">
        <v>971</v>
      </c>
      <c r="F167" s="136" t="s">
        <v>972</v>
      </c>
      <c r="G167" s="137" t="s">
        <v>263</v>
      </c>
      <c r="H167" s="138">
        <v>34</v>
      </c>
      <c r="I167" s="139"/>
      <c r="J167" s="139"/>
      <c r="K167" s="140"/>
      <c r="L167" s="29"/>
      <c r="M167" s="141" t="s">
        <v>1</v>
      </c>
      <c r="N167" s="142" t="s">
        <v>39</v>
      </c>
      <c r="O167" s="143">
        <v>0</v>
      </c>
      <c r="P167" s="143">
        <f t="shared" si="18"/>
        <v>0</v>
      </c>
      <c r="Q167" s="143">
        <v>0.112</v>
      </c>
      <c r="R167" s="143">
        <f t="shared" si="19"/>
        <v>3.8080000000000003</v>
      </c>
      <c r="S167" s="143">
        <v>0</v>
      </c>
      <c r="T167" s="144">
        <f t="shared" si="20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45" t="s">
        <v>143</v>
      </c>
      <c r="AT167" s="145" t="s">
        <v>139</v>
      </c>
      <c r="AU167" s="145" t="s">
        <v>85</v>
      </c>
      <c r="AY167" s="15" t="s">
        <v>144</v>
      </c>
      <c r="BE167" s="146">
        <f t="shared" si="21"/>
        <v>0</v>
      </c>
      <c r="BF167" s="146">
        <f t="shared" si="22"/>
        <v>0</v>
      </c>
      <c r="BG167" s="146">
        <f t="shared" si="23"/>
        <v>0</v>
      </c>
      <c r="BH167" s="146">
        <f t="shared" si="24"/>
        <v>0</v>
      </c>
      <c r="BI167" s="146">
        <f t="shared" si="25"/>
        <v>0</v>
      </c>
      <c r="BJ167" s="15" t="s">
        <v>85</v>
      </c>
      <c r="BK167" s="146">
        <f t="shared" si="26"/>
        <v>0</v>
      </c>
      <c r="BL167" s="15" t="s">
        <v>143</v>
      </c>
      <c r="BM167" s="145" t="s">
        <v>336</v>
      </c>
    </row>
    <row r="168" spans="1:65" s="2" customFormat="1" ht="16.5" customHeight="1">
      <c r="A168" s="28"/>
      <c r="B168" s="133"/>
      <c r="C168" s="181" t="s">
        <v>274</v>
      </c>
      <c r="D168" s="181" t="s">
        <v>257</v>
      </c>
      <c r="E168" s="182" t="s">
        <v>973</v>
      </c>
      <c r="F168" s="183" t="s">
        <v>974</v>
      </c>
      <c r="G168" s="184" t="s">
        <v>263</v>
      </c>
      <c r="H168" s="185">
        <v>34.340000000000003</v>
      </c>
      <c r="I168" s="186"/>
      <c r="J168" s="186"/>
      <c r="K168" s="187"/>
      <c r="L168" s="188"/>
      <c r="M168" s="189" t="s">
        <v>1</v>
      </c>
      <c r="N168" s="190" t="s">
        <v>39</v>
      </c>
      <c r="O168" s="143">
        <v>0</v>
      </c>
      <c r="P168" s="143">
        <f t="shared" si="18"/>
        <v>0</v>
      </c>
      <c r="Q168" s="143">
        <v>0.10809988351776401</v>
      </c>
      <c r="R168" s="143">
        <f t="shared" si="19"/>
        <v>3.7121500000000163</v>
      </c>
      <c r="S168" s="143">
        <v>0</v>
      </c>
      <c r="T168" s="144">
        <f t="shared" si="20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5" t="s">
        <v>154</v>
      </c>
      <c r="AT168" s="145" t="s">
        <v>257</v>
      </c>
      <c r="AU168" s="145" t="s">
        <v>85</v>
      </c>
      <c r="AY168" s="15" t="s">
        <v>144</v>
      </c>
      <c r="BE168" s="146">
        <f t="shared" si="21"/>
        <v>0</v>
      </c>
      <c r="BF168" s="146">
        <f t="shared" si="22"/>
        <v>0</v>
      </c>
      <c r="BG168" s="146">
        <f t="shared" si="23"/>
        <v>0</v>
      </c>
      <c r="BH168" s="146">
        <f t="shared" si="24"/>
        <v>0</v>
      </c>
      <c r="BI168" s="146">
        <f t="shared" si="25"/>
        <v>0</v>
      </c>
      <c r="BJ168" s="15" t="s">
        <v>85</v>
      </c>
      <c r="BK168" s="146">
        <f t="shared" si="26"/>
        <v>0</v>
      </c>
      <c r="BL168" s="15" t="s">
        <v>143</v>
      </c>
      <c r="BM168" s="145" t="s">
        <v>339</v>
      </c>
    </row>
    <row r="169" spans="1:65" s="13" customFormat="1" ht="22.9" customHeight="1">
      <c r="B169" s="169"/>
      <c r="D169" s="170" t="s">
        <v>72</v>
      </c>
      <c r="E169" s="179" t="s">
        <v>174</v>
      </c>
      <c r="F169" s="179" t="s">
        <v>322</v>
      </c>
      <c r="J169" s="180"/>
      <c r="L169" s="169"/>
      <c r="M169" s="173"/>
      <c r="N169" s="174"/>
      <c r="O169" s="174"/>
      <c r="P169" s="175">
        <f>SUM(P170:P178)</f>
        <v>0</v>
      </c>
      <c r="Q169" s="174"/>
      <c r="R169" s="175">
        <f>SUM(R170:R178)</f>
        <v>1.9580999999999995</v>
      </c>
      <c r="S169" s="174"/>
      <c r="T169" s="176">
        <f>SUM(T170:T178)</f>
        <v>0</v>
      </c>
      <c r="AR169" s="170" t="s">
        <v>80</v>
      </c>
      <c r="AT169" s="177" t="s">
        <v>72</v>
      </c>
      <c r="AU169" s="177" t="s">
        <v>80</v>
      </c>
      <c r="AY169" s="170" t="s">
        <v>144</v>
      </c>
      <c r="BK169" s="178">
        <f>SUM(BK170:BK178)</f>
        <v>0</v>
      </c>
    </row>
    <row r="170" spans="1:65" s="2" customFormat="1" ht="37.9" customHeight="1">
      <c r="A170" s="28"/>
      <c r="B170" s="133"/>
      <c r="C170" s="134" t="s">
        <v>340</v>
      </c>
      <c r="D170" s="134" t="s">
        <v>139</v>
      </c>
      <c r="E170" s="135" t="s">
        <v>975</v>
      </c>
      <c r="F170" s="136" t="s">
        <v>976</v>
      </c>
      <c r="G170" s="137" t="s">
        <v>419</v>
      </c>
      <c r="H170" s="138">
        <v>15.23</v>
      </c>
      <c r="I170" s="139"/>
      <c r="J170" s="139"/>
      <c r="K170" s="140"/>
      <c r="L170" s="29"/>
      <c r="M170" s="141" t="s">
        <v>1</v>
      </c>
      <c r="N170" s="142" t="s">
        <v>39</v>
      </c>
      <c r="O170" s="143">
        <v>0</v>
      </c>
      <c r="P170" s="143">
        <f t="shared" ref="P170:P178" si="27">O170*H170</f>
        <v>0</v>
      </c>
      <c r="Q170" s="143">
        <v>9.7929743926460894E-2</v>
      </c>
      <c r="R170" s="143">
        <f t="shared" ref="R170:R178" si="28">Q170*H170</f>
        <v>1.4914699999999994</v>
      </c>
      <c r="S170" s="143">
        <v>0</v>
      </c>
      <c r="T170" s="144">
        <f t="shared" ref="T170:T178" si="29"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5" t="s">
        <v>143</v>
      </c>
      <c r="AT170" s="145" t="s">
        <v>139</v>
      </c>
      <c r="AU170" s="145" t="s">
        <v>85</v>
      </c>
      <c r="AY170" s="15" t="s">
        <v>144</v>
      </c>
      <c r="BE170" s="146">
        <f t="shared" ref="BE170:BE178" si="30">IF(N170="základná",J170,0)</f>
        <v>0</v>
      </c>
      <c r="BF170" s="146">
        <f t="shared" ref="BF170:BF178" si="31">IF(N170="znížená",J170,0)</f>
        <v>0</v>
      </c>
      <c r="BG170" s="146">
        <f t="shared" ref="BG170:BG178" si="32">IF(N170="zákl. prenesená",J170,0)</f>
        <v>0</v>
      </c>
      <c r="BH170" s="146">
        <f t="shared" ref="BH170:BH178" si="33">IF(N170="zníž. prenesená",J170,0)</f>
        <v>0</v>
      </c>
      <c r="BI170" s="146">
        <f t="shared" ref="BI170:BI178" si="34">IF(N170="nulová",J170,0)</f>
        <v>0</v>
      </c>
      <c r="BJ170" s="15" t="s">
        <v>85</v>
      </c>
      <c r="BK170" s="146">
        <f t="shared" ref="BK170:BK178" si="35">ROUND(I170*H170,2)</f>
        <v>0</v>
      </c>
      <c r="BL170" s="15" t="s">
        <v>143</v>
      </c>
      <c r="BM170" s="145" t="s">
        <v>343</v>
      </c>
    </row>
    <row r="171" spans="1:65" s="2" customFormat="1" ht="16.5" customHeight="1">
      <c r="A171" s="28"/>
      <c r="B171" s="133"/>
      <c r="C171" s="181" t="s">
        <v>278</v>
      </c>
      <c r="D171" s="181" t="s">
        <v>257</v>
      </c>
      <c r="E171" s="182" t="s">
        <v>977</v>
      </c>
      <c r="F171" s="183" t="s">
        <v>978</v>
      </c>
      <c r="G171" s="184" t="s">
        <v>142</v>
      </c>
      <c r="H171" s="185">
        <v>1</v>
      </c>
      <c r="I171" s="186"/>
      <c r="J171" s="186"/>
      <c r="K171" s="187"/>
      <c r="L171" s="188"/>
      <c r="M171" s="189" t="s">
        <v>1</v>
      </c>
      <c r="N171" s="190" t="s">
        <v>39</v>
      </c>
      <c r="O171" s="143">
        <v>0</v>
      </c>
      <c r="P171" s="143">
        <f t="shared" si="27"/>
        <v>0</v>
      </c>
      <c r="Q171" s="143">
        <v>1.15E-2</v>
      </c>
      <c r="R171" s="143">
        <f t="shared" si="28"/>
        <v>1.15E-2</v>
      </c>
      <c r="S171" s="143">
        <v>0</v>
      </c>
      <c r="T171" s="144">
        <f t="shared" si="29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5" t="s">
        <v>154</v>
      </c>
      <c r="AT171" s="145" t="s">
        <v>257</v>
      </c>
      <c r="AU171" s="145" t="s">
        <v>85</v>
      </c>
      <c r="AY171" s="15" t="s">
        <v>144</v>
      </c>
      <c r="BE171" s="146">
        <f t="shared" si="30"/>
        <v>0</v>
      </c>
      <c r="BF171" s="146">
        <f t="shared" si="31"/>
        <v>0</v>
      </c>
      <c r="BG171" s="146">
        <f t="shared" si="32"/>
        <v>0</v>
      </c>
      <c r="BH171" s="146">
        <f t="shared" si="33"/>
        <v>0</v>
      </c>
      <c r="BI171" s="146">
        <f t="shared" si="34"/>
        <v>0</v>
      </c>
      <c r="BJ171" s="15" t="s">
        <v>85</v>
      </c>
      <c r="BK171" s="146">
        <f t="shared" si="35"/>
        <v>0</v>
      </c>
      <c r="BL171" s="15" t="s">
        <v>143</v>
      </c>
      <c r="BM171" s="145" t="s">
        <v>348</v>
      </c>
    </row>
    <row r="172" spans="1:65" s="2" customFormat="1" ht="21.75" customHeight="1">
      <c r="A172" s="28"/>
      <c r="B172" s="133"/>
      <c r="C172" s="181" t="s">
        <v>353</v>
      </c>
      <c r="D172" s="181" t="s">
        <v>257</v>
      </c>
      <c r="E172" s="182" t="s">
        <v>979</v>
      </c>
      <c r="F172" s="183" t="s">
        <v>980</v>
      </c>
      <c r="G172" s="184" t="s">
        <v>142</v>
      </c>
      <c r="H172" s="185">
        <v>15</v>
      </c>
      <c r="I172" s="186"/>
      <c r="J172" s="186"/>
      <c r="K172" s="187"/>
      <c r="L172" s="188"/>
      <c r="M172" s="189" t="s">
        <v>1</v>
      </c>
      <c r="N172" s="190" t="s">
        <v>39</v>
      </c>
      <c r="O172" s="143">
        <v>0</v>
      </c>
      <c r="P172" s="143">
        <f t="shared" si="27"/>
        <v>0</v>
      </c>
      <c r="Q172" s="143">
        <v>2.3E-2</v>
      </c>
      <c r="R172" s="143">
        <f t="shared" si="28"/>
        <v>0.34499999999999997</v>
      </c>
      <c r="S172" s="143">
        <v>0</v>
      </c>
      <c r="T172" s="144">
        <f t="shared" si="29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5" t="s">
        <v>154</v>
      </c>
      <c r="AT172" s="145" t="s">
        <v>257</v>
      </c>
      <c r="AU172" s="145" t="s">
        <v>85</v>
      </c>
      <c r="AY172" s="15" t="s">
        <v>144</v>
      </c>
      <c r="BE172" s="146">
        <f t="shared" si="30"/>
        <v>0</v>
      </c>
      <c r="BF172" s="146">
        <f t="shared" si="31"/>
        <v>0</v>
      </c>
      <c r="BG172" s="146">
        <f t="shared" si="32"/>
        <v>0</v>
      </c>
      <c r="BH172" s="146">
        <f t="shared" si="33"/>
        <v>0</v>
      </c>
      <c r="BI172" s="146">
        <f t="shared" si="34"/>
        <v>0</v>
      </c>
      <c r="BJ172" s="15" t="s">
        <v>85</v>
      </c>
      <c r="BK172" s="146">
        <f t="shared" si="35"/>
        <v>0</v>
      </c>
      <c r="BL172" s="15" t="s">
        <v>143</v>
      </c>
      <c r="BM172" s="145" t="s">
        <v>356</v>
      </c>
    </row>
    <row r="173" spans="1:65" s="2" customFormat="1" ht="37.9" customHeight="1">
      <c r="A173" s="28"/>
      <c r="B173" s="133"/>
      <c r="C173" s="134" t="s">
        <v>281</v>
      </c>
      <c r="D173" s="134" t="s">
        <v>139</v>
      </c>
      <c r="E173" s="135" t="s">
        <v>981</v>
      </c>
      <c r="F173" s="136" t="s">
        <v>982</v>
      </c>
      <c r="G173" s="137" t="s">
        <v>142</v>
      </c>
      <c r="H173" s="138">
        <v>1</v>
      </c>
      <c r="I173" s="139"/>
      <c r="J173" s="139"/>
      <c r="K173" s="140"/>
      <c r="L173" s="29"/>
      <c r="M173" s="141" t="s">
        <v>1</v>
      </c>
      <c r="N173" s="142" t="s">
        <v>39</v>
      </c>
      <c r="O173" s="143">
        <v>0</v>
      </c>
      <c r="P173" s="143">
        <f t="shared" si="27"/>
        <v>0</v>
      </c>
      <c r="Q173" s="143">
        <v>6.8000000000000005E-4</v>
      </c>
      <c r="R173" s="143">
        <f t="shared" si="28"/>
        <v>6.8000000000000005E-4</v>
      </c>
      <c r="S173" s="143">
        <v>0</v>
      </c>
      <c r="T173" s="144">
        <f t="shared" si="29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45" t="s">
        <v>143</v>
      </c>
      <c r="AT173" s="145" t="s">
        <v>139</v>
      </c>
      <c r="AU173" s="145" t="s">
        <v>85</v>
      </c>
      <c r="AY173" s="15" t="s">
        <v>144</v>
      </c>
      <c r="BE173" s="146">
        <f t="shared" si="30"/>
        <v>0</v>
      </c>
      <c r="BF173" s="146">
        <f t="shared" si="31"/>
        <v>0</v>
      </c>
      <c r="BG173" s="146">
        <f t="shared" si="32"/>
        <v>0</v>
      </c>
      <c r="BH173" s="146">
        <f t="shared" si="33"/>
        <v>0</v>
      </c>
      <c r="BI173" s="146">
        <f t="shared" si="34"/>
        <v>0</v>
      </c>
      <c r="BJ173" s="15" t="s">
        <v>85</v>
      </c>
      <c r="BK173" s="146">
        <f t="shared" si="35"/>
        <v>0</v>
      </c>
      <c r="BL173" s="15" t="s">
        <v>143</v>
      </c>
      <c r="BM173" s="145" t="s">
        <v>359</v>
      </c>
    </row>
    <row r="174" spans="1:65" s="2" customFormat="1" ht="21.75" customHeight="1">
      <c r="A174" s="28"/>
      <c r="B174" s="133"/>
      <c r="C174" s="181" t="s">
        <v>360</v>
      </c>
      <c r="D174" s="181" t="s">
        <v>257</v>
      </c>
      <c r="E174" s="182" t="s">
        <v>983</v>
      </c>
      <c r="F174" s="183" t="s">
        <v>984</v>
      </c>
      <c r="G174" s="184" t="s">
        <v>419</v>
      </c>
      <c r="H174" s="185">
        <v>5.5</v>
      </c>
      <c r="I174" s="186"/>
      <c r="J174" s="186"/>
      <c r="K174" s="187"/>
      <c r="L174" s="188"/>
      <c r="M174" s="189" t="s">
        <v>1</v>
      </c>
      <c r="N174" s="190" t="s">
        <v>39</v>
      </c>
      <c r="O174" s="143">
        <v>0</v>
      </c>
      <c r="P174" s="143">
        <f t="shared" si="27"/>
        <v>0</v>
      </c>
      <c r="Q174" s="143">
        <v>1.9900000000000001E-2</v>
      </c>
      <c r="R174" s="143">
        <f t="shared" si="28"/>
        <v>0.10945000000000001</v>
      </c>
      <c r="S174" s="143">
        <v>0</v>
      </c>
      <c r="T174" s="144">
        <f t="shared" si="29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45" t="s">
        <v>154</v>
      </c>
      <c r="AT174" s="145" t="s">
        <v>257</v>
      </c>
      <c r="AU174" s="145" t="s">
        <v>85</v>
      </c>
      <c r="AY174" s="15" t="s">
        <v>144</v>
      </c>
      <c r="BE174" s="146">
        <f t="shared" si="30"/>
        <v>0</v>
      </c>
      <c r="BF174" s="146">
        <f t="shared" si="31"/>
        <v>0</v>
      </c>
      <c r="BG174" s="146">
        <f t="shared" si="32"/>
        <v>0</v>
      </c>
      <c r="BH174" s="146">
        <f t="shared" si="33"/>
        <v>0</v>
      </c>
      <c r="BI174" s="146">
        <f t="shared" si="34"/>
        <v>0</v>
      </c>
      <c r="BJ174" s="15" t="s">
        <v>85</v>
      </c>
      <c r="BK174" s="146">
        <f t="shared" si="35"/>
        <v>0</v>
      </c>
      <c r="BL174" s="15" t="s">
        <v>143</v>
      </c>
      <c r="BM174" s="145" t="s">
        <v>363</v>
      </c>
    </row>
    <row r="175" spans="1:65" s="2" customFormat="1" ht="21.75" customHeight="1">
      <c r="A175" s="28"/>
      <c r="B175" s="133"/>
      <c r="C175" s="134" t="s">
        <v>285</v>
      </c>
      <c r="D175" s="134" t="s">
        <v>139</v>
      </c>
      <c r="E175" s="135" t="s">
        <v>985</v>
      </c>
      <c r="F175" s="136" t="s">
        <v>751</v>
      </c>
      <c r="G175" s="137" t="s">
        <v>254</v>
      </c>
      <c r="H175" s="138">
        <v>2.7490000000000001</v>
      </c>
      <c r="I175" s="139"/>
      <c r="J175" s="139"/>
      <c r="K175" s="140"/>
      <c r="L175" s="29"/>
      <c r="M175" s="141" t="s">
        <v>1</v>
      </c>
      <c r="N175" s="142" t="s">
        <v>39</v>
      </c>
      <c r="O175" s="143">
        <v>0</v>
      </c>
      <c r="P175" s="143">
        <f t="shared" si="27"/>
        <v>0</v>
      </c>
      <c r="Q175" s="143">
        <v>0</v>
      </c>
      <c r="R175" s="143">
        <f t="shared" si="28"/>
        <v>0</v>
      </c>
      <c r="S175" s="143">
        <v>0</v>
      </c>
      <c r="T175" s="144">
        <f t="shared" si="29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5" t="s">
        <v>143</v>
      </c>
      <c r="AT175" s="145" t="s">
        <v>139</v>
      </c>
      <c r="AU175" s="145" t="s">
        <v>85</v>
      </c>
      <c r="AY175" s="15" t="s">
        <v>144</v>
      </c>
      <c r="BE175" s="146">
        <f t="shared" si="30"/>
        <v>0</v>
      </c>
      <c r="BF175" s="146">
        <f t="shared" si="31"/>
        <v>0</v>
      </c>
      <c r="BG175" s="146">
        <f t="shared" si="32"/>
        <v>0</v>
      </c>
      <c r="BH175" s="146">
        <f t="shared" si="33"/>
        <v>0</v>
      </c>
      <c r="BI175" s="146">
        <f t="shared" si="34"/>
        <v>0</v>
      </c>
      <c r="BJ175" s="15" t="s">
        <v>85</v>
      </c>
      <c r="BK175" s="146">
        <f t="shared" si="35"/>
        <v>0</v>
      </c>
      <c r="BL175" s="15" t="s">
        <v>143</v>
      </c>
      <c r="BM175" s="145" t="s">
        <v>366</v>
      </c>
    </row>
    <row r="176" spans="1:65" s="2" customFormat="1" ht="24.2" customHeight="1">
      <c r="A176" s="28"/>
      <c r="B176" s="133"/>
      <c r="C176" s="134" t="s">
        <v>367</v>
      </c>
      <c r="D176" s="134" t="s">
        <v>139</v>
      </c>
      <c r="E176" s="135" t="s">
        <v>986</v>
      </c>
      <c r="F176" s="136" t="s">
        <v>987</v>
      </c>
      <c r="G176" s="137" t="s">
        <v>254</v>
      </c>
      <c r="H176" s="138">
        <v>52.231000000000002</v>
      </c>
      <c r="I176" s="139"/>
      <c r="J176" s="139"/>
      <c r="K176" s="140"/>
      <c r="L176" s="29"/>
      <c r="M176" s="141" t="s">
        <v>1</v>
      </c>
      <c r="N176" s="142" t="s">
        <v>39</v>
      </c>
      <c r="O176" s="143">
        <v>0</v>
      </c>
      <c r="P176" s="143">
        <f t="shared" si="27"/>
        <v>0</v>
      </c>
      <c r="Q176" s="143">
        <v>0</v>
      </c>
      <c r="R176" s="143">
        <f t="shared" si="28"/>
        <v>0</v>
      </c>
      <c r="S176" s="143">
        <v>0</v>
      </c>
      <c r="T176" s="144">
        <f t="shared" si="29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5" t="s">
        <v>143</v>
      </c>
      <c r="AT176" s="145" t="s">
        <v>139</v>
      </c>
      <c r="AU176" s="145" t="s">
        <v>85</v>
      </c>
      <c r="AY176" s="15" t="s">
        <v>144</v>
      </c>
      <c r="BE176" s="146">
        <f t="shared" si="30"/>
        <v>0</v>
      </c>
      <c r="BF176" s="146">
        <f t="shared" si="31"/>
        <v>0</v>
      </c>
      <c r="BG176" s="146">
        <f t="shared" si="32"/>
        <v>0</v>
      </c>
      <c r="BH176" s="146">
        <f t="shared" si="33"/>
        <v>0</v>
      </c>
      <c r="BI176" s="146">
        <f t="shared" si="34"/>
        <v>0</v>
      </c>
      <c r="BJ176" s="15" t="s">
        <v>85</v>
      </c>
      <c r="BK176" s="146">
        <f t="shared" si="35"/>
        <v>0</v>
      </c>
      <c r="BL176" s="15" t="s">
        <v>143</v>
      </c>
      <c r="BM176" s="145" t="s">
        <v>370</v>
      </c>
    </row>
    <row r="177" spans="1:65" s="2" customFormat="1" ht="24.2" customHeight="1">
      <c r="A177" s="28"/>
      <c r="B177" s="133"/>
      <c r="C177" s="134" t="s">
        <v>288</v>
      </c>
      <c r="D177" s="134" t="s">
        <v>139</v>
      </c>
      <c r="E177" s="135" t="s">
        <v>988</v>
      </c>
      <c r="F177" s="136" t="s">
        <v>989</v>
      </c>
      <c r="G177" s="137" t="s">
        <v>254</v>
      </c>
      <c r="H177" s="138">
        <v>2.7490000000000001</v>
      </c>
      <c r="I177" s="139"/>
      <c r="J177" s="139"/>
      <c r="K177" s="140"/>
      <c r="L177" s="29"/>
      <c r="M177" s="141" t="s">
        <v>1</v>
      </c>
      <c r="N177" s="142" t="s">
        <v>39</v>
      </c>
      <c r="O177" s="143">
        <v>0</v>
      </c>
      <c r="P177" s="143">
        <f t="shared" si="27"/>
        <v>0</v>
      </c>
      <c r="Q177" s="143">
        <v>0</v>
      </c>
      <c r="R177" s="143">
        <f t="shared" si="28"/>
        <v>0</v>
      </c>
      <c r="S177" s="143">
        <v>0</v>
      </c>
      <c r="T177" s="144">
        <f t="shared" si="29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5" t="s">
        <v>143</v>
      </c>
      <c r="AT177" s="145" t="s">
        <v>139</v>
      </c>
      <c r="AU177" s="145" t="s">
        <v>85</v>
      </c>
      <c r="AY177" s="15" t="s">
        <v>144</v>
      </c>
      <c r="BE177" s="146">
        <f t="shared" si="30"/>
        <v>0</v>
      </c>
      <c r="BF177" s="146">
        <f t="shared" si="31"/>
        <v>0</v>
      </c>
      <c r="BG177" s="146">
        <f t="shared" si="32"/>
        <v>0</v>
      </c>
      <c r="BH177" s="146">
        <f t="shared" si="33"/>
        <v>0</v>
      </c>
      <c r="BI177" s="146">
        <f t="shared" si="34"/>
        <v>0</v>
      </c>
      <c r="BJ177" s="15" t="s">
        <v>85</v>
      </c>
      <c r="BK177" s="146">
        <f t="shared" si="35"/>
        <v>0</v>
      </c>
      <c r="BL177" s="15" t="s">
        <v>143</v>
      </c>
      <c r="BM177" s="145" t="s">
        <v>373</v>
      </c>
    </row>
    <row r="178" spans="1:65" s="2" customFormat="1" ht="24.2" customHeight="1">
      <c r="A178" s="28"/>
      <c r="B178" s="133"/>
      <c r="C178" s="134" t="s">
        <v>374</v>
      </c>
      <c r="D178" s="134" t="s">
        <v>139</v>
      </c>
      <c r="E178" s="135" t="s">
        <v>990</v>
      </c>
      <c r="F178" s="136" t="s">
        <v>991</v>
      </c>
      <c r="G178" s="137" t="s">
        <v>254</v>
      </c>
      <c r="H178" s="138">
        <v>2.7490000000000001</v>
      </c>
      <c r="I178" s="139"/>
      <c r="J178" s="139"/>
      <c r="K178" s="140"/>
      <c r="L178" s="29"/>
      <c r="M178" s="141" t="s">
        <v>1</v>
      </c>
      <c r="N178" s="142" t="s">
        <v>39</v>
      </c>
      <c r="O178" s="143">
        <v>0</v>
      </c>
      <c r="P178" s="143">
        <f t="shared" si="27"/>
        <v>0</v>
      </c>
      <c r="Q178" s="143">
        <v>0</v>
      </c>
      <c r="R178" s="143">
        <f t="shared" si="28"/>
        <v>0</v>
      </c>
      <c r="S178" s="143">
        <v>0</v>
      </c>
      <c r="T178" s="144">
        <f t="shared" si="29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5" t="s">
        <v>143</v>
      </c>
      <c r="AT178" s="145" t="s">
        <v>139</v>
      </c>
      <c r="AU178" s="145" t="s">
        <v>85</v>
      </c>
      <c r="AY178" s="15" t="s">
        <v>144</v>
      </c>
      <c r="BE178" s="146">
        <f t="shared" si="30"/>
        <v>0</v>
      </c>
      <c r="BF178" s="146">
        <f t="shared" si="31"/>
        <v>0</v>
      </c>
      <c r="BG178" s="146">
        <f t="shared" si="32"/>
        <v>0</v>
      </c>
      <c r="BH178" s="146">
        <f t="shared" si="33"/>
        <v>0</v>
      </c>
      <c r="BI178" s="146">
        <f t="shared" si="34"/>
        <v>0</v>
      </c>
      <c r="BJ178" s="15" t="s">
        <v>85</v>
      </c>
      <c r="BK178" s="146">
        <f t="shared" si="35"/>
        <v>0</v>
      </c>
      <c r="BL178" s="15" t="s">
        <v>143</v>
      </c>
      <c r="BM178" s="145" t="s">
        <v>378</v>
      </c>
    </row>
    <row r="179" spans="1:65" s="13" customFormat="1" ht="22.9" customHeight="1">
      <c r="B179" s="169"/>
      <c r="D179" s="170" t="s">
        <v>72</v>
      </c>
      <c r="E179" s="179" t="s">
        <v>344</v>
      </c>
      <c r="F179" s="179" t="s">
        <v>345</v>
      </c>
      <c r="J179" s="180"/>
      <c r="L179" s="169"/>
      <c r="M179" s="173"/>
      <c r="N179" s="174"/>
      <c r="O179" s="174"/>
      <c r="P179" s="175">
        <f>P180</f>
        <v>0</v>
      </c>
      <c r="Q179" s="174"/>
      <c r="R179" s="175">
        <f>R180</f>
        <v>0</v>
      </c>
      <c r="S179" s="174"/>
      <c r="T179" s="176">
        <f>T180</f>
        <v>0</v>
      </c>
      <c r="AR179" s="170" t="s">
        <v>80</v>
      </c>
      <c r="AT179" s="177" t="s">
        <v>72</v>
      </c>
      <c r="AU179" s="177" t="s">
        <v>80</v>
      </c>
      <c r="AY179" s="170" t="s">
        <v>144</v>
      </c>
      <c r="BK179" s="178">
        <f>BK180</f>
        <v>0</v>
      </c>
    </row>
    <row r="180" spans="1:65" s="2" customFormat="1" ht="33" customHeight="1">
      <c r="A180" s="28"/>
      <c r="B180" s="133"/>
      <c r="C180" s="134" t="s">
        <v>292</v>
      </c>
      <c r="D180" s="134" t="s">
        <v>139</v>
      </c>
      <c r="E180" s="135" t="s">
        <v>992</v>
      </c>
      <c r="F180" s="136" t="s">
        <v>993</v>
      </c>
      <c r="G180" s="137" t="s">
        <v>254</v>
      </c>
      <c r="H180" s="138">
        <v>547.98500000000001</v>
      </c>
      <c r="I180" s="139"/>
      <c r="J180" s="139"/>
      <c r="K180" s="140"/>
      <c r="L180" s="29"/>
      <c r="M180" s="141" t="s">
        <v>1</v>
      </c>
      <c r="N180" s="142" t="s">
        <v>39</v>
      </c>
      <c r="O180" s="143">
        <v>0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5" t="s">
        <v>143</v>
      </c>
      <c r="AT180" s="145" t="s">
        <v>139</v>
      </c>
      <c r="AU180" s="145" t="s">
        <v>85</v>
      </c>
      <c r="AY180" s="15" t="s">
        <v>144</v>
      </c>
      <c r="BE180" s="146">
        <f>IF(N180="základná",J180,0)</f>
        <v>0</v>
      </c>
      <c r="BF180" s="146">
        <f>IF(N180="znížená",J180,0)</f>
        <v>0</v>
      </c>
      <c r="BG180" s="146">
        <f>IF(N180="zákl. prenesená",J180,0)</f>
        <v>0</v>
      </c>
      <c r="BH180" s="146">
        <f>IF(N180="zníž. prenesená",J180,0)</f>
        <v>0</v>
      </c>
      <c r="BI180" s="146">
        <f>IF(N180="nulová",J180,0)</f>
        <v>0</v>
      </c>
      <c r="BJ180" s="15" t="s">
        <v>85</v>
      </c>
      <c r="BK180" s="146">
        <f>ROUND(I180*H180,2)</f>
        <v>0</v>
      </c>
      <c r="BL180" s="15" t="s">
        <v>143</v>
      </c>
      <c r="BM180" s="145" t="s">
        <v>383</v>
      </c>
    </row>
    <row r="181" spans="1:65" s="13" customFormat="1" ht="25.9" customHeight="1">
      <c r="B181" s="169"/>
      <c r="D181" s="170" t="s">
        <v>72</v>
      </c>
      <c r="E181" s="171" t="s">
        <v>349</v>
      </c>
      <c r="F181" s="171" t="s">
        <v>350</v>
      </c>
      <c r="J181" s="172"/>
      <c r="L181" s="169"/>
      <c r="M181" s="173"/>
      <c r="N181" s="174"/>
      <c r="O181" s="174"/>
      <c r="P181" s="175">
        <f>P182</f>
        <v>0</v>
      </c>
      <c r="Q181" s="174"/>
      <c r="R181" s="175">
        <f>R182</f>
        <v>1.4899999999999998E-3</v>
      </c>
      <c r="S181" s="174"/>
      <c r="T181" s="176">
        <f>T182</f>
        <v>0</v>
      </c>
      <c r="AR181" s="170" t="s">
        <v>85</v>
      </c>
      <c r="AT181" s="177" t="s">
        <v>72</v>
      </c>
      <c r="AU181" s="177" t="s">
        <v>73</v>
      </c>
      <c r="AY181" s="170" t="s">
        <v>144</v>
      </c>
      <c r="BK181" s="178">
        <f>BK182</f>
        <v>0</v>
      </c>
    </row>
    <row r="182" spans="1:65" s="13" customFormat="1" ht="22.9" customHeight="1">
      <c r="B182" s="169"/>
      <c r="D182" s="170" t="s">
        <v>72</v>
      </c>
      <c r="E182" s="179" t="s">
        <v>527</v>
      </c>
      <c r="F182" s="179" t="s">
        <v>528</v>
      </c>
      <c r="J182" s="180"/>
      <c r="L182" s="169"/>
      <c r="M182" s="173"/>
      <c r="N182" s="174"/>
      <c r="O182" s="174"/>
      <c r="P182" s="175">
        <f>SUM(P183:P184)</f>
        <v>0</v>
      </c>
      <c r="Q182" s="174"/>
      <c r="R182" s="175">
        <f>SUM(R183:R184)</f>
        <v>1.4899999999999998E-3</v>
      </c>
      <c r="S182" s="174"/>
      <c r="T182" s="176">
        <f>SUM(T183:T184)</f>
        <v>0</v>
      </c>
      <c r="AR182" s="170" t="s">
        <v>85</v>
      </c>
      <c r="AT182" s="177" t="s">
        <v>72</v>
      </c>
      <c r="AU182" s="177" t="s">
        <v>80</v>
      </c>
      <c r="AY182" s="170" t="s">
        <v>144</v>
      </c>
      <c r="BK182" s="178">
        <f>SUM(BK183:BK184)</f>
        <v>0</v>
      </c>
    </row>
    <row r="183" spans="1:65" s="2" customFormat="1" ht="24.2" customHeight="1">
      <c r="A183" s="28"/>
      <c r="B183" s="133"/>
      <c r="C183" s="134" t="s">
        <v>384</v>
      </c>
      <c r="D183" s="134" t="s">
        <v>139</v>
      </c>
      <c r="E183" s="135" t="s">
        <v>529</v>
      </c>
      <c r="F183" s="136" t="s">
        <v>530</v>
      </c>
      <c r="G183" s="137" t="s">
        <v>263</v>
      </c>
      <c r="H183" s="138">
        <v>2.613</v>
      </c>
      <c r="I183" s="139"/>
      <c r="J183" s="139"/>
      <c r="K183" s="140"/>
      <c r="L183" s="29"/>
      <c r="M183" s="141" t="s">
        <v>1</v>
      </c>
      <c r="N183" s="142" t="s">
        <v>39</v>
      </c>
      <c r="O183" s="143">
        <v>0</v>
      </c>
      <c r="P183" s="143">
        <f>O183*H183</f>
        <v>0</v>
      </c>
      <c r="Q183" s="143">
        <v>1.60734787600459E-4</v>
      </c>
      <c r="R183" s="143">
        <f>Q183*H183</f>
        <v>4.1999999999999937E-4</v>
      </c>
      <c r="S183" s="143">
        <v>0</v>
      </c>
      <c r="T183" s="144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5" t="s">
        <v>170</v>
      </c>
      <c r="AT183" s="145" t="s">
        <v>139</v>
      </c>
      <c r="AU183" s="145" t="s">
        <v>85</v>
      </c>
      <c r="AY183" s="15" t="s">
        <v>144</v>
      </c>
      <c r="BE183" s="146">
        <f>IF(N183="základná",J183,0)</f>
        <v>0</v>
      </c>
      <c r="BF183" s="146">
        <f>IF(N183="znížená",J183,0)</f>
        <v>0</v>
      </c>
      <c r="BG183" s="146">
        <f>IF(N183="zákl. prenesená",J183,0)</f>
        <v>0</v>
      </c>
      <c r="BH183" s="146">
        <f>IF(N183="zníž. prenesená",J183,0)</f>
        <v>0</v>
      </c>
      <c r="BI183" s="146">
        <f>IF(N183="nulová",J183,0)</f>
        <v>0</v>
      </c>
      <c r="BJ183" s="15" t="s">
        <v>85</v>
      </c>
      <c r="BK183" s="146">
        <f>ROUND(I183*H183,2)</f>
        <v>0</v>
      </c>
      <c r="BL183" s="15" t="s">
        <v>170</v>
      </c>
      <c r="BM183" s="145" t="s">
        <v>387</v>
      </c>
    </row>
    <row r="184" spans="1:65" s="2" customFormat="1" ht="24.2" customHeight="1">
      <c r="A184" s="28"/>
      <c r="B184" s="133"/>
      <c r="C184" s="134" t="s">
        <v>295</v>
      </c>
      <c r="D184" s="134" t="s">
        <v>139</v>
      </c>
      <c r="E184" s="135" t="s">
        <v>533</v>
      </c>
      <c r="F184" s="136" t="s">
        <v>534</v>
      </c>
      <c r="G184" s="137" t="s">
        <v>263</v>
      </c>
      <c r="H184" s="138">
        <v>2.613</v>
      </c>
      <c r="I184" s="139"/>
      <c r="J184" s="139"/>
      <c r="K184" s="140"/>
      <c r="L184" s="29"/>
      <c r="M184" s="191" t="s">
        <v>1</v>
      </c>
      <c r="N184" s="192" t="s">
        <v>39</v>
      </c>
      <c r="O184" s="193">
        <v>0</v>
      </c>
      <c r="P184" s="193">
        <f>O184*H184</f>
        <v>0</v>
      </c>
      <c r="Q184" s="193">
        <v>4.0949100650593202E-4</v>
      </c>
      <c r="R184" s="193">
        <f>Q184*H184</f>
        <v>1.0700000000000004E-3</v>
      </c>
      <c r="S184" s="193">
        <v>0</v>
      </c>
      <c r="T184" s="194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5" t="s">
        <v>170</v>
      </c>
      <c r="AT184" s="145" t="s">
        <v>139</v>
      </c>
      <c r="AU184" s="145" t="s">
        <v>85</v>
      </c>
      <c r="AY184" s="15" t="s">
        <v>144</v>
      </c>
      <c r="BE184" s="146">
        <f>IF(N184="základná",J184,0)</f>
        <v>0</v>
      </c>
      <c r="BF184" s="146">
        <f>IF(N184="znížená",J184,0)</f>
        <v>0</v>
      </c>
      <c r="BG184" s="146">
        <f>IF(N184="zákl. prenesená",J184,0)</f>
        <v>0</v>
      </c>
      <c r="BH184" s="146">
        <f>IF(N184="zníž. prenesená",J184,0)</f>
        <v>0</v>
      </c>
      <c r="BI184" s="146">
        <f>IF(N184="nulová",J184,0)</f>
        <v>0</v>
      </c>
      <c r="BJ184" s="15" t="s">
        <v>85</v>
      </c>
      <c r="BK184" s="146">
        <f>ROUND(I184*H184,2)</f>
        <v>0</v>
      </c>
      <c r="BL184" s="15" t="s">
        <v>170</v>
      </c>
      <c r="BM184" s="145" t="s">
        <v>390</v>
      </c>
    </row>
    <row r="185" spans="1:65" s="2" customFormat="1" ht="6.95" customHeight="1">
      <c r="A185" s="28"/>
      <c r="B185" s="46"/>
      <c r="C185" s="47"/>
      <c r="D185" s="47"/>
      <c r="E185" s="47"/>
      <c r="F185" s="47"/>
      <c r="G185" s="47"/>
      <c r="H185" s="47"/>
      <c r="I185" s="47"/>
      <c r="J185" s="47"/>
      <c r="K185" s="47"/>
      <c r="L185" s="29"/>
      <c r="M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</row>
  </sheetData>
  <autoFilter ref="C127:K184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7"/>
  <sheetViews>
    <sheetView showGridLines="0" topLeftCell="A142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00"/>
    </row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5" t="s">
        <v>106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1:46" s="1" customFormat="1" ht="24.95" customHeight="1">
      <c r="B4" s="18"/>
      <c r="D4" s="19" t="s">
        <v>117</v>
      </c>
      <c r="L4" s="18"/>
      <c r="M4" s="101" t="s">
        <v>9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43" t="str">
        <f>'Rekapitulácia stavby'!K6</f>
        <v>Novostavba garáže pre zásahovú techniku</v>
      </c>
      <c r="F7" s="244"/>
      <c r="G7" s="244"/>
      <c r="H7" s="244"/>
      <c r="L7" s="18"/>
    </row>
    <row r="8" spans="1:46" s="1" customFormat="1" ht="12" customHeight="1">
      <c r="B8" s="18"/>
      <c r="D8" s="24" t="s">
        <v>118</v>
      </c>
      <c r="L8" s="18"/>
    </row>
    <row r="9" spans="1:46" s="2" customFormat="1" ht="16.5" customHeight="1">
      <c r="A9" s="28"/>
      <c r="B9" s="29"/>
      <c r="C9" s="28"/>
      <c r="D9" s="28"/>
      <c r="E9" s="243" t="s">
        <v>994</v>
      </c>
      <c r="F9" s="242"/>
      <c r="G9" s="242"/>
      <c r="H9" s="24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120</v>
      </c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38" t="s">
        <v>995</v>
      </c>
      <c r="F11" s="242"/>
      <c r="G11" s="242"/>
      <c r="H11" s="242"/>
      <c r="I11" s="28"/>
      <c r="J11" s="28"/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4" t="s">
        <v>15</v>
      </c>
      <c r="E13" s="28"/>
      <c r="F13" s="22" t="s">
        <v>1</v>
      </c>
      <c r="G13" s="28"/>
      <c r="H13" s="28"/>
      <c r="I13" s="24" t="s">
        <v>16</v>
      </c>
      <c r="J13" s="22" t="s">
        <v>1</v>
      </c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17</v>
      </c>
      <c r="E14" s="28"/>
      <c r="F14" s="22" t="s">
        <v>18</v>
      </c>
      <c r="G14" s="28"/>
      <c r="H14" s="28"/>
      <c r="I14" s="24" t="s">
        <v>19</v>
      </c>
      <c r="J14" s="54"/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4" t="s">
        <v>20</v>
      </c>
      <c r="E16" s="28"/>
      <c r="F16" s="28"/>
      <c r="G16" s="28"/>
      <c r="H16" s="28"/>
      <c r="I16" s="24" t="s">
        <v>21</v>
      </c>
      <c r="J16" s="22" t="s">
        <v>1</v>
      </c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2" t="s">
        <v>22</v>
      </c>
      <c r="F17" s="28"/>
      <c r="G17" s="28"/>
      <c r="H17" s="28"/>
      <c r="I17" s="24" t="s">
        <v>23</v>
      </c>
      <c r="J17" s="22" t="s">
        <v>1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4" t="s">
        <v>24</v>
      </c>
      <c r="E19" s="28"/>
      <c r="F19" s="28"/>
      <c r="G19" s="28"/>
      <c r="H19" s="28"/>
      <c r="I19" s="24" t="s">
        <v>21</v>
      </c>
      <c r="J19" s="22" t="str">
        <f>'Rekapitulácia stavby'!AN13</f>
        <v/>
      </c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1" t="str">
        <f>'Rekapitulácia stavby'!E14</f>
        <v xml:space="preserve"> </v>
      </c>
      <c r="F20" s="231"/>
      <c r="G20" s="231"/>
      <c r="H20" s="231"/>
      <c r="I20" s="24" t="s">
        <v>23</v>
      </c>
      <c r="J20" s="22" t="str">
        <f>'Rekapitulácia stavby'!AN14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4" t="s">
        <v>26</v>
      </c>
      <c r="E22" s="28"/>
      <c r="F22" s="28"/>
      <c r="G22" s="28"/>
      <c r="H22" s="28"/>
      <c r="I22" s="24" t="s">
        <v>21</v>
      </c>
      <c r="J22" s="22" t="str">
        <f>IF('Rekapitulácia stavby'!AN16="","",'Rekapitulácia stavby'!AN16)</f>
        <v/>
      </c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2" t="str">
        <f>IF('Rekapitulácia stavby'!E17="","",'Rekapitulácia stavby'!E17)</f>
        <v xml:space="preserve"> </v>
      </c>
      <c r="F23" s="28"/>
      <c r="G23" s="28"/>
      <c r="H23" s="28"/>
      <c r="I23" s="24" t="s">
        <v>23</v>
      </c>
      <c r="J23" s="22" t="str">
        <f>IF('Rekapitulácia stavby'!AN17="","",'Rekapitulácia stavby'!AN17)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4" t="s">
        <v>28</v>
      </c>
      <c r="E25" s="28"/>
      <c r="F25" s="28"/>
      <c r="G25" s="28"/>
      <c r="H25" s="28"/>
      <c r="I25" s="24" t="s">
        <v>21</v>
      </c>
      <c r="J25" s="22" t="s">
        <v>1</v>
      </c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2" t="s">
        <v>29</v>
      </c>
      <c r="F26" s="28"/>
      <c r="G26" s="28"/>
      <c r="H26" s="28"/>
      <c r="I26" s="24" t="s">
        <v>23</v>
      </c>
      <c r="J26" s="22" t="s">
        <v>1</v>
      </c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41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4" t="s">
        <v>30</v>
      </c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2"/>
      <c r="B29" s="103"/>
      <c r="C29" s="102"/>
      <c r="D29" s="102"/>
      <c r="E29" s="233" t="s">
        <v>1</v>
      </c>
      <c r="F29" s="233"/>
      <c r="G29" s="233"/>
      <c r="H29" s="233"/>
      <c r="I29" s="102"/>
      <c r="J29" s="102"/>
      <c r="K29" s="102"/>
      <c r="L29" s="104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5" t="s">
        <v>33</v>
      </c>
      <c r="E32" s="28"/>
      <c r="F32" s="28"/>
      <c r="G32" s="28"/>
      <c r="H32" s="28"/>
      <c r="I32" s="28"/>
      <c r="J32" s="70"/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35</v>
      </c>
      <c r="G34" s="28"/>
      <c r="H34" s="28"/>
      <c r="I34" s="32" t="s">
        <v>34</v>
      </c>
      <c r="J34" s="32" t="s">
        <v>36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6" t="s">
        <v>37</v>
      </c>
      <c r="E35" s="34" t="s">
        <v>38</v>
      </c>
      <c r="F35" s="107">
        <f>ROUND((SUM(BE124:BE146)),  2)</f>
        <v>0</v>
      </c>
      <c r="G35" s="108"/>
      <c r="H35" s="108"/>
      <c r="I35" s="109">
        <v>0.2</v>
      </c>
      <c r="J35" s="107">
        <f>ROUND(((SUM(BE124:BE146))*I35),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39</v>
      </c>
      <c r="F36" s="110"/>
      <c r="G36" s="28"/>
      <c r="H36" s="28"/>
      <c r="I36" s="111">
        <v>0.2</v>
      </c>
      <c r="J36" s="110"/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40</v>
      </c>
      <c r="F37" s="110">
        <f>ROUND((SUM(BG124:BG146)),  2)</f>
        <v>0</v>
      </c>
      <c r="G37" s="28"/>
      <c r="H37" s="28"/>
      <c r="I37" s="111">
        <v>0.2</v>
      </c>
      <c r="J37" s="110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41</v>
      </c>
      <c r="F38" s="110">
        <f>ROUND((SUM(BH124:BH146)),  2)</f>
        <v>0</v>
      </c>
      <c r="G38" s="28"/>
      <c r="H38" s="28"/>
      <c r="I38" s="111">
        <v>0.2</v>
      </c>
      <c r="J38" s="110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42</v>
      </c>
      <c r="F39" s="107">
        <f>ROUND((SUM(BI124:BI146)),  2)</f>
        <v>0</v>
      </c>
      <c r="G39" s="108"/>
      <c r="H39" s="108"/>
      <c r="I39" s="109">
        <v>0</v>
      </c>
      <c r="J39" s="107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9"/>
      <c r="D41" s="112" t="s">
        <v>43</v>
      </c>
      <c r="E41" s="59"/>
      <c r="F41" s="59"/>
      <c r="G41" s="113" t="s">
        <v>44</v>
      </c>
      <c r="H41" s="114" t="s">
        <v>45</v>
      </c>
      <c r="I41" s="59"/>
      <c r="J41" s="115"/>
      <c r="K41" s="116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8"/>
      <c r="B61" s="29"/>
      <c r="C61" s="28"/>
      <c r="D61" s="44" t="s">
        <v>48</v>
      </c>
      <c r="E61" s="31"/>
      <c r="F61" s="117" t="s">
        <v>49</v>
      </c>
      <c r="G61" s="44" t="s">
        <v>48</v>
      </c>
      <c r="H61" s="31"/>
      <c r="I61" s="31"/>
      <c r="J61" s="118" t="s">
        <v>49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8"/>
      <c r="B65" s="29"/>
      <c r="C65" s="28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8"/>
      <c r="B76" s="29"/>
      <c r="C76" s="28"/>
      <c r="D76" s="44" t="s">
        <v>48</v>
      </c>
      <c r="E76" s="31"/>
      <c r="F76" s="117" t="s">
        <v>49</v>
      </c>
      <c r="G76" s="44" t="s">
        <v>48</v>
      </c>
      <c r="H76" s="31"/>
      <c r="I76" s="31"/>
      <c r="J76" s="118" t="s">
        <v>49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9" t="s">
        <v>122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4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43" t="str">
        <f>E7</f>
        <v>Novostavba garáže pre zásahovú techniku</v>
      </c>
      <c r="F85" s="244"/>
      <c r="G85" s="244"/>
      <c r="H85" s="24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4" t="s">
        <v>118</v>
      </c>
      <c r="L86" s="18"/>
    </row>
    <row r="87" spans="1:31" s="2" customFormat="1" ht="16.5" customHeight="1">
      <c r="A87" s="28"/>
      <c r="B87" s="29"/>
      <c r="C87" s="28"/>
      <c r="D87" s="28"/>
      <c r="E87" s="243" t="s">
        <v>994</v>
      </c>
      <c r="F87" s="242"/>
      <c r="G87" s="242"/>
      <c r="H87" s="24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4" t="s">
        <v>120</v>
      </c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38" t="str">
        <f>E11</f>
        <v>01 - Stavebné riešenie</v>
      </c>
      <c r="F89" s="242"/>
      <c r="G89" s="242"/>
      <c r="H89" s="242"/>
      <c r="I89" s="28"/>
      <c r="J89" s="28"/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4" t="s">
        <v>17</v>
      </c>
      <c r="D91" s="28"/>
      <c r="E91" s="28"/>
      <c r="F91" s="22" t="str">
        <f>F14</f>
        <v>Veľké Kapušany</v>
      </c>
      <c r="G91" s="28"/>
      <c r="H91" s="28"/>
      <c r="I91" s="24" t="s">
        <v>19</v>
      </c>
      <c r="J91" s="54"/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4" t="s">
        <v>20</v>
      </c>
      <c r="D93" s="28"/>
      <c r="E93" s="28"/>
      <c r="F93" s="22" t="str">
        <f>E17</f>
        <v>Ministerstvo vnútra SR, Pribinova 2, Bratislava</v>
      </c>
      <c r="G93" s="28"/>
      <c r="H93" s="28"/>
      <c r="I93" s="24" t="s">
        <v>26</v>
      </c>
      <c r="J93" s="25" t="str">
        <f>E23</f>
        <v xml:space="preserve"> </v>
      </c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4" t="s">
        <v>24</v>
      </c>
      <c r="D94" s="28"/>
      <c r="E94" s="28"/>
      <c r="F94" s="22" t="str">
        <f>IF(E20="","",E20)</f>
        <v xml:space="preserve"> </v>
      </c>
      <c r="G94" s="28"/>
      <c r="H94" s="28"/>
      <c r="I94" s="24" t="s">
        <v>28</v>
      </c>
      <c r="J94" s="25" t="str">
        <f>E26</f>
        <v>Ing. Marián Mihálik</v>
      </c>
      <c r="K94" s="28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9" t="s">
        <v>123</v>
      </c>
      <c r="D96" s="99"/>
      <c r="E96" s="99"/>
      <c r="F96" s="99"/>
      <c r="G96" s="99"/>
      <c r="H96" s="99"/>
      <c r="I96" s="99"/>
      <c r="J96" s="120" t="s">
        <v>124</v>
      </c>
      <c r="K96" s="99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41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21" t="s">
        <v>125</v>
      </c>
      <c r="D98" s="28"/>
      <c r="E98" s="28"/>
      <c r="F98" s="28"/>
      <c r="G98" s="28"/>
      <c r="H98" s="28"/>
      <c r="I98" s="28"/>
      <c r="J98" s="70"/>
      <c r="K98" s="28"/>
      <c r="L98" s="41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5" t="s">
        <v>126</v>
      </c>
    </row>
    <row r="99" spans="1:47" s="11" customFormat="1" ht="24.95" customHeight="1">
      <c r="B99" s="161"/>
      <c r="D99" s="162" t="s">
        <v>207</v>
      </c>
      <c r="E99" s="163"/>
      <c r="F99" s="163"/>
      <c r="G99" s="163"/>
      <c r="H99" s="163"/>
      <c r="I99" s="163"/>
      <c r="J99" s="164"/>
      <c r="L99" s="161"/>
    </row>
    <row r="100" spans="1:47" s="12" customFormat="1" ht="19.899999999999999" customHeight="1">
      <c r="B100" s="165"/>
      <c r="D100" s="166" t="s">
        <v>208</v>
      </c>
      <c r="E100" s="167"/>
      <c r="F100" s="167"/>
      <c r="G100" s="167"/>
      <c r="H100" s="167"/>
      <c r="I100" s="167"/>
      <c r="J100" s="168"/>
      <c r="L100" s="165"/>
    </row>
    <row r="101" spans="1:47" s="12" customFormat="1" ht="19.899999999999999" customHeight="1">
      <c r="B101" s="165"/>
      <c r="D101" s="166" t="s">
        <v>209</v>
      </c>
      <c r="E101" s="167"/>
      <c r="F101" s="167"/>
      <c r="G101" s="167"/>
      <c r="H101" s="167"/>
      <c r="I101" s="167"/>
      <c r="J101" s="168"/>
      <c r="L101" s="165"/>
    </row>
    <row r="102" spans="1:47" s="12" customFormat="1" ht="19.899999999999999" customHeight="1">
      <c r="B102" s="165"/>
      <c r="D102" s="166" t="s">
        <v>212</v>
      </c>
      <c r="E102" s="167"/>
      <c r="F102" s="167"/>
      <c r="G102" s="167"/>
      <c r="H102" s="167"/>
      <c r="I102" s="167"/>
      <c r="J102" s="168"/>
      <c r="L102" s="165"/>
    </row>
    <row r="103" spans="1:47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41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47" s="2" customFormat="1" ht="6.95" customHeight="1">
      <c r="A104" s="28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8" spans="1:47" s="2" customFormat="1" ht="6.95" customHeight="1">
      <c r="A108" s="2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24.95" customHeight="1">
      <c r="A109" s="28"/>
      <c r="B109" s="29"/>
      <c r="C109" s="19" t="s">
        <v>127</v>
      </c>
      <c r="D109" s="28"/>
      <c r="E109" s="28"/>
      <c r="F109" s="28"/>
      <c r="G109" s="28"/>
      <c r="H109" s="28"/>
      <c r="I109" s="28"/>
      <c r="J109" s="28"/>
      <c r="K109" s="28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2" customHeight="1">
      <c r="A111" s="28"/>
      <c r="B111" s="29"/>
      <c r="C111" s="24" t="s">
        <v>13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16.5" customHeight="1">
      <c r="A112" s="28"/>
      <c r="B112" s="29"/>
      <c r="C112" s="28"/>
      <c r="D112" s="28"/>
      <c r="E112" s="243" t="str">
        <f>E7</f>
        <v>Novostavba garáže pre zásahovú techniku</v>
      </c>
      <c r="F112" s="244"/>
      <c r="G112" s="244"/>
      <c r="H112" s="244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1" customFormat="1" ht="12" customHeight="1">
      <c r="B113" s="18"/>
      <c r="C113" s="24" t="s">
        <v>118</v>
      </c>
      <c r="L113" s="18"/>
    </row>
    <row r="114" spans="1:65" s="2" customFormat="1" ht="16.5" customHeight="1">
      <c r="A114" s="28"/>
      <c r="B114" s="29"/>
      <c r="C114" s="28"/>
      <c r="D114" s="28"/>
      <c r="E114" s="243" t="s">
        <v>994</v>
      </c>
      <c r="F114" s="242"/>
      <c r="G114" s="242"/>
      <c r="H114" s="242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4" t="s">
        <v>120</v>
      </c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>
      <c r="A116" s="28"/>
      <c r="B116" s="29"/>
      <c r="C116" s="28"/>
      <c r="D116" s="28"/>
      <c r="E116" s="238" t="str">
        <f>E11</f>
        <v>01 - Stavebné riešenie</v>
      </c>
      <c r="F116" s="242"/>
      <c r="G116" s="242"/>
      <c r="H116" s="242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4" t="s">
        <v>17</v>
      </c>
      <c r="D118" s="28"/>
      <c r="E118" s="28"/>
      <c r="F118" s="22" t="str">
        <f>F14</f>
        <v>Veľké Kapušany</v>
      </c>
      <c r="G118" s="28"/>
      <c r="H118" s="28"/>
      <c r="I118" s="24" t="s">
        <v>19</v>
      </c>
      <c r="J118" s="54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4" t="s">
        <v>20</v>
      </c>
      <c r="D120" s="28"/>
      <c r="E120" s="28"/>
      <c r="F120" s="22" t="str">
        <f>E17</f>
        <v>Ministerstvo vnútra SR, Pribinova 2, Bratislava</v>
      </c>
      <c r="G120" s="28"/>
      <c r="H120" s="28"/>
      <c r="I120" s="24" t="s">
        <v>26</v>
      </c>
      <c r="J120" s="25" t="str">
        <f>E23</f>
        <v xml:space="preserve"> </v>
      </c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>
      <c r="A121" s="28"/>
      <c r="B121" s="29"/>
      <c r="C121" s="24" t="s">
        <v>24</v>
      </c>
      <c r="D121" s="28"/>
      <c r="E121" s="28"/>
      <c r="F121" s="22" t="str">
        <f>IF(E20="","",E20)</f>
        <v xml:space="preserve"> </v>
      </c>
      <c r="G121" s="28"/>
      <c r="H121" s="28"/>
      <c r="I121" s="24" t="s">
        <v>28</v>
      </c>
      <c r="J121" s="25" t="str">
        <f>E26</f>
        <v>Ing. Marián Mihálik</v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9" customFormat="1" ht="29.25" customHeight="1">
      <c r="A123" s="122"/>
      <c r="B123" s="123"/>
      <c r="C123" s="124" t="s">
        <v>128</v>
      </c>
      <c r="D123" s="125" t="s">
        <v>58</v>
      </c>
      <c r="E123" s="125" t="s">
        <v>54</v>
      </c>
      <c r="F123" s="125" t="s">
        <v>55</v>
      </c>
      <c r="G123" s="125" t="s">
        <v>129</v>
      </c>
      <c r="H123" s="125" t="s">
        <v>130</v>
      </c>
      <c r="I123" s="125" t="s">
        <v>131</v>
      </c>
      <c r="J123" s="126" t="s">
        <v>124</v>
      </c>
      <c r="K123" s="127" t="s">
        <v>132</v>
      </c>
      <c r="L123" s="128"/>
      <c r="M123" s="61" t="s">
        <v>1</v>
      </c>
      <c r="N123" s="62" t="s">
        <v>37</v>
      </c>
      <c r="O123" s="62" t="s">
        <v>133</v>
      </c>
      <c r="P123" s="62" t="s">
        <v>134</v>
      </c>
      <c r="Q123" s="62" t="s">
        <v>135</v>
      </c>
      <c r="R123" s="62" t="s">
        <v>136</v>
      </c>
      <c r="S123" s="62" t="s">
        <v>137</v>
      </c>
      <c r="T123" s="63" t="s">
        <v>138</v>
      </c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</row>
    <row r="124" spans="1:65" s="2" customFormat="1" ht="22.9" customHeight="1">
      <c r="A124" s="28"/>
      <c r="B124" s="29"/>
      <c r="C124" s="68" t="s">
        <v>125</v>
      </c>
      <c r="D124" s="28"/>
      <c r="E124" s="28"/>
      <c r="F124" s="28"/>
      <c r="G124" s="28"/>
      <c r="H124" s="28"/>
      <c r="I124" s="28"/>
      <c r="J124" s="129"/>
      <c r="K124" s="28"/>
      <c r="L124" s="29"/>
      <c r="M124" s="64"/>
      <c r="N124" s="55"/>
      <c r="O124" s="65"/>
      <c r="P124" s="130">
        <f>P125</f>
        <v>0</v>
      </c>
      <c r="Q124" s="65"/>
      <c r="R124" s="130">
        <f>R125</f>
        <v>6.1085100000000061</v>
      </c>
      <c r="S124" s="65"/>
      <c r="T124" s="131">
        <f>T125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5" t="s">
        <v>72</v>
      </c>
      <c r="AU124" s="15" t="s">
        <v>126</v>
      </c>
      <c r="BK124" s="132">
        <f>BK125</f>
        <v>0</v>
      </c>
    </row>
    <row r="125" spans="1:65" s="13" customFormat="1" ht="25.9" customHeight="1">
      <c r="B125" s="169"/>
      <c r="D125" s="170" t="s">
        <v>72</v>
      </c>
      <c r="E125" s="171" t="s">
        <v>226</v>
      </c>
      <c r="F125" s="171" t="s">
        <v>227</v>
      </c>
      <c r="J125" s="172"/>
      <c r="L125" s="169"/>
      <c r="M125" s="173"/>
      <c r="N125" s="174"/>
      <c r="O125" s="174"/>
      <c r="P125" s="175">
        <f>P126+P136+P145</f>
        <v>0</v>
      </c>
      <c r="Q125" s="174"/>
      <c r="R125" s="175">
        <f>R126+R136+R145</f>
        <v>6.1085100000000061</v>
      </c>
      <c r="S125" s="174"/>
      <c r="T125" s="176">
        <f>T126+T136+T145</f>
        <v>0</v>
      </c>
      <c r="AR125" s="170" t="s">
        <v>80</v>
      </c>
      <c r="AT125" s="177" t="s">
        <v>72</v>
      </c>
      <c r="AU125" s="177" t="s">
        <v>73</v>
      </c>
      <c r="AY125" s="170" t="s">
        <v>144</v>
      </c>
      <c r="BK125" s="178">
        <f>BK126+BK136+BK145</f>
        <v>0</v>
      </c>
    </row>
    <row r="126" spans="1:65" s="13" customFormat="1" ht="22.9" customHeight="1">
      <c r="B126" s="169"/>
      <c r="D126" s="170" t="s">
        <v>72</v>
      </c>
      <c r="E126" s="179" t="s">
        <v>80</v>
      </c>
      <c r="F126" s="179" t="s">
        <v>228</v>
      </c>
      <c r="J126" s="180"/>
      <c r="L126" s="169"/>
      <c r="M126" s="173"/>
      <c r="N126" s="174"/>
      <c r="O126" s="174"/>
      <c r="P126" s="175">
        <f>SUM(P127:P135)</f>
        <v>0</v>
      </c>
      <c r="Q126" s="174"/>
      <c r="R126" s="175">
        <f>SUM(R127:R135)</f>
        <v>0</v>
      </c>
      <c r="S126" s="174"/>
      <c r="T126" s="176">
        <f>SUM(T127:T135)</f>
        <v>0</v>
      </c>
      <c r="AR126" s="170" t="s">
        <v>80</v>
      </c>
      <c r="AT126" s="177" t="s">
        <v>72</v>
      </c>
      <c r="AU126" s="177" t="s">
        <v>80</v>
      </c>
      <c r="AY126" s="170" t="s">
        <v>144</v>
      </c>
      <c r="BK126" s="178">
        <f>SUM(BK127:BK135)</f>
        <v>0</v>
      </c>
    </row>
    <row r="127" spans="1:65" s="2" customFormat="1" ht="33" customHeight="1">
      <c r="A127" s="28"/>
      <c r="B127" s="133"/>
      <c r="C127" s="134" t="s">
        <v>80</v>
      </c>
      <c r="D127" s="134" t="s">
        <v>139</v>
      </c>
      <c r="E127" s="135" t="s">
        <v>229</v>
      </c>
      <c r="F127" s="136" t="s">
        <v>230</v>
      </c>
      <c r="G127" s="137" t="s">
        <v>231</v>
      </c>
      <c r="H127" s="138">
        <v>6</v>
      </c>
      <c r="I127" s="139"/>
      <c r="J127" s="139"/>
      <c r="K127" s="140"/>
      <c r="L127" s="29"/>
      <c r="M127" s="141" t="s">
        <v>1</v>
      </c>
      <c r="N127" s="142" t="s">
        <v>39</v>
      </c>
      <c r="O127" s="143">
        <v>0</v>
      </c>
      <c r="P127" s="143">
        <f t="shared" ref="P127:P135" si="0">O127*H127</f>
        <v>0</v>
      </c>
      <c r="Q127" s="143">
        <v>0</v>
      </c>
      <c r="R127" s="143">
        <f t="shared" ref="R127:R135" si="1">Q127*H127</f>
        <v>0</v>
      </c>
      <c r="S127" s="143">
        <v>0</v>
      </c>
      <c r="T127" s="144">
        <f t="shared" ref="T127:T135" si="2"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45" t="s">
        <v>143</v>
      </c>
      <c r="AT127" s="145" t="s">
        <v>139</v>
      </c>
      <c r="AU127" s="145" t="s">
        <v>85</v>
      </c>
      <c r="AY127" s="15" t="s">
        <v>144</v>
      </c>
      <c r="BE127" s="146">
        <f t="shared" ref="BE127:BE135" si="3">IF(N127="základná",J127,0)</f>
        <v>0</v>
      </c>
      <c r="BF127" s="146">
        <f t="shared" ref="BF127:BF135" si="4">IF(N127="znížená",J127,0)</f>
        <v>0</v>
      </c>
      <c r="BG127" s="146">
        <f t="shared" ref="BG127:BG135" si="5">IF(N127="zákl. prenesená",J127,0)</f>
        <v>0</v>
      </c>
      <c r="BH127" s="146">
        <f t="shared" ref="BH127:BH135" si="6">IF(N127="zníž. prenesená",J127,0)</f>
        <v>0</v>
      </c>
      <c r="BI127" s="146">
        <f t="shared" ref="BI127:BI135" si="7">IF(N127="nulová",J127,0)</f>
        <v>0</v>
      </c>
      <c r="BJ127" s="15" t="s">
        <v>85</v>
      </c>
      <c r="BK127" s="146">
        <f t="shared" ref="BK127:BK135" si="8">ROUND(I127*H127,2)</f>
        <v>0</v>
      </c>
      <c r="BL127" s="15" t="s">
        <v>143</v>
      </c>
      <c r="BM127" s="145" t="s">
        <v>85</v>
      </c>
    </row>
    <row r="128" spans="1:65" s="2" customFormat="1" ht="16.5" customHeight="1">
      <c r="A128" s="28"/>
      <c r="B128" s="133"/>
      <c r="C128" s="134" t="s">
        <v>85</v>
      </c>
      <c r="D128" s="134" t="s">
        <v>139</v>
      </c>
      <c r="E128" s="135" t="s">
        <v>236</v>
      </c>
      <c r="F128" s="136" t="s">
        <v>237</v>
      </c>
      <c r="G128" s="137" t="s">
        <v>231</v>
      </c>
      <c r="H128" s="138">
        <v>6.3</v>
      </c>
      <c r="I128" s="139"/>
      <c r="J128" s="139"/>
      <c r="K128" s="140"/>
      <c r="L128" s="29"/>
      <c r="M128" s="141" t="s">
        <v>1</v>
      </c>
      <c r="N128" s="142" t="s">
        <v>39</v>
      </c>
      <c r="O128" s="143">
        <v>0</v>
      </c>
      <c r="P128" s="143">
        <f t="shared" si="0"/>
        <v>0</v>
      </c>
      <c r="Q128" s="143">
        <v>0</v>
      </c>
      <c r="R128" s="143">
        <f t="shared" si="1"/>
        <v>0</v>
      </c>
      <c r="S128" s="143">
        <v>0</v>
      </c>
      <c r="T128" s="144">
        <f t="shared" si="2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45" t="s">
        <v>143</v>
      </c>
      <c r="AT128" s="145" t="s">
        <v>139</v>
      </c>
      <c r="AU128" s="145" t="s">
        <v>85</v>
      </c>
      <c r="AY128" s="15" t="s">
        <v>144</v>
      </c>
      <c r="BE128" s="146">
        <f t="shared" si="3"/>
        <v>0</v>
      </c>
      <c r="BF128" s="146">
        <f t="shared" si="4"/>
        <v>0</v>
      </c>
      <c r="BG128" s="146">
        <f t="shared" si="5"/>
        <v>0</v>
      </c>
      <c r="BH128" s="146">
        <f t="shared" si="6"/>
        <v>0</v>
      </c>
      <c r="BI128" s="146">
        <f t="shared" si="7"/>
        <v>0</v>
      </c>
      <c r="BJ128" s="15" t="s">
        <v>85</v>
      </c>
      <c r="BK128" s="146">
        <f t="shared" si="8"/>
        <v>0</v>
      </c>
      <c r="BL128" s="15" t="s">
        <v>143</v>
      </c>
      <c r="BM128" s="145" t="s">
        <v>143</v>
      </c>
    </row>
    <row r="129" spans="1:65" s="2" customFormat="1" ht="37.9" customHeight="1">
      <c r="A129" s="28"/>
      <c r="B129" s="133"/>
      <c r="C129" s="134" t="s">
        <v>151</v>
      </c>
      <c r="D129" s="134" t="s">
        <v>139</v>
      </c>
      <c r="E129" s="135" t="s">
        <v>238</v>
      </c>
      <c r="F129" s="136" t="s">
        <v>239</v>
      </c>
      <c r="G129" s="137" t="s">
        <v>231</v>
      </c>
      <c r="H129" s="138">
        <v>6.3</v>
      </c>
      <c r="I129" s="139"/>
      <c r="J129" s="139"/>
      <c r="K129" s="140"/>
      <c r="L129" s="29"/>
      <c r="M129" s="141" t="s">
        <v>1</v>
      </c>
      <c r="N129" s="142" t="s">
        <v>39</v>
      </c>
      <c r="O129" s="143">
        <v>0</v>
      </c>
      <c r="P129" s="143">
        <f t="shared" si="0"/>
        <v>0</v>
      </c>
      <c r="Q129" s="143">
        <v>0</v>
      </c>
      <c r="R129" s="143">
        <f t="shared" si="1"/>
        <v>0</v>
      </c>
      <c r="S129" s="143">
        <v>0</v>
      </c>
      <c r="T129" s="144">
        <f t="shared" si="2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45" t="s">
        <v>143</v>
      </c>
      <c r="AT129" s="145" t="s">
        <v>139</v>
      </c>
      <c r="AU129" s="145" t="s">
        <v>85</v>
      </c>
      <c r="AY129" s="15" t="s">
        <v>144</v>
      </c>
      <c r="BE129" s="146">
        <f t="shared" si="3"/>
        <v>0</v>
      </c>
      <c r="BF129" s="146">
        <f t="shared" si="4"/>
        <v>0</v>
      </c>
      <c r="BG129" s="146">
        <f t="shared" si="5"/>
        <v>0</v>
      </c>
      <c r="BH129" s="146">
        <f t="shared" si="6"/>
        <v>0</v>
      </c>
      <c r="BI129" s="146">
        <f t="shared" si="7"/>
        <v>0</v>
      </c>
      <c r="BJ129" s="15" t="s">
        <v>85</v>
      </c>
      <c r="BK129" s="146">
        <f t="shared" si="8"/>
        <v>0</v>
      </c>
      <c r="BL129" s="15" t="s">
        <v>143</v>
      </c>
      <c r="BM129" s="145" t="s">
        <v>149</v>
      </c>
    </row>
    <row r="130" spans="1:65" s="2" customFormat="1" ht="33" customHeight="1">
      <c r="A130" s="28"/>
      <c r="B130" s="133"/>
      <c r="C130" s="134" t="s">
        <v>143</v>
      </c>
      <c r="D130" s="134" t="s">
        <v>139</v>
      </c>
      <c r="E130" s="135" t="s">
        <v>244</v>
      </c>
      <c r="F130" s="136" t="s">
        <v>245</v>
      </c>
      <c r="G130" s="137" t="s">
        <v>231</v>
      </c>
      <c r="H130" s="138">
        <v>6.3</v>
      </c>
      <c r="I130" s="139"/>
      <c r="J130" s="139"/>
      <c r="K130" s="140"/>
      <c r="L130" s="29"/>
      <c r="M130" s="141" t="s">
        <v>1</v>
      </c>
      <c r="N130" s="142" t="s">
        <v>39</v>
      </c>
      <c r="O130" s="143">
        <v>0</v>
      </c>
      <c r="P130" s="143">
        <f t="shared" si="0"/>
        <v>0</v>
      </c>
      <c r="Q130" s="143">
        <v>0</v>
      </c>
      <c r="R130" s="143">
        <f t="shared" si="1"/>
        <v>0</v>
      </c>
      <c r="S130" s="143">
        <v>0</v>
      </c>
      <c r="T130" s="144">
        <f t="shared" si="2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5" t="s">
        <v>143</v>
      </c>
      <c r="AT130" s="145" t="s">
        <v>139</v>
      </c>
      <c r="AU130" s="145" t="s">
        <v>85</v>
      </c>
      <c r="AY130" s="15" t="s">
        <v>144</v>
      </c>
      <c r="BE130" s="146">
        <f t="shared" si="3"/>
        <v>0</v>
      </c>
      <c r="BF130" s="146">
        <f t="shared" si="4"/>
        <v>0</v>
      </c>
      <c r="BG130" s="146">
        <f t="shared" si="5"/>
        <v>0</v>
      </c>
      <c r="BH130" s="146">
        <f t="shared" si="6"/>
        <v>0</v>
      </c>
      <c r="BI130" s="146">
        <f t="shared" si="7"/>
        <v>0</v>
      </c>
      <c r="BJ130" s="15" t="s">
        <v>85</v>
      </c>
      <c r="BK130" s="146">
        <f t="shared" si="8"/>
        <v>0</v>
      </c>
      <c r="BL130" s="15" t="s">
        <v>143</v>
      </c>
      <c r="BM130" s="145" t="s">
        <v>154</v>
      </c>
    </row>
    <row r="131" spans="1:65" s="2" customFormat="1" ht="37.9" customHeight="1">
      <c r="A131" s="28"/>
      <c r="B131" s="133"/>
      <c r="C131" s="134" t="s">
        <v>158</v>
      </c>
      <c r="D131" s="134" t="s">
        <v>139</v>
      </c>
      <c r="E131" s="135" t="s">
        <v>246</v>
      </c>
      <c r="F131" s="136" t="s">
        <v>247</v>
      </c>
      <c r="G131" s="137" t="s">
        <v>231</v>
      </c>
      <c r="H131" s="138">
        <v>107.1</v>
      </c>
      <c r="I131" s="139"/>
      <c r="J131" s="139"/>
      <c r="K131" s="140"/>
      <c r="L131" s="29"/>
      <c r="M131" s="141" t="s">
        <v>1</v>
      </c>
      <c r="N131" s="142" t="s">
        <v>39</v>
      </c>
      <c r="O131" s="143">
        <v>0</v>
      </c>
      <c r="P131" s="143">
        <f t="shared" si="0"/>
        <v>0</v>
      </c>
      <c r="Q131" s="143">
        <v>0</v>
      </c>
      <c r="R131" s="143">
        <f t="shared" si="1"/>
        <v>0</v>
      </c>
      <c r="S131" s="143">
        <v>0</v>
      </c>
      <c r="T131" s="144">
        <f t="shared" si="2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45" t="s">
        <v>143</v>
      </c>
      <c r="AT131" s="145" t="s">
        <v>139</v>
      </c>
      <c r="AU131" s="145" t="s">
        <v>85</v>
      </c>
      <c r="AY131" s="15" t="s">
        <v>144</v>
      </c>
      <c r="BE131" s="146">
        <f t="shared" si="3"/>
        <v>0</v>
      </c>
      <c r="BF131" s="146">
        <f t="shared" si="4"/>
        <v>0</v>
      </c>
      <c r="BG131" s="146">
        <f t="shared" si="5"/>
        <v>0</v>
      </c>
      <c r="BH131" s="146">
        <f t="shared" si="6"/>
        <v>0</v>
      </c>
      <c r="BI131" s="146">
        <f t="shared" si="7"/>
        <v>0</v>
      </c>
      <c r="BJ131" s="15" t="s">
        <v>85</v>
      </c>
      <c r="BK131" s="146">
        <f t="shared" si="8"/>
        <v>0</v>
      </c>
      <c r="BL131" s="15" t="s">
        <v>143</v>
      </c>
      <c r="BM131" s="145" t="s">
        <v>157</v>
      </c>
    </row>
    <row r="132" spans="1:65" s="2" customFormat="1" ht="24.2" customHeight="1">
      <c r="A132" s="28"/>
      <c r="B132" s="133"/>
      <c r="C132" s="134" t="s">
        <v>149</v>
      </c>
      <c r="D132" s="134" t="s">
        <v>139</v>
      </c>
      <c r="E132" s="135" t="s">
        <v>248</v>
      </c>
      <c r="F132" s="136" t="s">
        <v>249</v>
      </c>
      <c r="G132" s="137" t="s">
        <v>231</v>
      </c>
      <c r="H132" s="138">
        <v>6.3</v>
      </c>
      <c r="I132" s="139"/>
      <c r="J132" s="139"/>
      <c r="K132" s="140"/>
      <c r="L132" s="29"/>
      <c r="M132" s="141" t="s">
        <v>1</v>
      </c>
      <c r="N132" s="142" t="s">
        <v>39</v>
      </c>
      <c r="O132" s="143">
        <v>0</v>
      </c>
      <c r="P132" s="143">
        <f t="shared" si="0"/>
        <v>0</v>
      </c>
      <c r="Q132" s="143">
        <v>0</v>
      </c>
      <c r="R132" s="143">
        <f t="shared" si="1"/>
        <v>0</v>
      </c>
      <c r="S132" s="143">
        <v>0</v>
      </c>
      <c r="T132" s="144">
        <f t="shared" si="2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45" t="s">
        <v>143</v>
      </c>
      <c r="AT132" s="145" t="s">
        <v>139</v>
      </c>
      <c r="AU132" s="145" t="s">
        <v>85</v>
      </c>
      <c r="AY132" s="15" t="s">
        <v>144</v>
      </c>
      <c r="BE132" s="146">
        <f t="shared" si="3"/>
        <v>0</v>
      </c>
      <c r="BF132" s="146">
        <f t="shared" si="4"/>
        <v>0</v>
      </c>
      <c r="BG132" s="146">
        <f t="shared" si="5"/>
        <v>0</v>
      </c>
      <c r="BH132" s="146">
        <f t="shared" si="6"/>
        <v>0</v>
      </c>
      <c r="BI132" s="146">
        <f t="shared" si="7"/>
        <v>0</v>
      </c>
      <c r="BJ132" s="15" t="s">
        <v>85</v>
      </c>
      <c r="BK132" s="146">
        <f t="shared" si="8"/>
        <v>0</v>
      </c>
      <c r="BL132" s="15" t="s">
        <v>143</v>
      </c>
      <c r="BM132" s="145" t="s">
        <v>162</v>
      </c>
    </row>
    <row r="133" spans="1:65" s="2" customFormat="1" ht="24.2" customHeight="1">
      <c r="A133" s="28"/>
      <c r="B133" s="133"/>
      <c r="C133" s="134" t="s">
        <v>167</v>
      </c>
      <c r="D133" s="134" t="s">
        <v>139</v>
      </c>
      <c r="E133" s="135" t="s">
        <v>250</v>
      </c>
      <c r="F133" s="136" t="s">
        <v>251</v>
      </c>
      <c r="G133" s="137" t="s">
        <v>231</v>
      </c>
      <c r="H133" s="138">
        <v>6</v>
      </c>
      <c r="I133" s="139"/>
      <c r="J133" s="139"/>
      <c r="K133" s="140"/>
      <c r="L133" s="29"/>
      <c r="M133" s="141" t="s">
        <v>1</v>
      </c>
      <c r="N133" s="142" t="s">
        <v>39</v>
      </c>
      <c r="O133" s="143">
        <v>0</v>
      </c>
      <c r="P133" s="143">
        <f t="shared" si="0"/>
        <v>0</v>
      </c>
      <c r="Q133" s="143">
        <v>0</v>
      </c>
      <c r="R133" s="143">
        <f t="shared" si="1"/>
        <v>0</v>
      </c>
      <c r="S133" s="143">
        <v>0</v>
      </c>
      <c r="T133" s="144">
        <f t="shared" si="2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5" t="s">
        <v>143</v>
      </c>
      <c r="AT133" s="145" t="s">
        <v>139</v>
      </c>
      <c r="AU133" s="145" t="s">
        <v>85</v>
      </c>
      <c r="AY133" s="15" t="s">
        <v>144</v>
      </c>
      <c r="BE133" s="146">
        <f t="shared" si="3"/>
        <v>0</v>
      </c>
      <c r="BF133" s="146">
        <f t="shared" si="4"/>
        <v>0</v>
      </c>
      <c r="BG133" s="146">
        <f t="shared" si="5"/>
        <v>0</v>
      </c>
      <c r="BH133" s="146">
        <f t="shared" si="6"/>
        <v>0</v>
      </c>
      <c r="BI133" s="146">
        <f t="shared" si="7"/>
        <v>0</v>
      </c>
      <c r="BJ133" s="15" t="s">
        <v>85</v>
      </c>
      <c r="BK133" s="146">
        <f t="shared" si="8"/>
        <v>0</v>
      </c>
      <c r="BL133" s="15" t="s">
        <v>143</v>
      </c>
      <c r="BM133" s="145" t="s">
        <v>166</v>
      </c>
    </row>
    <row r="134" spans="1:65" s="2" customFormat="1" ht="24.2" customHeight="1">
      <c r="A134" s="28"/>
      <c r="B134" s="133"/>
      <c r="C134" s="134" t="s">
        <v>154</v>
      </c>
      <c r="D134" s="134" t="s">
        <v>139</v>
      </c>
      <c r="E134" s="135" t="s">
        <v>252</v>
      </c>
      <c r="F134" s="136" t="s">
        <v>253</v>
      </c>
      <c r="G134" s="137" t="s">
        <v>254</v>
      </c>
      <c r="H134" s="138">
        <v>12.6</v>
      </c>
      <c r="I134" s="139"/>
      <c r="J134" s="139"/>
      <c r="K134" s="140"/>
      <c r="L134" s="29"/>
      <c r="M134" s="141" t="s">
        <v>1</v>
      </c>
      <c r="N134" s="142" t="s">
        <v>39</v>
      </c>
      <c r="O134" s="143">
        <v>0</v>
      </c>
      <c r="P134" s="143">
        <f t="shared" si="0"/>
        <v>0</v>
      </c>
      <c r="Q134" s="143">
        <v>0</v>
      </c>
      <c r="R134" s="143">
        <f t="shared" si="1"/>
        <v>0</v>
      </c>
      <c r="S134" s="143">
        <v>0</v>
      </c>
      <c r="T134" s="144">
        <f t="shared" si="2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5" t="s">
        <v>143</v>
      </c>
      <c r="AT134" s="145" t="s">
        <v>139</v>
      </c>
      <c r="AU134" s="145" t="s">
        <v>85</v>
      </c>
      <c r="AY134" s="15" t="s">
        <v>144</v>
      </c>
      <c r="BE134" s="146">
        <f t="shared" si="3"/>
        <v>0</v>
      </c>
      <c r="BF134" s="146">
        <f t="shared" si="4"/>
        <v>0</v>
      </c>
      <c r="BG134" s="146">
        <f t="shared" si="5"/>
        <v>0</v>
      </c>
      <c r="BH134" s="146">
        <f t="shared" si="6"/>
        <v>0</v>
      </c>
      <c r="BI134" s="146">
        <f t="shared" si="7"/>
        <v>0</v>
      </c>
      <c r="BJ134" s="15" t="s">
        <v>85</v>
      </c>
      <c r="BK134" s="146">
        <f t="shared" si="8"/>
        <v>0</v>
      </c>
      <c r="BL134" s="15" t="s">
        <v>143</v>
      </c>
      <c r="BM134" s="145" t="s">
        <v>170</v>
      </c>
    </row>
    <row r="135" spans="1:65" s="2" customFormat="1" ht="24.2" customHeight="1">
      <c r="A135" s="28"/>
      <c r="B135" s="133"/>
      <c r="C135" s="134" t="s">
        <v>174</v>
      </c>
      <c r="D135" s="134" t="s">
        <v>139</v>
      </c>
      <c r="E135" s="135" t="s">
        <v>996</v>
      </c>
      <c r="F135" s="136" t="s">
        <v>997</v>
      </c>
      <c r="G135" s="137" t="s">
        <v>231</v>
      </c>
      <c r="H135" s="138">
        <v>4.7249999999999996</v>
      </c>
      <c r="I135" s="139"/>
      <c r="J135" s="139"/>
      <c r="K135" s="140"/>
      <c r="L135" s="29"/>
      <c r="M135" s="141" t="s">
        <v>1</v>
      </c>
      <c r="N135" s="142" t="s">
        <v>39</v>
      </c>
      <c r="O135" s="143">
        <v>0</v>
      </c>
      <c r="P135" s="143">
        <f t="shared" si="0"/>
        <v>0</v>
      </c>
      <c r="Q135" s="143">
        <v>0</v>
      </c>
      <c r="R135" s="143">
        <f t="shared" si="1"/>
        <v>0</v>
      </c>
      <c r="S135" s="143">
        <v>0</v>
      </c>
      <c r="T135" s="144">
        <f t="shared" si="2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5" t="s">
        <v>143</v>
      </c>
      <c r="AT135" s="145" t="s">
        <v>139</v>
      </c>
      <c r="AU135" s="145" t="s">
        <v>85</v>
      </c>
      <c r="AY135" s="15" t="s">
        <v>144</v>
      </c>
      <c r="BE135" s="146">
        <f t="shared" si="3"/>
        <v>0</v>
      </c>
      <c r="BF135" s="146">
        <f t="shared" si="4"/>
        <v>0</v>
      </c>
      <c r="BG135" s="146">
        <f t="shared" si="5"/>
        <v>0</v>
      </c>
      <c r="BH135" s="146">
        <f t="shared" si="6"/>
        <v>0</v>
      </c>
      <c r="BI135" s="146">
        <f t="shared" si="7"/>
        <v>0</v>
      </c>
      <c r="BJ135" s="15" t="s">
        <v>85</v>
      </c>
      <c r="BK135" s="146">
        <f t="shared" si="8"/>
        <v>0</v>
      </c>
      <c r="BL135" s="15" t="s">
        <v>143</v>
      </c>
      <c r="BM135" s="145" t="s">
        <v>173</v>
      </c>
    </row>
    <row r="136" spans="1:65" s="13" customFormat="1" ht="22.9" customHeight="1">
      <c r="B136" s="169"/>
      <c r="D136" s="170" t="s">
        <v>72</v>
      </c>
      <c r="E136" s="179" t="s">
        <v>85</v>
      </c>
      <c r="F136" s="179" t="s">
        <v>260</v>
      </c>
      <c r="J136" s="180"/>
      <c r="L136" s="169"/>
      <c r="M136" s="173"/>
      <c r="N136" s="174"/>
      <c r="O136" s="174"/>
      <c r="P136" s="175">
        <f>SUM(P137:P144)</f>
        <v>0</v>
      </c>
      <c r="Q136" s="174"/>
      <c r="R136" s="175">
        <f>SUM(R137:R144)</f>
        <v>6.1085100000000061</v>
      </c>
      <c r="S136" s="174"/>
      <c r="T136" s="176">
        <f>SUM(T137:T144)</f>
        <v>0</v>
      </c>
      <c r="AR136" s="170" t="s">
        <v>80</v>
      </c>
      <c r="AT136" s="177" t="s">
        <v>72</v>
      </c>
      <c r="AU136" s="177" t="s">
        <v>80</v>
      </c>
      <c r="AY136" s="170" t="s">
        <v>144</v>
      </c>
      <c r="BK136" s="178">
        <f>SUM(BK137:BK144)</f>
        <v>0</v>
      </c>
    </row>
    <row r="137" spans="1:65" s="2" customFormat="1" ht="33" customHeight="1">
      <c r="A137" s="28"/>
      <c r="B137" s="133"/>
      <c r="C137" s="134" t="s">
        <v>157</v>
      </c>
      <c r="D137" s="134" t="s">
        <v>139</v>
      </c>
      <c r="E137" s="135" t="s">
        <v>261</v>
      </c>
      <c r="F137" s="136" t="s">
        <v>262</v>
      </c>
      <c r="G137" s="137" t="s">
        <v>263</v>
      </c>
      <c r="H137" s="138">
        <v>20</v>
      </c>
      <c r="I137" s="139"/>
      <c r="J137" s="139"/>
      <c r="K137" s="140"/>
      <c r="L137" s="29"/>
      <c r="M137" s="141" t="s">
        <v>1</v>
      </c>
      <c r="N137" s="142" t="s">
        <v>39</v>
      </c>
      <c r="O137" s="143">
        <v>0</v>
      </c>
      <c r="P137" s="143">
        <f t="shared" ref="P137:P144" si="9">O137*H137</f>
        <v>0</v>
      </c>
      <c r="Q137" s="143">
        <v>0</v>
      </c>
      <c r="R137" s="143">
        <f t="shared" ref="R137:R144" si="10">Q137*H137</f>
        <v>0</v>
      </c>
      <c r="S137" s="143">
        <v>0</v>
      </c>
      <c r="T137" s="144">
        <f t="shared" ref="T137:T144" si="11"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5" t="s">
        <v>143</v>
      </c>
      <c r="AT137" s="145" t="s">
        <v>139</v>
      </c>
      <c r="AU137" s="145" t="s">
        <v>85</v>
      </c>
      <c r="AY137" s="15" t="s">
        <v>144</v>
      </c>
      <c r="BE137" s="146">
        <f t="shared" ref="BE137:BE144" si="12">IF(N137="základná",J137,0)</f>
        <v>0</v>
      </c>
      <c r="BF137" s="146">
        <f t="shared" ref="BF137:BF144" si="13">IF(N137="znížená",J137,0)</f>
        <v>0</v>
      </c>
      <c r="BG137" s="146">
        <f t="shared" ref="BG137:BG144" si="14">IF(N137="zákl. prenesená",J137,0)</f>
        <v>0</v>
      </c>
      <c r="BH137" s="146">
        <f t="shared" ref="BH137:BH144" si="15">IF(N137="zníž. prenesená",J137,0)</f>
        <v>0</v>
      </c>
      <c r="BI137" s="146">
        <f t="shared" ref="BI137:BI144" si="16">IF(N137="nulová",J137,0)</f>
        <v>0</v>
      </c>
      <c r="BJ137" s="15" t="s">
        <v>85</v>
      </c>
      <c r="BK137" s="146">
        <f t="shared" ref="BK137:BK144" si="17">ROUND(I137*H137,2)</f>
        <v>0</v>
      </c>
      <c r="BL137" s="15" t="s">
        <v>143</v>
      </c>
      <c r="BM137" s="145" t="s">
        <v>7</v>
      </c>
    </row>
    <row r="138" spans="1:65" s="2" customFormat="1" ht="24.2" customHeight="1">
      <c r="A138" s="28"/>
      <c r="B138" s="133"/>
      <c r="C138" s="134" t="s">
        <v>181</v>
      </c>
      <c r="D138" s="134" t="s">
        <v>139</v>
      </c>
      <c r="E138" s="135" t="s">
        <v>265</v>
      </c>
      <c r="F138" s="136" t="s">
        <v>266</v>
      </c>
      <c r="G138" s="137" t="s">
        <v>231</v>
      </c>
      <c r="H138" s="138">
        <v>0.62</v>
      </c>
      <c r="I138" s="139"/>
      <c r="J138" s="139"/>
      <c r="K138" s="140"/>
      <c r="L138" s="29"/>
      <c r="M138" s="141" t="s">
        <v>1</v>
      </c>
      <c r="N138" s="142" t="s">
        <v>39</v>
      </c>
      <c r="O138" s="143">
        <v>0</v>
      </c>
      <c r="P138" s="143">
        <f t="shared" si="9"/>
        <v>0</v>
      </c>
      <c r="Q138" s="143">
        <v>2.0699999999999998</v>
      </c>
      <c r="R138" s="143">
        <f t="shared" si="10"/>
        <v>1.2833999999999999</v>
      </c>
      <c r="S138" s="143">
        <v>0</v>
      </c>
      <c r="T138" s="144">
        <f t="shared" si="11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5" t="s">
        <v>143</v>
      </c>
      <c r="AT138" s="145" t="s">
        <v>139</v>
      </c>
      <c r="AU138" s="145" t="s">
        <v>85</v>
      </c>
      <c r="AY138" s="15" t="s">
        <v>144</v>
      </c>
      <c r="BE138" s="146">
        <f t="shared" si="12"/>
        <v>0</v>
      </c>
      <c r="BF138" s="146">
        <f t="shared" si="13"/>
        <v>0</v>
      </c>
      <c r="BG138" s="146">
        <f t="shared" si="14"/>
        <v>0</v>
      </c>
      <c r="BH138" s="146">
        <f t="shared" si="15"/>
        <v>0</v>
      </c>
      <c r="BI138" s="146">
        <f t="shared" si="16"/>
        <v>0</v>
      </c>
      <c r="BJ138" s="15" t="s">
        <v>85</v>
      </c>
      <c r="BK138" s="146">
        <f t="shared" si="17"/>
        <v>0</v>
      </c>
      <c r="BL138" s="15" t="s">
        <v>143</v>
      </c>
      <c r="BM138" s="145" t="s">
        <v>180</v>
      </c>
    </row>
    <row r="139" spans="1:65" s="2" customFormat="1" ht="24.2" customHeight="1">
      <c r="A139" s="28"/>
      <c r="B139" s="133"/>
      <c r="C139" s="134" t="s">
        <v>162</v>
      </c>
      <c r="D139" s="134" t="s">
        <v>139</v>
      </c>
      <c r="E139" s="135" t="s">
        <v>269</v>
      </c>
      <c r="F139" s="136" t="s">
        <v>270</v>
      </c>
      <c r="G139" s="137" t="s">
        <v>231</v>
      </c>
      <c r="H139" s="138">
        <v>0.58499999999999996</v>
      </c>
      <c r="I139" s="139"/>
      <c r="J139" s="139"/>
      <c r="K139" s="140"/>
      <c r="L139" s="29"/>
      <c r="M139" s="141" t="s">
        <v>1</v>
      </c>
      <c r="N139" s="142" t="s">
        <v>39</v>
      </c>
      <c r="O139" s="143">
        <v>0</v>
      </c>
      <c r="P139" s="143">
        <f t="shared" si="9"/>
        <v>0</v>
      </c>
      <c r="Q139" s="143">
        <v>2.21512820512821</v>
      </c>
      <c r="R139" s="143">
        <f t="shared" si="10"/>
        <v>1.2958500000000028</v>
      </c>
      <c r="S139" s="143">
        <v>0</v>
      </c>
      <c r="T139" s="144">
        <f t="shared" si="11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5" t="s">
        <v>143</v>
      </c>
      <c r="AT139" s="145" t="s">
        <v>139</v>
      </c>
      <c r="AU139" s="145" t="s">
        <v>85</v>
      </c>
      <c r="AY139" s="15" t="s">
        <v>144</v>
      </c>
      <c r="BE139" s="146">
        <f t="shared" si="12"/>
        <v>0</v>
      </c>
      <c r="BF139" s="146">
        <f t="shared" si="13"/>
        <v>0</v>
      </c>
      <c r="BG139" s="146">
        <f t="shared" si="14"/>
        <v>0</v>
      </c>
      <c r="BH139" s="146">
        <f t="shared" si="15"/>
        <v>0</v>
      </c>
      <c r="BI139" s="146">
        <f t="shared" si="16"/>
        <v>0</v>
      </c>
      <c r="BJ139" s="15" t="s">
        <v>85</v>
      </c>
      <c r="BK139" s="146">
        <f t="shared" si="17"/>
        <v>0</v>
      </c>
      <c r="BL139" s="15" t="s">
        <v>143</v>
      </c>
      <c r="BM139" s="145" t="s">
        <v>184</v>
      </c>
    </row>
    <row r="140" spans="1:65" s="2" customFormat="1" ht="21.75" customHeight="1">
      <c r="A140" s="28"/>
      <c r="B140" s="133"/>
      <c r="C140" s="134" t="s">
        <v>189</v>
      </c>
      <c r="D140" s="134" t="s">
        <v>139</v>
      </c>
      <c r="E140" s="135" t="s">
        <v>272</v>
      </c>
      <c r="F140" s="136" t="s">
        <v>273</v>
      </c>
      <c r="G140" s="137" t="s">
        <v>263</v>
      </c>
      <c r="H140" s="138">
        <v>1.23</v>
      </c>
      <c r="I140" s="139"/>
      <c r="J140" s="139"/>
      <c r="K140" s="140"/>
      <c r="L140" s="29"/>
      <c r="M140" s="141" t="s">
        <v>1</v>
      </c>
      <c r="N140" s="142" t="s">
        <v>39</v>
      </c>
      <c r="O140" s="143">
        <v>0</v>
      </c>
      <c r="P140" s="143">
        <f t="shared" si="9"/>
        <v>0</v>
      </c>
      <c r="Q140" s="143">
        <v>6.6666666666666697E-4</v>
      </c>
      <c r="R140" s="143">
        <f t="shared" si="10"/>
        <v>8.2000000000000031E-4</v>
      </c>
      <c r="S140" s="143">
        <v>0</v>
      </c>
      <c r="T140" s="144">
        <f t="shared" si="11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5" t="s">
        <v>143</v>
      </c>
      <c r="AT140" s="145" t="s">
        <v>139</v>
      </c>
      <c r="AU140" s="145" t="s">
        <v>85</v>
      </c>
      <c r="AY140" s="15" t="s">
        <v>144</v>
      </c>
      <c r="BE140" s="146">
        <f t="shared" si="12"/>
        <v>0</v>
      </c>
      <c r="BF140" s="146">
        <f t="shared" si="13"/>
        <v>0</v>
      </c>
      <c r="BG140" s="146">
        <f t="shared" si="14"/>
        <v>0</v>
      </c>
      <c r="BH140" s="146">
        <f t="shared" si="15"/>
        <v>0</v>
      </c>
      <c r="BI140" s="146">
        <f t="shared" si="16"/>
        <v>0</v>
      </c>
      <c r="BJ140" s="15" t="s">
        <v>85</v>
      </c>
      <c r="BK140" s="146">
        <f t="shared" si="17"/>
        <v>0</v>
      </c>
      <c r="BL140" s="15" t="s">
        <v>143</v>
      </c>
      <c r="BM140" s="145" t="s">
        <v>187</v>
      </c>
    </row>
    <row r="141" spans="1:65" s="2" customFormat="1" ht="21.75" customHeight="1">
      <c r="A141" s="28"/>
      <c r="B141" s="133"/>
      <c r="C141" s="134" t="s">
        <v>166</v>
      </c>
      <c r="D141" s="134" t="s">
        <v>139</v>
      </c>
      <c r="E141" s="135" t="s">
        <v>276</v>
      </c>
      <c r="F141" s="136" t="s">
        <v>277</v>
      </c>
      <c r="G141" s="137" t="s">
        <v>263</v>
      </c>
      <c r="H141" s="138">
        <v>1.23</v>
      </c>
      <c r="I141" s="139"/>
      <c r="J141" s="139"/>
      <c r="K141" s="140"/>
      <c r="L141" s="29"/>
      <c r="M141" s="141" t="s">
        <v>1</v>
      </c>
      <c r="N141" s="142" t="s">
        <v>39</v>
      </c>
      <c r="O141" s="143">
        <v>0</v>
      </c>
      <c r="P141" s="143">
        <f t="shared" si="9"/>
        <v>0</v>
      </c>
      <c r="Q141" s="143">
        <v>0</v>
      </c>
      <c r="R141" s="143">
        <f t="shared" si="10"/>
        <v>0</v>
      </c>
      <c r="S141" s="143">
        <v>0</v>
      </c>
      <c r="T141" s="144">
        <f t="shared" si="11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5" t="s">
        <v>143</v>
      </c>
      <c r="AT141" s="145" t="s">
        <v>139</v>
      </c>
      <c r="AU141" s="145" t="s">
        <v>85</v>
      </c>
      <c r="AY141" s="15" t="s">
        <v>144</v>
      </c>
      <c r="BE141" s="146">
        <f t="shared" si="12"/>
        <v>0</v>
      </c>
      <c r="BF141" s="146">
        <f t="shared" si="13"/>
        <v>0</v>
      </c>
      <c r="BG141" s="146">
        <f t="shared" si="14"/>
        <v>0</v>
      </c>
      <c r="BH141" s="146">
        <f t="shared" si="15"/>
        <v>0</v>
      </c>
      <c r="BI141" s="146">
        <f t="shared" si="16"/>
        <v>0</v>
      </c>
      <c r="BJ141" s="15" t="s">
        <v>85</v>
      </c>
      <c r="BK141" s="146">
        <f t="shared" si="17"/>
        <v>0</v>
      </c>
      <c r="BL141" s="15" t="s">
        <v>143</v>
      </c>
      <c r="BM141" s="145" t="s">
        <v>193</v>
      </c>
    </row>
    <row r="142" spans="1:65" s="2" customFormat="1" ht="33" customHeight="1">
      <c r="A142" s="28"/>
      <c r="B142" s="133"/>
      <c r="C142" s="134" t="s">
        <v>198</v>
      </c>
      <c r="D142" s="134" t="s">
        <v>139</v>
      </c>
      <c r="E142" s="135" t="s">
        <v>279</v>
      </c>
      <c r="F142" s="136" t="s">
        <v>280</v>
      </c>
      <c r="G142" s="137" t="s">
        <v>263</v>
      </c>
      <c r="H142" s="138">
        <v>3.9</v>
      </c>
      <c r="I142" s="139"/>
      <c r="J142" s="139"/>
      <c r="K142" s="140"/>
      <c r="L142" s="29"/>
      <c r="M142" s="141" t="s">
        <v>1</v>
      </c>
      <c r="N142" s="142" t="s">
        <v>39</v>
      </c>
      <c r="O142" s="143">
        <v>0</v>
      </c>
      <c r="P142" s="143">
        <f t="shared" si="9"/>
        <v>0</v>
      </c>
      <c r="Q142" s="143">
        <v>3.52051282051282E-3</v>
      </c>
      <c r="R142" s="143">
        <f t="shared" si="10"/>
        <v>1.3729999999999997E-2</v>
      </c>
      <c r="S142" s="143">
        <v>0</v>
      </c>
      <c r="T142" s="144">
        <f t="shared" si="11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5" t="s">
        <v>143</v>
      </c>
      <c r="AT142" s="145" t="s">
        <v>139</v>
      </c>
      <c r="AU142" s="145" t="s">
        <v>85</v>
      </c>
      <c r="AY142" s="15" t="s">
        <v>144</v>
      </c>
      <c r="BE142" s="146">
        <f t="shared" si="12"/>
        <v>0</v>
      </c>
      <c r="BF142" s="146">
        <f t="shared" si="13"/>
        <v>0</v>
      </c>
      <c r="BG142" s="146">
        <f t="shared" si="14"/>
        <v>0</v>
      </c>
      <c r="BH142" s="146">
        <f t="shared" si="15"/>
        <v>0</v>
      </c>
      <c r="BI142" s="146">
        <f t="shared" si="16"/>
        <v>0</v>
      </c>
      <c r="BJ142" s="15" t="s">
        <v>85</v>
      </c>
      <c r="BK142" s="146">
        <f t="shared" si="17"/>
        <v>0</v>
      </c>
      <c r="BL142" s="15" t="s">
        <v>143</v>
      </c>
      <c r="BM142" s="145" t="s">
        <v>264</v>
      </c>
    </row>
    <row r="143" spans="1:65" s="2" customFormat="1" ht="37.9" customHeight="1">
      <c r="A143" s="28"/>
      <c r="B143" s="133"/>
      <c r="C143" s="134" t="s">
        <v>170</v>
      </c>
      <c r="D143" s="134" t="s">
        <v>139</v>
      </c>
      <c r="E143" s="135" t="s">
        <v>283</v>
      </c>
      <c r="F143" s="136" t="s">
        <v>284</v>
      </c>
      <c r="G143" s="137" t="s">
        <v>231</v>
      </c>
      <c r="H143" s="138">
        <v>1.575</v>
      </c>
      <c r="I143" s="139"/>
      <c r="J143" s="139"/>
      <c r="K143" s="140"/>
      <c r="L143" s="29"/>
      <c r="M143" s="141" t="s">
        <v>1</v>
      </c>
      <c r="N143" s="142" t="s">
        <v>39</v>
      </c>
      <c r="O143" s="143">
        <v>0</v>
      </c>
      <c r="P143" s="143">
        <f t="shared" si="9"/>
        <v>0</v>
      </c>
      <c r="Q143" s="143">
        <v>2.18130158730159</v>
      </c>
      <c r="R143" s="143">
        <f t="shared" si="10"/>
        <v>3.4355500000000041</v>
      </c>
      <c r="S143" s="143">
        <v>0</v>
      </c>
      <c r="T143" s="144">
        <f t="shared" si="11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5" t="s">
        <v>143</v>
      </c>
      <c r="AT143" s="145" t="s">
        <v>139</v>
      </c>
      <c r="AU143" s="145" t="s">
        <v>85</v>
      </c>
      <c r="AY143" s="15" t="s">
        <v>144</v>
      </c>
      <c r="BE143" s="146">
        <f t="shared" si="12"/>
        <v>0</v>
      </c>
      <c r="BF143" s="146">
        <f t="shared" si="13"/>
        <v>0</v>
      </c>
      <c r="BG143" s="146">
        <f t="shared" si="14"/>
        <v>0</v>
      </c>
      <c r="BH143" s="146">
        <f t="shared" si="15"/>
        <v>0</v>
      </c>
      <c r="BI143" s="146">
        <f t="shared" si="16"/>
        <v>0</v>
      </c>
      <c r="BJ143" s="15" t="s">
        <v>85</v>
      </c>
      <c r="BK143" s="146">
        <f t="shared" si="17"/>
        <v>0</v>
      </c>
      <c r="BL143" s="15" t="s">
        <v>143</v>
      </c>
      <c r="BM143" s="145" t="s">
        <v>267</v>
      </c>
    </row>
    <row r="144" spans="1:65" s="2" customFormat="1" ht="37.9" customHeight="1">
      <c r="A144" s="28"/>
      <c r="B144" s="133"/>
      <c r="C144" s="134" t="s">
        <v>268</v>
      </c>
      <c r="D144" s="134" t="s">
        <v>139</v>
      </c>
      <c r="E144" s="135" t="s">
        <v>286</v>
      </c>
      <c r="F144" s="136" t="s">
        <v>287</v>
      </c>
      <c r="G144" s="137" t="s">
        <v>254</v>
      </c>
      <c r="H144" s="138">
        <v>7.9000000000000001E-2</v>
      </c>
      <c r="I144" s="139"/>
      <c r="J144" s="139"/>
      <c r="K144" s="140"/>
      <c r="L144" s="29"/>
      <c r="M144" s="141" t="s">
        <v>1</v>
      </c>
      <c r="N144" s="142" t="s">
        <v>39</v>
      </c>
      <c r="O144" s="143">
        <v>0</v>
      </c>
      <c r="P144" s="143">
        <f t="shared" si="9"/>
        <v>0</v>
      </c>
      <c r="Q144" s="143">
        <v>1.0020253164557</v>
      </c>
      <c r="R144" s="143">
        <f t="shared" si="10"/>
        <v>7.91600000000003E-2</v>
      </c>
      <c r="S144" s="143">
        <v>0</v>
      </c>
      <c r="T144" s="144">
        <f t="shared" si="11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5" t="s">
        <v>143</v>
      </c>
      <c r="AT144" s="145" t="s">
        <v>139</v>
      </c>
      <c r="AU144" s="145" t="s">
        <v>85</v>
      </c>
      <c r="AY144" s="15" t="s">
        <v>144</v>
      </c>
      <c r="BE144" s="146">
        <f t="shared" si="12"/>
        <v>0</v>
      </c>
      <c r="BF144" s="146">
        <f t="shared" si="13"/>
        <v>0</v>
      </c>
      <c r="BG144" s="146">
        <f t="shared" si="14"/>
        <v>0</v>
      </c>
      <c r="BH144" s="146">
        <f t="shared" si="15"/>
        <v>0</v>
      </c>
      <c r="BI144" s="146">
        <f t="shared" si="16"/>
        <v>0</v>
      </c>
      <c r="BJ144" s="15" t="s">
        <v>85</v>
      </c>
      <c r="BK144" s="146">
        <f t="shared" si="17"/>
        <v>0</v>
      </c>
      <c r="BL144" s="15" t="s">
        <v>143</v>
      </c>
      <c r="BM144" s="145" t="s">
        <v>271</v>
      </c>
    </row>
    <row r="145" spans="1:65" s="13" customFormat="1" ht="22.9" customHeight="1">
      <c r="B145" s="169"/>
      <c r="D145" s="170" t="s">
        <v>72</v>
      </c>
      <c r="E145" s="179" t="s">
        <v>344</v>
      </c>
      <c r="F145" s="179" t="s">
        <v>345</v>
      </c>
      <c r="J145" s="180"/>
      <c r="L145" s="169"/>
      <c r="M145" s="173"/>
      <c r="N145" s="174"/>
      <c r="O145" s="174"/>
      <c r="P145" s="175">
        <f>P146</f>
        <v>0</v>
      </c>
      <c r="Q145" s="174"/>
      <c r="R145" s="175">
        <f>R146</f>
        <v>0</v>
      </c>
      <c r="S145" s="174"/>
      <c r="T145" s="176">
        <f>T146</f>
        <v>0</v>
      </c>
      <c r="AR145" s="170" t="s">
        <v>80</v>
      </c>
      <c r="AT145" s="177" t="s">
        <v>72</v>
      </c>
      <c r="AU145" s="177" t="s">
        <v>80</v>
      </c>
      <c r="AY145" s="170" t="s">
        <v>144</v>
      </c>
      <c r="BK145" s="178">
        <f>BK146</f>
        <v>0</v>
      </c>
    </row>
    <row r="146" spans="1:65" s="2" customFormat="1" ht="24.2" customHeight="1">
      <c r="A146" s="28"/>
      <c r="B146" s="133"/>
      <c r="C146" s="134" t="s">
        <v>173</v>
      </c>
      <c r="D146" s="134" t="s">
        <v>139</v>
      </c>
      <c r="E146" s="135" t="s">
        <v>998</v>
      </c>
      <c r="F146" s="136" t="s">
        <v>999</v>
      </c>
      <c r="G146" s="137" t="s">
        <v>254</v>
      </c>
      <c r="H146" s="138">
        <v>6.109</v>
      </c>
      <c r="I146" s="139"/>
      <c r="J146" s="139"/>
      <c r="K146" s="140"/>
      <c r="L146" s="29"/>
      <c r="M146" s="191" t="s">
        <v>1</v>
      </c>
      <c r="N146" s="192" t="s">
        <v>39</v>
      </c>
      <c r="O146" s="193">
        <v>0</v>
      </c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5" t="s">
        <v>143</v>
      </c>
      <c r="AT146" s="145" t="s">
        <v>139</v>
      </c>
      <c r="AU146" s="145" t="s">
        <v>85</v>
      </c>
      <c r="AY146" s="15" t="s">
        <v>144</v>
      </c>
      <c r="BE146" s="146">
        <f>IF(N146="základná",J146,0)</f>
        <v>0</v>
      </c>
      <c r="BF146" s="146">
        <f>IF(N146="znížená",J146,0)</f>
        <v>0</v>
      </c>
      <c r="BG146" s="146">
        <f>IF(N146="zákl. prenesená",J146,0)</f>
        <v>0</v>
      </c>
      <c r="BH146" s="146">
        <f>IF(N146="zníž. prenesená",J146,0)</f>
        <v>0</v>
      </c>
      <c r="BI146" s="146">
        <f>IF(N146="nulová",J146,0)</f>
        <v>0</v>
      </c>
      <c r="BJ146" s="15" t="s">
        <v>85</v>
      </c>
      <c r="BK146" s="146">
        <f>ROUND(I146*H146,2)</f>
        <v>0</v>
      </c>
      <c r="BL146" s="15" t="s">
        <v>143</v>
      </c>
      <c r="BM146" s="145" t="s">
        <v>274</v>
      </c>
    </row>
    <row r="147" spans="1:65" s="2" customFormat="1" ht="6.95" customHeight="1">
      <c r="A147" s="28"/>
      <c r="B147" s="46"/>
      <c r="C147" s="47"/>
      <c r="D147" s="47"/>
      <c r="E147" s="47"/>
      <c r="F147" s="47"/>
      <c r="G147" s="47"/>
      <c r="H147" s="47"/>
      <c r="I147" s="47"/>
      <c r="J147" s="47"/>
      <c r="K147" s="47"/>
      <c r="L147" s="29"/>
      <c r="M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</row>
  </sheetData>
  <autoFilter ref="C123:K146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4"/>
  <sheetViews>
    <sheetView showGridLines="0" topLeftCell="A139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00"/>
    </row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5" t="s">
        <v>108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1:46" s="1" customFormat="1" ht="24.95" customHeight="1">
      <c r="B4" s="18"/>
      <c r="D4" s="19" t="s">
        <v>117</v>
      </c>
      <c r="L4" s="18"/>
      <c r="M4" s="101" t="s">
        <v>9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43" t="str">
        <f>'Rekapitulácia stavby'!K6</f>
        <v>Novostavba garáže pre zásahovú techniku</v>
      </c>
      <c r="F7" s="244"/>
      <c r="G7" s="244"/>
      <c r="H7" s="244"/>
      <c r="L7" s="18"/>
    </row>
    <row r="8" spans="1:46" s="1" customFormat="1" ht="12" customHeight="1">
      <c r="B8" s="18"/>
      <c r="D8" s="24" t="s">
        <v>118</v>
      </c>
      <c r="L8" s="18"/>
    </row>
    <row r="9" spans="1:46" s="2" customFormat="1" ht="16.5" customHeight="1">
      <c r="A9" s="28"/>
      <c r="B9" s="29"/>
      <c r="C9" s="28"/>
      <c r="D9" s="28"/>
      <c r="E9" s="243" t="s">
        <v>994</v>
      </c>
      <c r="F9" s="242"/>
      <c r="G9" s="242"/>
      <c r="H9" s="24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120</v>
      </c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38" t="s">
        <v>1000</v>
      </c>
      <c r="F11" s="242"/>
      <c r="G11" s="242"/>
      <c r="H11" s="242"/>
      <c r="I11" s="28"/>
      <c r="J11" s="28"/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4" t="s">
        <v>15</v>
      </c>
      <c r="E13" s="28"/>
      <c r="F13" s="22" t="s">
        <v>1</v>
      </c>
      <c r="G13" s="28"/>
      <c r="H13" s="28"/>
      <c r="I13" s="24" t="s">
        <v>16</v>
      </c>
      <c r="J13" s="22" t="s">
        <v>1</v>
      </c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17</v>
      </c>
      <c r="E14" s="28"/>
      <c r="F14" s="22" t="s">
        <v>18</v>
      </c>
      <c r="G14" s="28"/>
      <c r="H14" s="28"/>
      <c r="I14" s="24" t="s">
        <v>19</v>
      </c>
      <c r="J14" s="54"/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4" t="s">
        <v>20</v>
      </c>
      <c r="E16" s="28"/>
      <c r="F16" s="28"/>
      <c r="G16" s="28"/>
      <c r="H16" s="28"/>
      <c r="I16" s="24" t="s">
        <v>21</v>
      </c>
      <c r="J16" s="22" t="s">
        <v>1</v>
      </c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2" t="s">
        <v>22</v>
      </c>
      <c r="F17" s="28"/>
      <c r="G17" s="28"/>
      <c r="H17" s="28"/>
      <c r="I17" s="24" t="s">
        <v>23</v>
      </c>
      <c r="J17" s="22" t="s">
        <v>1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4" t="s">
        <v>24</v>
      </c>
      <c r="E19" s="28"/>
      <c r="F19" s="28"/>
      <c r="G19" s="28"/>
      <c r="H19" s="28"/>
      <c r="I19" s="24" t="s">
        <v>21</v>
      </c>
      <c r="J19" s="22" t="str">
        <f>'Rekapitulácia stavby'!AN13</f>
        <v/>
      </c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1" t="str">
        <f>'Rekapitulácia stavby'!E14</f>
        <v xml:space="preserve"> </v>
      </c>
      <c r="F20" s="231"/>
      <c r="G20" s="231"/>
      <c r="H20" s="231"/>
      <c r="I20" s="24" t="s">
        <v>23</v>
      </c>
      <c r="J20" s="22" t="str">
        <f>'Rekapitulácia stavby'!AN14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4" t="s">
        <v>26</v>
      </c>
      <c r="E22" s="28"/>
      <c r="F22" s="28"/>
      <c r="G22" s="28"/>
      <c r="H22" s="28"/>
      <c r="I22" s="24" t="s">
        <v>21</v>
      </c>
      <c r="J22" s="22" t="str">
        <f>IF('Rekapitulácia stavby'!AN16="","",'Rekapitulácia stavby'!AN16)</f>
        <v/>
      </c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2" t="str">
        <f>IF('Rekapitulácia stavby'!E17="","",'Rekapitulácia stavby'!E17)</f>
        <v xml:space="preserve"> </v>
      </c>
      <c r="F23" s="28"/>
      <c r="G23" s="28"/>
      <c r="H23" s="28"/>
      <c r="I23" s="24" t="s">
        <v>23</v>
      </c>
      <c r="J23" s="22" t="str">
        <f>IF('Rekapitulácia stavby'!AN17="","",'Rekapitulácia stavby'!AN17)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4" t="s">
        <v>28</v>
      </c>
      <c r="E25" s="28"/>
      <c r="F25" s="28"/>
      <c r="G25" s="28"/>
      <c r="H25" s="28"/>
      <c r="I25" s="24" t="s">
        <v>21</v>
      </c>
      <c r="J25" s="22" t="s">
        <v>1</v>
      </c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2" t="s">
        <v>29</v>
      </c>
      <c r="F26" s="28"/>
      <c r="G26" s="28"/>
      <c r="H26" s="28"/>
      <c r="I26" s="24" t="s">
        <v>23</v>
      </c>
      <c r="J26" s="22" t="s">
        <v>1</v>
      </c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41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4" t="s">
        <v>30</v>
      </c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2"/>
      <c r="B29" s="103"/>
      <c r="C29" s="102"/>
      <c r="D29" s="102"/>
      <c r="E29" s="233" t="s">
        <v>1</v>
      </c>
      <c r="F29" s="233"/>
      <c r="G29" s="233"/>
      <c r="H29" s="233"/>
      <c r="I29" s="102"/>
      <c r="J29" s="102"/>
      <c r="K29" s="102"/>
      <c r="L29" s="104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5" t="s">
        <v>33</v>
      </c>
      <c r="E32" s="28"/>
      <c r="F32" s="28"/>
      <c r="G32" s="28"/>
      <c r="H32" s="28"/>
      <c r="I32" s="28"/>
      <c r="J32" s="70"/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35</v>
      </c>
      <c r="G34" s="28"/>
      <c r="H34" s="28"/>
      <c r="I34" s="32" t="s">
        <v>34</v>
      </c>
      <c r="J34" s="32" t="s">
        <v>36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6" t="s">
        <v>37</v>
      </c>
      <c r="E35" s="34" t="s">
        <v>38</v>
      </c>
      <c r="F35" s="107">
        <f>ROUND((SUM(BE126:BE153)),  2)</f>
        <v>0</v>
      </c>
      <c r="G35" s="108"/>
      <c r="H35" s="108"/>
      <c r="I35" s="109">
        <v>0.2</v>
      </c>
      <c r="J35" s="107">
        <f>ROUND(((SUM(BE126:BE153))*I35),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39</v>
      </c>
      <c r="F36" s="110"/>
      <c r="G36" s="28"/>
      <c r="H36" s="28"/>
      <c r="I36" s="111">
        <v>0.2</v>
      </c>
      <c r="J36" s="110"/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40</v>
      </c>
      <c r="F37" s="110">
        <f>ROUND((SUM(BG126:BG153)),  2)</f>
        <v>0</v>
      </c>
      <c r="G37" s="28"/>
      <c r="H37" s="28"/>
      <c r="I37" s="111">
        <v>0.2</v>
      </c>
      <c r="J37" s="110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41</v>
      </c>
      <c r="F38" s="110">
        <f>ROUND((SUM(BH126:BH153)),  2)</f>
        <v>0</v>
      </c>
      <c r="G38" s="28"/>
      <c r="H38" s="28"/>
      <c r="I38" s="111">
        <v>0.2</v>
      </c>
      <c r="J38" s="110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42</v>
      </c>
      <c r="F39" s="107">
        <f>ROUND((SUM(BI126:BI153)),  2)</f>
        <v>0</v>
      </c>
      <c r="G39" s="108"/>
      <c r="H39" s="108"/>
      <c r="I39" s="109">
        <v>0</v>
      </c>
      <c r="J39" s="107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9"/>
      <c r="D41" s="112" t="s">
        <v>43</v>
      </c>
      <c r="E41" s="59"/>
      <c r="F41" s="59"/>
      <c r="G41" s="113" t="s">
        <v>44</v>
      </c>
      <c r="H41" s="114" t="s">
        <v>45</v>
      </c>
      <c r="I41" s="59"/>
      <c r="J41" s="115"/>
      <c r="K41" s="116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8"/>
      <c r="B61" s="29"/>
      <c r="C61" s="28"/>
      <c r="D61" s="44" t="s">
        <v>48</v>
      </c>
      <c r="E61" s="31"/>
      <c r="F61" s="117" t="s">
        <v>49</v>
      </c>
      <c r="G61" s="44" t="s">
        <v>48</v>
      </c>
      <c r="H61" s="31"/>
      <c r="I61" s="31"/>
      <c r="J61" s="118" t="s">
        <v>49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8"/>
      <c r="B65" s="29"/>
      <c r="C65" s="28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8"/>
      <c r="B76" s="29"/>
      <c r="C76" s="28"/>
      <c r="D76" s="44" t="s">
        <v>48</v>
      </c>
      <c r="E76" s="31"/>
      <c r="F76" s="117" t="s">
        <v>49</v>
      </c>
      <c r="G76" s="44" t="s">
        <v>48</v>
      </c>
      <c r="H76" s="31"/>
      <c r="I76" s="31"/>
      <c r="J76" s="118" t="s">
        <v>49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9" t="s">
        <v>122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4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43" t="str">
        <f>E7</f>
        <v>Novostavba garáže pre zásahovú techniku</v>
      </c>
      <c r="F85" s="244"/>
      <c r="G85" s="244"/>
      <c r="H85" s="24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4" t="s">
        <v>118</v>
      </c>
      <c r="L86" s="18"/>
    </row>
    <row r="87" spans="1:31" s="2" customFormat="1" ht="16.5" customHeight="1">
      <c r="A87" s="28"/>
      <c r="B87" s="29"/>
      <c r="C87" s="28"/>
      <c r="D87" s="28"/>
      <c r="E87" s="243" t="s">
        <v>994</v>
      </c>
      <c r="F87" s="242"/>
      <c r="G87" s="242"/>
      <c r="H87" s="24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4" t="s">
        <v>120</v>
      </c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38" t="str">
        <f>E11</f>
        <v xml:space="preserve">02 - Elektroinštalácia - silnoprúd a slaboprúd   </v>
      </c>
      <c r="F89" s="242"/>
      <c r="G89" s="242"/>
      <c r="H89" s="242"/>
      <c r="I89" s="28"/>
      <c r="J89" s="28"/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4" t="s">
        <v>17</v>
      </c>
      <c r="D91" s="28"/>
      <c r="E91" s="28"/>
      <c r="F91" s="22" t="str">
        <f>F14</f>
        <v>Veľké Kapušany</v>
      </c>
      <c r="G91" s="28"/>
      <c r="H91" s="28"/>
      <c r="I91" s="24" t="s">
        <v>19</v>
      </c>
      <c r="J91" s="54"/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4" t="s">
        <v>20</v>
      </c>
      <c r="D93" s="28"/>
      <c r="E93" s="28"/>
      <c r="F93" s="22" t="str">
        <f>E17</f>
        <v>Ministerstvo vnútra SR, Pribinova 2, Bratislava</v>
      </c>
      <c r="G93" s="28"/>
      <c r="H93" s="28"/>
      <c r="I93" s="24" t="s">
        <v>26</v>
      </c>
      <c r="J93" s="25" t="str">
        <f>E23</f>
        <v xml:space="preserve"> </v>
      </c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4" t="s">
        <v>24</v>
      </c>
      <c r="D94" s="28"/>
      <c r="E94" s="28"/>
      <c r="F94" s="22" t="str">
        <f>IF(E20="","",E20)</f>
        <v xml:space="preserve"> </v>
      </c>
      <c r="G94" s="28"/>
      <c r="H94" s="28"/>
      <c r="I94" s="24" t="s">
        <v>28</v>
      </c>
      <c r="J94" s="25" t="str">
        <f>E26</f>
        <v>Ing. Marián Mihálik</v>
      </c>
      <c r="K94" s="28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9" t="s">
        <v>123</v>
      </c>
      <c r="D96" s="99"/>
      <c r="E96" s="99"/>
      <c r="F96" s="99"/>
      <c r="G96" s="99"/>
      <c r="H96" s="99"/>
      <c r="I96" s="99"/>
      <c r="J96" s="120" t="s">
        <v>124</v>
      </c>
      <c r="K96" s="99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41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21" t="s">
        <v>125</v>
      </c>
      <c r="D98" s="28"/>
      <c r="E98" s="28"/>
      <c r="F98" s="28"/>
      <c r="G98" s="28"/>
      <c r="H98" s="28"/>
      <c r="I98" s="28"/>
      <c r="J98" s="70"/>
      <c r="K98" s="28"/>
      <c r="L98" s="41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5" t="s">
        <v>126</v>
      </c>
    </row>
    <row r="99" spans="1:47" s="11" customFormat="1" ht="24.95" customHeight="1">
      <c r="B99" s="161"/>
      <c r="D99" s="162" t="s">
        <v>1001</v>
      </c>
      <c r="E99" s="163"/>
      <c r="F99" s="163"/>
      <c r="G99" s="163"/>
      <c r="H99" s="163"/>
      <c r="I99" s="163"/>
      <c r="J99" s="164"/>
      <c r="L99" s="161"/>
    </row>
    <row r="100" spans="1:47" s="12" customFormat="1" ht="19.899999999999999" customHeight="1">
      <c r="B100" s="165"/>
      <c r="D100" s="166" t="s">
        <v>1002</v>
      </c>
      <c r="E100" s="167"/>
      <c r="F100" s="167"/>
      <c r="G100" s="167"/>
      <c r="H100" s="167"/>
      <c r="I100" s="167"/>
      <c r="J100" s="168"/>
      <c r="L100" s="165"/>
    </row>
    <row r="101" spans="1:47" s="11" customFormat="1" ht="24.95" customHeight="1">
      <c r="B101" s="161"/>
      <c r="D101" s="162" t="s">
        <v>1003</v>
      </c>
      <c r="E101" s="163"/>
      <c r="F101" s="163"/>
      <c r="G101" s="163"/>
      <c r="H101" s="163"/>
      <c r="I101" s="163"/>
      <c r="J101" s="164"/>
      <c r="L101" s="161"/>
    </row>
    <row r="102" spans="1:47" s="12" customFormat="1" ht="19.899999999999999" customHeight="1">
      <c r="B102" s="165"/>
      <c r="D102" s="166" t="s">
        <v>1004</v>
      </c>
      <c r="E102" s="167"/>
      <c r="F102" s="167"/>
      <c r="G102" s="167"/>
      <c r="H102" s="167"/>
      <c r="I102" s="167"/>
      <c r="J102" s="168"/>
      <c r="L102" s="165"/>
    </row>
    <row r="103" spans="1:47" s="12" customFormat="1" ht="19.899999999999999" customHeight="1">
      <c r="B103" s="165"/>
      <c r="D103" s="166" t="s">
        <v>1005</v>
      </c>
      <c r="E103" s="167"/>
      <c r="F103" s="167"/>
      <c r="G103" s="167"/>
      <c r="H103" s="167"/>
      <c r="I103" s="167"/>
      <c r="J103" s="168"/>
      <c r="L103" s="165"/>
    </row>
    <row r="104" spans="1:47" s="11" customFormat="1" ht="24.95" customHeight="1">
      <c r="B104" s="161"/>
      <c r="D104" s="162" t="s">
        <v>1006</v>
      </c>
      <c r="E104" s="163"/>
      <c r="F104" s="163"/>
      <c r="G104" s="163"/>
      <c r="H104" s="163"/>
      <c r="I104" s="163"/>
      <c r="J104" s="164"/>
      <c r="L104" s="161"/>
    </row>
    <row r="105" spans="1:47" s="2" customFormat="1" ht="21.7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6.95" customHeight="1">
      <c r="A106" s="28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pans="1:47" s="2" customFormat="1" ht="6.95" customHeight="1">
      <c r="A110" s="2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24.95" customHeight="1">
      <c r="A111" s="28"/>
      <c r="B111" s="29"/>
      <c r="C111" s="19" t="s">
        <v>127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12" customHeight="1">
      <c r="A113" s="28"/>
      <c r="B113" s="29"/>
      <c r="C113" s="24" t="s">
        <v>13</v>
      </c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16.5" customHeight="1">
      <c r="A114" s="28"/>
      <c r="B114" s="29"/>
      <c r="C114" s="28"/>
      <c r="D114" s="28"/>
      <c r="E114" s="243" t="str">
        <f>E7</f>
        <v>Novostavba garáže pre zásahovú techniku</v>
      </c>
      <c r="F114" s="244"/>
      <c r="G114" s="244"/>
      <c r="H114" s="244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1" customFormat="1" ht="12" customHeight="1">
      <c r="B115" s="18"/>
      <c r="C115" s="24" t="s">
        <v>118</v>
      </c>
      <c r="L115" s="18"/>
    </row>
    <row r="116" spans="1:63" s="2" customFormat="1" ht="16.5" customHeight="1">
      <c r="A116" s="28"/>
      <c r="B116" s="29"/>
      <c r="C116" s="28"/>
      <c r="D116" s="28"/>
      <c r="E116" s="243" t="s">
        <v>994</v>
      </c>
      <c r="F116" s="242"/>
      <c r="G116" s="242"/>
      <c r="H116" s="242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2" customHeight="1">
      <c r="A117" s="28"/>
      <c r="B117" s="29"/>
      <c r="C117" s="24" t="s">
        <v>120</v>
      </c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6.5" customHeight="1">
      <c r="A118" s="28"/>
      <c r="B118" s="29"/>
      <c r="C118" s="28"/>
      <c r="D118" s="28"/>
      <c r="E118" s="238" t="str">
        <f>E11</f>
        <v xml:space="preserve">02 - Elektroinštalácia - silnoprúd a slaboprúd   </v>
      </c>
      <c r="F118" s="242"/>
      <c r="G118" s="242"/>
      <c r="H118" s="242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2" customHeight="1">
      <c r="A120" s="28"/>
      <c r="B120" s="29"/>
      <c r="C120" s="24" t="s">
        <v>17</v>
      </c>
      <c r="D120" s="28"/>
      <c r="E120" s="28"/>
      <c r="F120" s="22" t="str">
        <f>F14</f>
        <v>Veľké Kapušany</v>
      </c>
      <c r="G120" s="28"/>
      <c r="H120" s="28"/>
      <c r="I120" s="24" t="s">
        <v>19</v>
      </c>
      <c r="J120" s="54"/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5.2" customHeight="1">
      <c r="A122" s="28"/>
      <c r="B122" s="29"/>
      <c r="C122" s="24" t="s">
        <v>20</v>
      </c>
      <c r="D122" s="28"/>
      <c r="E122" s="28"/>
      <c r="F122" s="22" t="str">
        <f>E17</f>
        <v>Ministerstvo vnútra SR, Pribinova 2, Bratislava</v>
      </c>
      <c r="G122" s="28"/>
      <c r="H122" s="28"/>
      <c r="I122" s="24" t="s">
        <v>26</v>
      </c>
      <c r="J122" s="25" t="str">
        <f>E23</f>
        <v xml:space="preserve"> </v>
      </c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15.2" customHeight="1">
      <c r="A123" s="28"/>
      <c r="B123" s="29"/>
      <c r="C123" s="24" t="s">
        <v>24</v>
      </c>
      <c r="D123" s="28"/>
      <c r="E123" s="28"/>
      <c r="F123" s="22" t="str">
        <f>IF(E20="","",E20)</f>
        <v xml:space="preserve"> </v>
      </c>
      <c r="G123" s="28"/>
      <c r="H123" s="28"/>
      <c r="I123" s="24" t="s">
        <v>28</v>
      </c>
      <c r="J123" s="25" t="str">
        <f>E26</f>
        <v>Ing. Marián Mihálik</v>
      </c>
      <c r="K123" s="28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0.3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9" customFormat="1" ht="29.25" customHeight="1">
      <c r="A125" s="122"/>
      <c r="B125" s="123"/>
      <c r="C125" s="124" t="s">
        <v>128</v>
      </c>
      <c r="D125" s="125" t="s">
        <v>58</v>
      </c>
      <c r="E125" s="125" t="s">
        <v>54</v>
      </c>
      <c r="F125" s="125" t="s">
        <v>55</v>
      </c>
      <c r="G125" s="125" t="s">
        <v>129</v>
      </c>
      <c r="H125" s="125" t="s">
        <v>130</v>
      </c>
      <c r="I125" s="125" t="s">
        <v>131</v>
      </c>
      <c r="J125" s="126" t="s">
        <v>124</v>
      </c>
      <c r="K125" s="127" t="s">
        <v>132</v>
      </c>
      <c r="L125" s="128"/>
      <c r="M125" s="61" t="s">
        <v>1</v>
      </c>
      <c r="N125" s="62" t="s">
        <v>37</v>
      </c>
      <c r="O125" s="62" t="s">
        <v>133</v>
      </c>
      <c r="P125" s="62" t="s">
        <v>134</v>
      </c>
      <c r="Q125" s="62" t="s">
        <v>135</v>
      </c>
      <c r="R125" s="62" t="s">
        <v>136</v>
      </c>
      <c r="S125" s="62" t="s">
        <v>137</v>
      </c>
      <c r="T125" s="63" t="s">
        <v>138</v>
      </c>
      <c r="U125" s="122"/>
      <c r="V125" s="122"/>
      <c r="W125" s="122"/>
      <c r="X125" s="122"/>
      <c r="Y125" s="122"/>
      <c r="Z125" s="122"/>
      <c r="AA125" s="122"/>
      <c r="AB125" s="122"/>
      <c r="AC125" s="122"/>
      <c r="AD125" s="122"/>
      <c r="AE125" s="122"/>
    </row>
    <row r="126" spans="1:63" s="2" customFormat="1" ht="22.9" customHeight="1">
      <c r="A126" s="28"/>
      <c r="B126" s="29"/>
      <c r="C126" s="68" t="s">
        <v>125</v>
      </c>
      <c r="D126" s="28"/>
      <c r="E126" s="28"/>
      <c r="F126" s="28"/>
      <c r="G126" s="28"/>
      <c r="H126" s="28"/>
      <c r="I126" s="28"/>
      <c r="J126" s="129"/>
      <c r="K126" s="28"/>
      <c r="L126" s="29"/>
      <c r="M126" s="64"/>
      <c r="N126" s="55"/>
      <c r="O126" s="65"/>
      <c r="P126" s="130">
        <f>P127+P131+P153</f>
        <v>0</v>
      </c>
      <c r="Q126" s="65"/>
      <c r="R126" s="130">
        <f>R127+R131+R153</f>
        <v>0</v>
      </c>
      <c r="S126" s="65"/>
      <c r="T126" s="131">
        <f>T127+T131+T153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5" t="s">
        <v>72</v>
      </c>
      <c r="AU126" s="15" t="s">
        <v>126</v>
      </c>
      <c r="BK126" s="132">
        <f>BK127+BK131+BK153</f>
        <v>0</v>
      </c>
    </row>
    <row r="127" spans="1:63" s="13" customFormat="1" ht="25.9" customHeight="1">
      <c r="B127" s="169"/>
      <c r="D127" s="170" t="s">
        <v>72</v>
      </c>
      <c r="E127" s="171" t="s">
        <v>586</v>
      </c>
      <c r="F127" s="171" t="s">
        <v>1007</v>
      </c>
      <c r="J127" s="172"/>
      <c r="L127" s="169"/>
      <c r="M127" s="173"/>
      <c r="N127" s="174"/>
      <c r="O127" s="174"/>
      <c r="P127" s="175">
        <f>P128</f>
        <v>0</v>
      </c>
      <c r="Q127" s="174"/>
      <c r="R127" s="175">
        <f>R128</f>
        <v>0</v>
      </c>
      <c r="S127" s="174"/>
      <c r="T127" s="176">
        <f>T128</f>
        <v>0</v>
      </c>
      <c r="AR127" s="170" t="s">
        <v>80</v>
      </c>
      <c r="AT127" s="177" t="s">
        <v>72</v>
      </c>
      <c r="AU127" s="177" t="s">
        <v>73</v>
      </c>
      <c r="AY127" s="170" t="s">
        <v>144</v>
      </c>
      <c r="BK127" s="178">
        <f>BK128</f>
        <v>0</v>
      </c>
    </row>
    <row r="128" spans="1:63" s="13" customFormat="1" ht="22.9" customHeight="1">
      <c r="B128" s="169"/>
      <c r="D128" s="170" t="s">
        <v>72</v>
      </c>
      <c r="E128" s="179" t="s">
        <v>588</v>
      </c>
      <c r="F128" s="179" t="s">
        <v>1008</v>
      </c>
      <c r="J128" s="180"/>
      <c r="L128" s="169"/>
      <c r="M128" s="173"/>
      <c r="N128" s="174"/>
      <c r="O128" s="174"/>
      <c r="P128" s="175">
        <f>SUM(P129:P130)</f>
        <v>0</v>
      </c>
      <c r="Q128" s="174"/>
      <c r="R128" s="175">
        <f>SUM(R129:R130)</f>
        <v>0</v>
      </c>
      <c r="S128" s="174"/>
      <c r="T128" s="176">
        <f>SUM(T129:T130)</f>
        <v>0</v>
      </c>
      <c r="AR128" s="170" t="s">
        <v>80</v>
      </c>
      <c r="AT128" s="177" t="s">
        <v>72</v>
      </c>
      <c r="AU128" s="177" t="s">
        <v>80</v>
      </c>
      <c r="AY128" s="170" t="s">
        <v>144</v>
      </c>
      <c r="BK128" s="178">
        <f>SUM(BK129:BK130)</f>
        <v>0</v>
      </c>
    </row>
    <row r="129" spans="1:65" s="2" customFormat="1" ht="24.2" customHeight="1">
      <c r="A129" s="28"/>
      <c r="B129" s="133"/>
      <c r="C129" s="134" t="s">
        <v>80</v>
      </c>
      <c r="D129" s="134" t="s">
        <v>139</v>
      </c>
      <c r="E129" s="135" t="s">
        <v>1009</v>
      </c>
      <c r="F129" s="136" t="s">
        <v>1010</v>
      </c>
      <c r="G129" s="137" t="s">
        <v>608</v>
      </c>
      <c r="H129" s="138">
        <v>1</v>
      </c>
      <c r="I129" s="139"/>
      <c r="J129" s="139"/>
      <c r="K129" s="140"/>
      <c r="L129" s="29"/>
      <c r="M129" s="141" t="s">
        <v>1</v>
      </c>
      <c r="N129" s="142" t="s">
        <v>39</v>
      </c>
      <c r="O129" s="143">
        <v>0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45" t="s">
        <v>143</v>
      </c>
      <c r="AT129" s="145" t="s">
        <v>139</v>
      </c>
      <c r="AU129" s="145" t="s">
        <v>85</v>
      </c>
      <c r="AY129" s="15" t="s">
        <v>144</v>
      </c>
      <c r="BE129" s="146">
        <f>IF(N129="základná",J129,0)</f>
        <v>0</v>
      </c>
      <c r="BF129" s="146">
        <f>IF(N129="znížená",J129,0)</f>
        <v>0</v>
      </c>
      <c r="BG129" s="146">
        <f>IF(N129="zákl. prenesená",J129,0)</f>
        <v>0</v>
      </c>
      <c r="BH129" s="146">
        <f>IF(N129="zníž. prenesená",J129,0)</f>
        <v>0</v>
      </c>
      <c r="BI129" s="146">
        <f>IF(N129="nulová",J129,0)</f>
        <v>0</v>
      </c>
      <c r="BJ129" s="15" t="s">
        <v>85</v>
      </c>
      <c r="BK129" s="146">
        <f>ROUND(I129*H129,2)</f>
        <v>0</v>
      </c>
      <c r="BL129" s="15" t="s">
        <v>143</v>
      </c>
      <c r="BM129" s="145" t="s">
        <v>85</v>
      </c>
    </row>
    <row r="130" spans="1:65" s="2" customFormat="1" ht="16.5" customHeight="1">
      <c r="A130" s="28"/>
      <c r="B130" s="133"/>
      <c r="C130" s="134" t="s">
        <v>85</v>
      </c>
      <c r="D130" s="134" t="s">
        <v>139</v>
      </c>
      <c r="E130" s="135" t="s">
        <v>1011</v>
      </c>
      <c r="F130" s="136" t="s">
        <v>1012</v>
      </c>
      <c r="G130" s="137" t="s">
        <v>608</v>
      </c>
      <c r="H130" s="138">
        <v>1</v>
      </c>
      <c r="I130" s="139"/>
      <c r="J130" s="139"/>
      <c r="K130" s="140"/>
      <c r="L130" s="29"/>
      <c r="M130" s="141" t="s">
        <v>1</v>
      </c>
      <c r="N130" s="142" t="s">
        <v>39</v>
      </c>
      <c r="O130" s="143">
        <v>0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5" t="s">
        <v>143</v>
      </c>
      <c r="AT130" s="145" t="s">
        <v>139</v>
      </c>
      <c r="AU130" s="145" t="s">
        <v>85</v>
      </c>
      <c r="AY130" s="15" t="s">
        <v>144</v>
      </c>
      <c r="BE130" s="146">
        <f>IF(N130="základná",J130,0)</f>
        <v>0</v>
      </c>
      <c r="BF130" s="146">
        <f>IF(N130="znížená",J130,0)</f>
        <v>0</v>
      </c>
      <c r="BG130" s="146">
        <f>IF(N130="zákl. prenesená",J130,0)</f>
        <v>0</v>
      </c>
      <c r="BH130" s="146">
        <f>IF(N130="zníž. prenesená",J130,0)</f>
        <v>0</v>
      </c>
      <c r="BI130" s="146">
        <f>IF(N130="nulová",J130,0)</f>
        <v>0</v>
      </c>
      <c r="BJ130" s="15" t="s">
        <v>85</v>
      </c>
      <c r="BK130" s="146">
        <f>ROUND(I130*H130,2)</f>
        <v>0</v>
      </c>
      <c r="BL130" s="15" t="s">
        <v>143</v>
      </c>
      <c r="BM130" s="145" t="s">
        <v>143</v>
      </c>
    </row>
    <row r="131" spans="1:65" s="13" customFormat="1" ht="25.9" customHeight="1">
      <c r="B131" s="169"/>
      <c r="D131" s="170" t="s">
        <v>72</v>
      </c>
      <c r="E131" s="171" t="s">
        <v>610</v>
      </c>
      <c r="F131" s="171" t="s">
        <v>1013</v>
      </c>
      <c r="J131" s="172"/>
      <c r="L131" s="169"/>
      <c r="M131" s="173"/>
      <c r="N131" s="174"/>
      <c r="O131" s="174"/>
      <c r="P131" s="175">
        <f>P132+SUM(P133:P137)+P146</f>
        <v>0</v>
      </c>
      <c r="Q131" s="174"/>
      <c r="R131" s="175">
        <f>R132+SUM(R133:R137)+R146</f>
        <v>0</v>
      </c>
      <c r="S131" s="174"/>
      <c r="T131" s="176">
        <f>T132+SUM(T133:T137)+T146</f>
        <v>0</v>
      </c>
      <c r="AR131" s="170" t="s">
        <v>80</v>
      </c>
      <c r="AT131" s="177" t="s">
        <v>72</v>
      </c>
      <c r="AU131" s="177" t="s">
        <v>73</v>
      </c>
      <c r="AY131" s="170" t="s">
        <v>144</v>
      </c>
      <c r="BK131" s="178">
        <f>BK132+SUM(BK133:BK137)+BK146</f>
        <v>0</v>
      </c>
    </row>
    <row r="132" spans="1:65" s="2" customFormat="1" ht="16.5" customHeight="1">
      <c r="A132" s="28"/>
      <c r="B132" s="133"/>
      <c r="C132" s="134" t="s">
        <v>151</v>
      </c>
      <c r="D132" s="134" t="s">
        <v>139</v>
      </c>
      <c r="E132" s="135" t="s">
        <v>1014</v>
      </c>
      <c r="F132" s="136" t="s">
        <v>1015</v>
      </c>
      <c r="G132" s="137" t="s">
        <v>419</v>
      </c>
      <c r="H132" s="138">
        <v>20</v>
      </c>
      <c r="I132" s="139"/>
      <c r="J132" s="139"/>
      <c r="K132" s="140"/>
      <c r="L132" s="29"/>
      <c r="M132" s="141" t="s">
        <v>1</v>
      </c>
      <c r="N132" s="142" t="s">
        <v>39</v>
      </c>
      <c r="O132" s="143">
        <v>0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45" t="s">
        <v>143</v>
      </c>
      <c r="AT132" s="145" t="s">
        <v>139</v>
      </c>
      <c r="AU132" s="145" t="s">
        <v>80</v>
      </c>
      <c r="AY132" s="15" t="s">
        <v>144</v>
      </c>
      <c r="BE132" s="146">
        <f>IF(N132="základná",J132,0)</f>
        <v>0</v>
      </c>
      <c r="BF132" s="146">
        <f>IF(N132="znížená",J132,0)</f>
        <v>0</v>
      </c>
      <c r="BG132" s="146">
        <f>IF(N132="zákl. prenesená",J132,0)</f>
        <v>0</v>
      </c>
      <c r="BH132" s="146">
        <f>IF(N132="zníž. prenesená",J132,0)</f>
        <v>0</v>
      </c>
      <c r="BI132" s="146">
        <f>IF(N132="nulová",J132,0)</f>
        <v>0</v>
      </c>
      <c r="BJ132" s="15" t="s">
        <v>85</v>
      </c>
      <c r="BK132" s="146">
        <f>ROUND(I132*H132,2)</f>
        <v>0</v>
      </c>
      <c r="BL132" s="15" t="s">
        <v>143</v>
      </c>
      <c r="BM132" s="145" t="s">
        <v>149</v>
      </c>
    </row>
    <row r="133" spans="1:65" s="2" customFormat="1" ht="16.5" customHeight="1">
      <c r="A133" s="28"/>
      <c r="B133" s="133"/>
      <c r="C133" s="134" t="s">
        <v>143</v>
      </c>
      <c r="D133" s="134" t="s">
        <v>139</v>
      </c>
      <c r="E133" s="135" t="s">
        <v>1016</v>
      </c>
      <c r="F133" s="136" t="s">
        <v>1017</v>
      </c>
      <c r="G133" s="137" t="s">
        <v>419</v>
      </c>
      <c r="H133" s="138">
        <v>20</v>
      </c>
      <c r="I133" s="139"/>
      <c r="J133" s="139"/>
      <c r="K133" s="140"/>
      <c r="L133" s="29"/>
      <c r="M133" s="141" t="s">
        <v>1</v>
      </c>
      <c r="N133" s="142" t="s">
        <v>39</v>
      </c>
      <c r="O133" s="143">
        <v>0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5" t="s">
        <v>143</v>
      </c>
      <c r="AT133" s="145" t="s">
        <v>139</v>
      </c>
      <c r="AU133" s="145" t="s">
        <v>80</v>
      </c>
      <c r="AY133" s="15" t="s">
        <v>144</v>
      </c>
      <c r="BE133" s="146">
        <f>IF(N133="základná",J133,0)</f>
        <v>0</v>
      </c>
      <c r="BF133" s="146">
        <f>IF(N133="znížená",J133,0)</f>
        <v>0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5" t="s">
        <v>85</v>
      </c>
      <c r="BK133" s="146">
        <f>ROUND(I133*H133,2)</f>
        <v>0</v>
      </c>
      <c r="BL133" s="15" t="s">
        <v>143</v>
      </c>
      <c r="BM133" s="145" t="s">
        <v>154</v>
      </c>
    </row>
    <row r="134" spans="1:65" s="2" customFormat="1" ht="16.5" customHeight="1">
      <c r="A134" s="28"/>
      <c r="B134" s="133"/>
      <c r="C134" s="134" t="s">
        <v>158</v>
      </c>
      <c r="D134" s="134" t="s">
        <v>139</v>
      </c>
      <c r="E134" s="135" t="s">
        <v>602</v>
      </c>
      <c r="F134" s="136" t="s">
        <v>603</v>
      </c>
      <c r="G134" s="137" t="s">
        <v>419</v>
      </c>
      <c r="H134" s="138">
        <v>20</v>
      </c>
      <c r="I134" s="139"/>
      <c r="J134" s="139"/>
      <c r="K134" s="140"/>
      <c r="L134" s="29"/>
      <c r="M134" s="141" t="s">
        <v>1</v>
      </c>
      <c r="N134" s="142" t="s">
        <v>39</v>
      </c>
      <c r="O134" s="143">
        <v>0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5" t="s">
        <v>143</v>
      </c>
      <c r="AT134" s="145" t="s">
        <v>139</v>
      </c>
      <c r="AU134" s="145" t="s">
        <v>80</v>
      </c>
      <c r="AY134" s="15" t="s">
        <v>144</v>
      </c>
      <c r="BE134" s="146">
        <f>IF(N134="základná",J134,0)</f>
        <v>0</v>
      </c>
      <c r="BF134" s="146">
        <f>IF(N134="znížená",J134,0)</f>
        <v>0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5" t="s">
        <v>85</v>
      </c>
      <c r="BK134" s="146">
        <f>ROUND(I134*H134,2)</f>
        <v>0</v>
      </c>
      <c r="BL134" s="15" t="s">
        <v>143</v>
      </c>
      <c r="BM134" s="145" t="s">
        <v>157</v>
      </c>
    </row>
    <row r="135" spans="1:65" s="2" customFormat="1" ht="16.5" customHeight="1">
      <c r="A135" s="28"/>
      <c r="B135" s="133"/>
      <c r="C135" s="134" t="s">
        <v>149</v>
      </c>
      <c r="D135" s="134" t="s">
        <v>139</v>
      </c>
      <c r="E135" s="135" t="s">
        <v>1018</v>
      </c>
      <c r="F135" s="136" t="s">
        <v>1019</v>
      </c>
      <c r="G135" s="137" t="s">
        <v>419</v>
      </c>
      <c r="H135" s="138">
        <v>20</v>
      </c>
      <c r="I135" s="139"/>
      <c r="J135" s="139"/>
      <c r="K135" s="140"/>
      <c r="L135" s="29"/>
      <c r="M135" s="141" t="s">
        <v>1</v>
      </c>
      <c r="N135" s="142" t="s">
        <v>39</v>
      </c>
      <c r="O135" s="143">
        <v>0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5" t="s">
        <v>143</v>
      </c>
      <c r="AT135" s="145" t="s">
        <v>139</v>
      </c>
      <c r="AU135" s="145" t="s">
        <v>80</v>
      </c>
      <c r="AY135" s="15" t="s">
        <v>144</v>
      </c>
      <c r="BE135" s="146">
        <f>IF(N135="základná",J135,0)</f>
        <v>0</v>
      </c>
      <c r="BF135" s="146">
        <f>IF(N135="znížená",J135,0)</f>
        <v>0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5" t="s">
        <v>85</v>
      </c>
      <c r="BK135" s="146">
        <f>ROUND(I135*H135,2)</f>
        <v>0</v>
      </c>
      <c r="BL135" s="15" t="s">
        <v>143</v>
      </c>
      <c r="BM135" s="145" t="s">
        <v>162</v>
      </c>
    </row>
    <row r="136" spans="1:65" s="2" customFormat="1" ht="16.5" customHeight="1">
      <c r="A136" s="28"/>
      <c r="B136" s="133"/>
      <c r="C136" s="134" t="s">
        <v>167</v>
      </c>
      <c r="D136" s="134" t="s">
        <v>139</v>
      </c>
      <c r="E136" s="135" t="s">
        <v>1020</v>
      </c>
      <c r="F136" s="136" t="s">
        <v>1021</v>
      </c>
      <c r="G136" s="137" t="s">
        <v>608</v>
      </c>
      <c r="H136" s="138">
        <v>1</v>
      </c>
      <c r="I136" s="139"/>
      <c r="J136" s="139"/>
      <c r="K136" s="140"/>
      <c r="L136" s="29"/>
      <c r="M136" s="141" t="s">
        <v>1</v>
      </c>
      <c r="N136" s="142" t="s">
        <v>39</v>
      </c>
      <c r="O136" s="143">
        <v>0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45" t="s">
        <v>143</v>
      </c>
      <c r="AT136" s="145" t="s">
        <v>139</v>
      </c>
      <c r="AU136" s="145" t="s">
        <v>80</v>
      </c>
      <c r="AY136" s="15" t="s">
        <v>144</v>
      </c>
      <c r="BE136" s="146">
        <f>IF(N136="základná",J136,0)</f>
        <v>0</v>
      </c>
      <c r="BF136" s="146">
        <f>IF(N136="znížená",J136,0)</f>
        <v>0</v>
      </c>
      <c r="BG136" s="146">
        <f>IF(N136="zákl. prenesená",J136,0)</f>
        <v>0</v>
      </c>
      <c r="BH136" s="146">
        <f>IF(N136="zníž. prenesená",J136,0)</f>
        <v>0</v>
      </c>
      <c r="BI136" s="146">
        <f>IF(N136="nulová",J136,0)</f>
        <v>0</v>
      </c>
      <c r="BJ136" s="15" t="s">
        <v>85</v>
      </c>
      <c r="BK136" s="146">
        <f>ROUND(I136*H136,2)</f>
        <v>0</v>
      </c>
      <c r="BL136" s="15" t="s">
        <v>143</v>
      </c>
      <c r="BM136" s="145" t="s">
        <v>166</v>
      </c>
    </row>
    <row r="137" spans="1:65" s="13" customFormat="1" ht="22.9" customHeight="1">
      <c r="B137" s="169"/>
      <c r="D137" s="170" t="s">
        <v>72</v>
      </c>
      <c r="E137" s="179" t="s">
        <v>622</v>
      </c>
      <c r="F137" s="179" t="s">
        <v>1022</v>
      </c>
      <c r="J137" s="180"/>
      <c r="L137" s="169"/>
      <c r="M137" s="173"/>
      <c r="N137" s="174"/>
      <c r="O137" s="174"/>
      <c r="P137" s="175">
        <f>SUM(P138:P145)</f>
        <v>0</v>
      </c>
      <c r="Q137" s="174"/>
      <c r="R137" s="175">
        <f>SUM(R138:R145)</f>
        <v>0</v>
      </c>
      <c r="S137" s="174"/>
      <c r="T137" s="176">
        <f>SUM(T138:T145)</f>
        <v>0</v>
      </c>
      <c r="AR137" s="170" t="s">
        <v>80</v>
      </c>
      <c r="AT137" s="177" t="s">
        <v>72</v>
      </c>
      <c r="AU137" s="177" t="s">
        <v>80</v>
      </c>
      <c r="AY137" s="170" t="s">
        <v>144</v>
      </c>
      <c r="BK137" s="178">
        <f>SUM(BK138:BK145)</f>
        <v>0</v>
      </c>
    </row>
    <row r="138" spans="1:65" s="2" customFormat="1" ht="16.5" customHeight="1">
      <c r="A138" s="28"/>
      <c r="B138" s="133"/>
      <c r="C138" s="134" t="s">
        <v>154</v>
      </c>
      <c r="D138" s="134" t="s">
        <v>139</v>
      </c>
      <c r="E138" s="135" t="s">
        <v>1023</v>
      </c>
      <c r="F138" s="136" t="s">
        <v>1024</v>
      </c>
      <c r="G138" s="137" t="s">
        <v>608</v>
      </c>
      <c r="H138" s="138">
        <v>1</v>
      </c>
      <c r="I138" s="139"/>
      <c r="J138" s="139"/>
      <c r="K138" s="140"/>
      <c r="L138" s="29"/>
      <c r="M138" s="141" t="s">
        <v>1</v>
      </c>
      <c r="N138" s="142" t="s">
        <v>39</v>
      </c>
      <c r="O138" s="143">
        <v>0</v>
      </c>
      <c r="P138" s="143">
        <f t="shared" ref="P138:P145" si="0">O138*H138</f>
        <v>0</v>
      </c>
      <c r="Q138" s="143">
        <v>0</v>
      </c>
      <c r="R138" s="143">
        <f t="shared" ref="R138:R145" si="1">Q138*H138</f>
        <v>0</v>
      </c>
      <c r="S138" s="143">
        <v>0</v>
      </c>
      <c r="T138" s="144">
        <f t="shared" ref="T138:T145" si="2"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5" t="s">
        <v>143</v>
      </c>
      <c r="AT138" s="145" t="s">
        <v>139</v>
      </c>
      <c r="AU138" s="145" t="s">
        <v>85</v>
      </c>
      <c r="AY138" s="15" t="s">
        <v>144</v>
      </c>
      <c r="BE138" s="146">
        <f t="shared" ref="BE138:BE145" si="3">IF(N138="základná",J138,0)</f>
        <v>0</v>
      </c>
      <c r="BF138" s="146">
        <f t="shared" ref="BF138:BF145" si="4">IF(N138="znížená",J138,0)</f>
        <v>0</v>
      </c>
      <c r="BG138" s="146">
        <f t="shared" ref="BG138:BG145" si="5">IF(N138="zákl. prenesená",J138,0)</f>
        <v>0</v>
      </c>
      <c r="BH138" s="146">
        <f t="shared" ref="BH138:BH145" si="6">IF(N138="zníž. prenesená",J138,0)</f>
        <v>0</v>
      </c>
      <c r="BI138" s="146">
        <f t="shared" ref="BI138:BI145" si="7">IF(N138="nulová",J138,0)</f>
        <v>0</v>
      </c>
      <c r="BJ138" s="15" t="s">
        <v>85</v>
      </c>
      <c r="BK138" s="146">
        <f t="shared" ref="BK138:BK145" si="8">ROUND(I138*H138,2)</f>
        <v>0</v>
      </c>
      <c r="BL138" s="15" t="s">
        <v>143</v>
      </c>
      <c r="BM138" s="145" t="s">
        <v>170</v>
      </c>
    </row>
    <row r="139" spans="1:65" s="2" customFormat="1" ht="16.5" customHeight="1">
      <c r="A139" s="28"/>
      <c r="B139" s="133"/>
      <c r="C139" s="134" t="s">
        <v>174</v>
      </c>
      <c r="D139" s="134" t="s">
        <v>139</v>
      </c>
      <c r="E139" s="135" t="s">
        <v>1025</v>
      </c>
      <c r="F139" s="136" t="s">
        <v>1026</v>
      </c>
      <c r="G139" s="137" t="s">
        <v>608</v>
      </c>
      <c r="H139" s="138">
        <v>1</v>
      </c>
      <c r="I139" s="139"/>
      <c r="J139" s="139"/>
      <c r="K139" s="140"/>
      <c r="L139" s="29"/>
      <c r="M139" s="141" t="s">
        <v>1</v>
      </c>
      <c r="N139" s="142" t="s">
        <v>39</v>
      </c>
      <c r="O139" s="143">
        <v>0</v>
      </c>
      <c r="P139" s="143">
        <f t="shared" si="0"/>
        <v>0</v>
      </c>
      <c r="Q139" s="143">
        <v>0</v>
      </c>
      <c r="R139" s="143">
        <f t="shared" si="1"/>
        <v>0</v>
      </c>
      <c r="S139" s="143">
        <v>0</v>
      </c>
      <c r="T139" s="144">
        <f t="shared" si="2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5" t="s">
        <v>143</v>
      </c>
      <c r="AT139" s="145" t="s">
        <v>139</v>
      </c>
      <c r="AU139" s="145" t="s">
        <v>85</v>
      </c>
      <c r="AY139" s="15" t="s">
        <v>144</v>
      </c>
      <c r="BE139" s="146">
        <f t="shared" si="3"/>
        <v>0</v>
      </c>
      <c r="BF139" s="146">
        <f t="shared" si="4"/>
        <v>0</v>
      </c>
      <c r="BG139" s="146">
        <f t="shared" si="5"/>
        <v>0</v>
      </c>
      <c r="BH139" s="146">
        <f t="shared" si="6"/>
        <v>0</v>
      </c>
      <c r="BI139" s="146">
        <f t="shared" si="7"/>
        <v>0</v>
      </c>
      <c r="BJ139" s="15" t="s">
        <v>85</v>
      </c>
      <c r="BK139" s="146">
        <f t="shared" si="8"/>
        <v>0</v>
      </c>
      <c r="BL139" s="15" t="s">
        <v>143</v>
      </c>
      <c r="BM139" s="145" t="s">
        <v>173</v>
      </c>
    </row>
    <row r="140" spans="1:65" s="2" customFormat="1" ht="16.5" customHeight="1">
      <c r="A140" s="28"/>
      <c r="B140" s="133"/>
      <c r="C140" s="134" t="s">
        <v>157</v>
      </c>
      <c r="D140" s="134" t="s">
        <v>139</v>
      </c>
      <c r="E140" s="135" t="s">
        <v>1027</v>
      </c>
      <c r="F140" s="136" t="s">
        <v>1028</v>
      </c>
      <c r="G140" s="137" t="s">
        <v>608</v>
      </c>
      <c r="H140" s="138">
        <v>1</v>
      </c>
      <c r="I140" s="139"/>
      <c r="J140" s="139"/>
      <c r="K140" s="140"/>
      <c r="L140" s="29"/>
      <c r="M140" s="141" t="s">
        <v>1</v>
      </c>
      <c r="N140" s="142" t="s">
        <v>39</v>
      </c>
      <c r="O140" s="143">
        <v>0</v>
      </c>
      <c r="P140" s="143">
        <f t="shared" si="0"/>
        <v>0</v>
      </c>
      <c r="Q140" s="143">
        <v>0</v>
      </c>
      <c r="R140" s="143">
        <f t="shared" si="1"/>
        <v>0</v>
      </c>
      <c r="S140" s="143">
        <v>0</v>
      </c>
      <c r="T140" s="144">
        <f t="shared" si="2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5" t="s">
        <v>143</v>
      </c>
      <c r="AT140" s="145" t="s">
        <v>139</v>
      </c>
      <c r="AU140" s="145" t="s">
        <v>85</v>
      </c>
      <c r="AY140" s="15" t="s">
        <v>144</v>
      </c>
      <c r="BE140" s="146">
        <f t="shared" si="3"/>
        <v>0</v>
      </c>
      <c r="BF140" s="146">
        <f t="shared" si="4"/>
        <v>0</v>
      </c>
      <c r="BG140" s="146">
        <f t="shared" si="5"/>
        <v>0</v>
      </c>
      <c r="BH140" s="146">
        <f t="shared" si="6"/>
        <v>0</v>
      </c>
      <c r="BI140" s="146">
        <f t="shared" si="7"/>
        <v>0</v>
      </c>
      <c r="BJ140" s="15" t="s">
        <v>85</v>
      </c>
      <c r="BK140" s="146">
        <f t="shared" si="8"/>
        <v>0</v>
      </c>
      <c r="BL140" s="15" t="s">
        <v>143</v>
      </c>
      <c r="BM140" s="145" t="s">
        <v>7</v>
      </c>
    </row>
    <row r="141" spans="1:65" s="2" customFormat="1" ht="16.5" customHeight="1">
      <c r="A141" s="28"/>
      <c r="B141" s="133"/>
      <c r="C141" s="134" t="s">
        <v>181</v>
      </c>
      <c r="D141" s="134" t="s">
        <v>139</v>
      </c>
      <c r="E141" s="135" t="s">
        <v>1029</v>
      </c>
      <c r="F141" s="136" t="s">
        <v>1030</v>
      </c>
      <c r="G141" s="137" t="s">
        <v>608</v>
      </c>
      <c r="H141" s="138">
        <v>1</v>
      </c>
      <c r="I141" s="139"/>
      <c r="J141" s="139"/>
      <c r="K141" s="140"/>
      <c r="L141" s="29"/>
      <c r="M141" s="141" t="s">
        <v>1</v>
      </c>
      <c r="N141" s="142" t="s">
        <v>39</v>
      </c>
      <c r="O141" s="143">
        <v>0</v>
      </c>
      <c r="P141" s="143">
        <f t="shared" si="0"/>
        <v>0</v>
      </c>
      <c r="Q141" s="143">
        <v>0</v>
      </c>
      <c r="R141" s="143">
        <f t="shared" si="1"/>
        <v>0</v>
      </c>
      <c r="S141" s="143">
        <v>0</v>
      </c>
      <c r="T141" s="144">
        <f t="shared" si="2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5" t="s">
        <v>143</v>
      </c>
      <c r="AT141" s="145" t="s">
        <v>139</v>
      </c>
      <c r="AU141" s="145" t="s">
        <v>85</v>
      </c>
      <c r="AY141" s="15" t="s">
        <v>144</v>
      </c>
      <c r="BE141" s="146">
        <f t="shared" si="3"/>
        <v>0</v>
      </c>
      <c r="BF141" s="146">
        <f t="shared" si="4"/>
        <v>0</v>
      </c>
      <c r="BG141" s="146">
        <f t="shared" si="5"/>
        <v>0</v>
      </c>
      <c r="BH141" s="146">
        <f t="shared" si="6"/>
        <v>0</v>
      </c>
      <c r="BI141" s="146">
        <f t="shared" si="7"/>
        <v>0</v>
      </c>
      <c r="BJ141" s="15" t="s">
        <v>85</v>
      </c>
      <c r="BK141" s="146">
        <f t="shared" si="8"/>
        <v>0</v>
      </c>
      <c r="BL141" s="15" t="s">
        <v>143</v>
      </c>
      <c r="BM141" s="145" t="s">
        <v>180</v>
      </c>
    </row>
    <row r="142" spans="1:65" s="2" customFormat="1" ht="16.5" customHeight="1">
      <c r="A142" s="28"/>
      <c r="B142" s="133"/>
      <c r="C142" s="134" t="s">
        <v>162</v>
      </c>
      <c r="D142" s="134" t="s">
        <v>139</v>
      </c>
      <c r="E142" s="135" t="s">
        <v>1031</v>
      </c>
      <c r="F142" s="136" t="s">
        <v>1032</v>
      </c>
      <c r="G142" s="137" t="s">
        <v>608</v>
      </c>
      <c r="H142" s="138">
        <v>1</v>
      </c>
      <c r="I142" s="139"/>
      <c r="J142" s="139"/>
      <c r="K142" s="140"/>
      <c r="L142" s="29"/>
      <c r="M142" s="141" t="s">
        <v>1</v>
      </c>
      <c r="N142" s="142" t="s">
        <v>39</v>
      </c>
      <c r="O142" s="143">
        <v>0</v>
      </c>
      <c r="P142" s="143">
        <f t="shared" si="0"/>
        <v>0</v>
      </c>
      <c r="Q142" s="143">
        <v>0</v>
      </c>
      <c r="R142" s="143">
        <f t="shared" si="1"/>
        <v>0</v>
      </c>
      <c r="S142" s="143">
        <v>0</v>
      </c>
      <c r="T142" s="144">
        <f t="shared" si="2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5" t="s">
        <v>143</v>
      </c>
      <c r="AT142" s="145" t="s">
        <v>139</v>
      </c>
      <c r="AU142" s="145" t="s">
        <v>85</v>
      </c>
      <c r="AY142" s="15" t="s">
        <v>144</v>
      </c>
      <c r="BE142" s="146">
        <f t="shared" si="3"/>
        <v>0</v>
      </c>
      <c r="BF142" s="146">
        <f t="shared" si="4"/>
        <v>0</v>
      </c>
      <c r="BG142" s="146">
        <f t="shared" si="5"/>
        <v>0</v>
      </c>
      <c r="BH142" s="146">
        <f t="shared" si="6"/>
        <v>0</v>
      </c>
      <c r="BI142" s="146">
        <f t="shared" si="7"/>
        <v>0</v>
      </c>
      <c r="BJ142" s="15" t="s">
        <v>85</v>
      </c>
      <c r="BK142" s="146">
        <f t="shared" si="8"/>
        <v>0</v>
      </c>
      <c r="BL142" s="15" t="s">
        <v>143</v>
      </c>
      <c r="BM142" s="145" t="s">
        <v>184</v>
      </c>
    </row>
    <row r="143" spans="1:65" s="2" customFormat="1" ht="21.75" customHeight="1">
      <c r="A143" s="28"/>
      <c r="B143" s="133"/>
      <c r="C143" s="134" t="s">
        <v>189</v>
      </c>
      <c r="D143" s="134" t="s">
        <v>139</v>
      </c>
      <c r="E143" s="135" t="s">
        <v>1033</v>
      </c>
      <c r="F143" s="136" t="s">
        <v>1034</v>
      </c>
      <c r="G143" s="137" t="s">
        <v>608</v>
      </c>
      <c r="H143" s="138">
        <v>1</v>
      </c>
      <c r="I143" s="139"/>
      <c r="J143" s="139"/>
      <c r="K143" s="140"/>
      <c r="L143" s="29"/>
      <c r="M143" s="141" t="s">
        <v>1</v>
      </c>
      <c r="N143" s="142" t="s">
        <v>39</v>
      </c>
      <c r="O143" s="143">
        <v>0</v>
      </c>
      <c r="P143" s="143">
        <f t="shared" si="0"/>
        <v>0</v>
      </c>
      <c r="Q143" s="143">
        <v>0</v>
      </c>
      <c r="R143" s="143">
        <f t="shared" si="1"/>
        <v>0</v>
      </c>
      <c r="S143" s="143">
        <v>0</v>
      </c>
      <c r="T143" s="144">
        <f t="shared" si="2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5" t="s">
        <v>143</v>
      </c>
      <c r="AT143" s="145" t="s">
        <v>139</v>
      </c>
      <c r="AU143" s="145" t="s">
        <v>85</v>
      </c>
      <c r="AY143" s="15" t="s">
        <v>144</v>
      </c>
      <c r="BE143" s="146">
        <f t="shared" si="3"/>
        <v>0</v>
      </c>
      <c r="BF143" s="146">
        <f t="shared" si="4"/>
        <v>0</v>
      </c>
      <c r="BG143" s="146">
        <f t="shared" si="5"/>
        <v>0</v>
      </c>
      <c r="BH143" s="146">
        <f t="shared" si="6"/>
        <v>0</v>
      </c>
      <c r="BI143" s="146">
        <f t="shared" si="7"/>
        <v>0</v>
      </c>
      <c r="BJ143" s="15" t="s">
        <v>85</v>
      </c>
      <c r="BK143" s="146">
        <f t="shared" si="8"/>
        <v>0</v>
      </c>
      <c r="BL143" s="15" t="s">
        <v>143</v>
      </c>
      <c r="BM143" s="145" t="s">
        <v>187</v>
      </c>
    </row>
    <row r="144" spans="1:65" s="2" customFormat="1" ht="16.5" customHeight="1">
      <c r="A144" s="28"/>
      <c r="B144" s="133"/>
      <c r="C144" s="134" t="s">
        <v>166</v>
      </c>
      <c r="D144" s="134" t="s">
        <v>139</v>
      </c>
      <c r="E144" s="135" t="s">
        <v>1035</v>
      </c>
      <c r="F144" s="136" t="s">
        <v>1036</v>
      </c>
      <c r="G144" s="137" t="s">
        <v>608</v>
      </c>
      <c r="H144" s="138">
        <v>1</v>
      </c>
      <c r="I144" s="139"/>
      <c r="J144" s="139"/>
      <c r="K144" s="140"/>
      <c r="L144" s="29"/>
      <c r="M144" s="141" t="s">
        <v>1</v>
      </c>
      <c r="N144" s="142" t="s">
        <v>39</v>
      </c>
      <c r="O144" s="143">
        <v>0</v>
      </c>
      <c r="P144" s="143">
        <f t="shared" si="0"/>
        <v>0</v>
      </c>
      <c r="Q144" s="143">
        <v>0</v>
      </c>
      <c r="R144" s="143">
        <f t="shared" si="1"/>
        <v>0</v>
      </c>
      <c r="S144" s="143">
        <v>0</v>
      </c>
      <c r="T144" s="144">
        <f t="shared" si="2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5" t="s">
        <v>143</v>
      </c>
      <c r="AT144" s="145" t="s">
        <v>139</v>
      </c>
      <c r="AU144" s="145" t="s">
        <v>85</v>
      </c>
      <c r="AY144" s="15" t="s">
        <v>144</v>
      </c>
      <c r="BE144" s="146">
        <f t="shared" si="3"/>
        <v>0</v>
      </c>
      <c r="BF144" s="146">
        <f t="shared" si="4"/>
        <v>0</v>
      </c>
      <c r="BG144" s="146">
        <f t="shared" si="5"/>
        <v>0</v>
      </c>
      <c r="BH144" s="146">
        <f t="shared" si="6"/>
        <v>0</v>
      </c>
      <c r="BI144" s="146">
        <f t="shared" si="7"/>
        <v>0</v>
      </c>
      <c r="BJ144" s="15" t="s">
        <v>85</v>
      </c>
      <c r="BK144" s="146">
        <f t="shared" si="8"/>
        <v>0</v>
      </c>
      <c r="BL144" s="15" t="s">
        <v>143</v>
      </c>
      <c r="BM144" s="145" t="s">
        <v>193</v>
      </c>
    </row>
    <row r="145" spans="1:65" s="2" customFormat="1" ht="24.2" customHeight="1">
      <c r="A145" s="28"/>
      <c r="B145" s="133"/>
      <c r="C145" s="134" t="s">
        <v>198</v>
      </c>
      <c r="D145" s="134" t="s">
        <v>139</v>
      </c>
      <c r="E145" s="135" t="s">
        <v>620</v>
      </c>
      <c r="F145" s="136" t="s">
        <v>609</v>
      </c>
      <c r="G145" s="137" t="s">
        <v>621</v>
      </c>
      <c r="H145" s="138">
        <v>1</v>
      </c>
      <c r="I145" s="139"/>
      <c r="J145" s="139"/>
      <c r="K145" s="140"/>
      <c r="L145" s="29"/>
      <c r="M145" s="141" t="s">
        <v>1</v>
      </c>
      <c r="N145" s="142" t="s">
        <v>39</v>
      </c>
      <c r="O145" s="143">
        <v>0</v>
      </c>
      <c r="P145" s="143">
        <f t="shared" si="0"/>
        <v>0</v>
      </c>
      <c r="Q145" s="143">
        <v>0</v>
      </c>
      <c r="R145" s="143">
        <f t="shared" si="1"/>
        <v>0</v>
      </c>
      <c r="S145" s="143">
        <v>0</v>
      </c>
      <c r="T145" s="144">
        <f t="shared" si="2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5" t="s">
        <v>143</v>
      </c>
      <c r="AT145" s="145" t="s">
        <v>139</v>
      </c>
      <c r="AU145" s="145" t="s">
        <v>85</v>
      </c>
      <c r="AY145" s="15" t="s">
        <v>144</v>
      </c>
      <c r="BE145" s="146">
        <f t="shared" si="3"/>
        <v>0</v>
      </c>
      <c r="BF145" s="146">
        <f t="shared" si="4"/>
        <v>0</v>
      </c>
      <c r="BG145" s="146">
        <f t="shared" si="5"/>
        <v>0</v>
      </c>
      <c r="BH145" s="146">
        <f t="shared" si="6"/>
        <v>0</v>
      </c>
      <c r="BI145" s="146">
        <f t="shared" si="7"/>
        <v>0</v>
      </c>
      <c r="BJ145" s="15" t="s">
        <v>85</v>
      </c>
      <c r="BK145" s="146">
        <f t="shared" si="8"/>
        <v>0</v>
      </c>
      <c r="BL145" s="15" t="s">
        <v>143</v>
      </c>
      <c r="BM145" s="145" t="s">
        <v>264</v>
      </c>
    </row>
    <row r="146" spans="1:65" s="13" customFormat="1" ht="22.9" customHeight="1">
      <c r="B146" s="169"/>
      <c r="D146" s="170" t="s">
        <v>72</v>
      </c>
      <c r="E146" s="179" t="s">
        <v>632</v>
      </c>
      <c r="F146" s="179" t="s">
        <v>708</v>
      </c>
      <c r="J146" s="180"/>
      <c r="L146" s="169"/>
      <c r="M146" s="173"/>
      <c r="N146" s="174"/>
      <c r="O146" s="174"/>
      <c r="P146" s="175">
        <f>SUM(P147:P152)</f>
        <v>0</v>
      </c>
      <c r="Q146" s="174"/>
      <c r="R146" s="175">
        <f>SUM(R147:R152)</f>
        <v>0</v>
      </c>
      <c r="S146" s="174"/>
      <c r="T146" s="176">
        <f>SUM(T147:T152)</f>
        <v>0</v>
      </c>
      <c r="AR146" s="170" t="s">
        <v>80</v>
      </c>
      <c r="AT146" s="177" t="s">
        <v>72</v>
      </c>
      <c r="AU146" s="177" t="s">
        <v>80</v>
      </c>
      <c r="AY146" s="170" t="s">
        <v>144</v>
      </c>
      <c r="BK146" s="178">
        <f>SUM(BK147:BK152)</f>
        <v>0</v>
      </c>
    </row>
    <row r="147" spans="1:65" s="2" customFormat="1" ht="16.5" customHeight="1">
      <c r="A147" s="28"/>
      <c r="B147" s="133"/>
      <c r="C147" s="134" t="s">
        <v>170</v>
      </c>
      <c r="D147" s="134" t="s">
        <v>139</v>
      </c>
      <c r="E147" s="135" t="s">
        <v>709</v>
      </c>
      <c r="F147" s="136" t="s">
        <v>710</v>
      </c>
      <c r="G147" s="137" t="s">
        <v>419</v>
      </c>
      <c r="H147" s="138">
        <v>20</v>
      </c>
      <c r="I147" s="139"/>
      <c r="J147" s="139"/>
      <c r="K147" s="140"/>
      <c r="L147" s="29"/>
      <c r="M147" s="141" t="s">
        <v>1</v>
      </c>
      <c r="N147" s="142" t="s">
        <v>39</v>
      </c>
      <c r="O147" s="143">
        <v>0</v>
      </c>
      <c r="P147" s="143">
        <f t="shared" ref="P147:P152" si="9">O147*H147</f>
        <v>0</v>
      </c>
      <c r="Q147" s="143">
        <v>0</v>
      </c>
      <c r="R147" s="143">
        <f t="shared" ref="R147:R152" si="10">Q147*H147</f>
        <v>0</v>
      </c>
      <c r="S147" s="143">
        <v>0</v>
      </c>
      <c r="T147" s="144">
        <f t="shared" ref="T147:T152" si="11"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5" t="s">
        <v>143</v>
      </c>
      <c r="AT147" s="145" t="s">
        <v>139</v>
      </c>
      <c r="AU147" s="145" t="s">
        <v>85</v>
      </c>
      <c r="AY147" s="15" t="s">
        <v>144</v>
      </c>
      <c r="BE147" s="146">
        <f t="shared" ref="BE147:BE152" si="12">IF(N147="základná",J147,0)</f>
        <v>0</v>
      </c>
      <c r="BF147" s="146">
        <f t="shared" ref="BF147:BF152" si="13">IF(N147="znížená",J147,0)</f>
        <v>0</v>
      </c>
      <c r="BG147" s="146">
        <f t="shared" ref="BG147:BG152" si="14">IF(N147="zákl. prenesená",J147,0)</f>
        <v>0</v>
      </c>
      <c r="BH147" s="146">
        <f t="shared" ref="BH147:BH152" si="15">IF(N147="zníž. prenesená",J147,0)</f>
        <v>0</v>
      </c>
      <c r="BI147" s="146">
        <f t="shared" ref="BI147:BI152" si="16">IF(N147="nulová",J147,0)</f>
        <v>0</v>
      </c>
      <c r="BJ147" s="15" t="s">
        <v>85</v>
      </c>
      <c r="BK147" s="146">
        <f t="shared" ref="BK147:BK152" si="17">ROUND(I147*H147,2)</f>
        <v>0</v>
      </c>
      <c r="BL147" s="15" t="s">
        <v>143</v>
      </c>
      <c r="BM147" s="145" t="s">
        <v>267</v>
      </c>
    </row>
    <row r="148" spans="1:65" s="2" customFormat="1" ht="16.5" customHeight="1">
      <c r="A148" s="28"/>
      <c r="B148" s="133"/>
      <c r="C148" s="134" t="s">
        <v>268</v>
      </c>
      <c r="D148" s="134" t="s">
        <v>139</v>
      </c>
      <c r="E148" s="135" t="s">
        <v>711</v>
      </c>
      <c r="F148" s="136" t="s">
        <v>712</v>
      </c>
      <c r="G148" s="137" t="s">
        <v>419</v>
      </c>
      <c r="H148" s="138">
        <v>20</v>
      </c>
      <c r="I148" s="139"/>
      <c r="J148" s="139"/>
      <c r="K148" s="140"/>
      <c r="L148" s="29"/>
      <c r="M148" s="141" t="s">
        <v>1</v>
      </c>
      <c r="N148" s="142" t="s">
        <v>39</v>
      </c>
      <c r="O148" s="143">
        <v>0</v>
      </c>
      <c r="P148" s="143">
        <f t="shared" si="9"/>
        <v>0</v>
      </c>
      <c r="Q148" s="143">
        <v>0</v>
      </c>
      <c r="R148" s="143">
        <f t="shared" si="10"/>
        <v>0</v>
      </c>
      <c r="S148" s="143">
        <v>0</v>
      </c>
      <c r="T148" s="144">
        <f t="shared" si="11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5" t="s">
        <v>143</v>
      </c>
      <c r="AT148" s="145" t="s">
        <v>139</v>
      </c>
      <c r="AU148" s="145" t="s">
        <v>85</v>
      </c>
      <c r="AY148" s="15" t="s">
        <v>144</v>
      </c>
      <c r="BE148" s="146">
        <f t="shared" si="12"/>
        <v>0</v>
      </c>
      <c r="BF148" s="146">
        <f t="shared" si="13"/>
        <v>0</v>
      </c>
      <c r="BG148" s="146">
        <f t="shared" si="14"/>
        <v>0</v>
      </c>
      <c r="BH148" s="146">
        <f t="shared" si="15"/>
        <v>0</v>
      </c>
      <c r="BI148" s="146">
        <f t="shared" si="16"/>
        <v>0</v>
      </c>
      <c r="BJ148" s="15" t="s">
        <v>85</v>
      </c>
      <c r="BK148" s="146">
        <f t="shared" si="17"/>
        <v>0</v>
      </c>
      <c r="BL148" s="15" t="s">
        <v>143</v>
      </c>
      <c r="BM148" s="145" t="s">
        <v>271</v>
      </c>
    </row>
    <row r="149" spans="1:65" s="2" customFormat="1" ht="16.5" customHeight="1">
      <c r="A149" s="28"/>
      <c r="B149" s="133"/>
      <c r="C149" s="134" t="s">
        <v>173</v>
      </c>
      <c r="D149" s="134" t="s">
        <v>139</v>
      </c>
      <c r="E149" s="135" t="s">
        <v>713</v>
      </c>
      <c r="F149" s="136" t="s">
        <v>714</v>
      </c>
      <c r="G149" s="137" t="s">
        <v>419</v>
      </c>
      <c r="H149" s="138">
        <v>20</v>
      </c>
      <c r="I149" s="139"/>
      <c r="J149" s="139"/>
      <c r="K149" s="140"/>
      <c r="L149" s="29"/>
      <c r="M149" s="141" t="s">
        <v>1</v>
      </c>
      <c r="N149" s="142" t="s">
        <v>39</v>
      </c>
      <c r="O149" s="143">
        <v>0</v>
      </c>
      <c r="P149" s="143">
        <f t="shared" si="9"/>
        <v>0</v>
      </c>
      <c r="Q149" s="143">
        <v>0</v>
      </c>
      <c r="R149" s="143">
        <f t="shared" si="10"/>
        <v>0</v>
      </c>
      <c r="S149" s="143">
        <v>0</v>
      </c>
      <c r="T149" s="144">
        <f t="shared" si="11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5" t="s">
        <v>143</v>
      </c>
      <c r="AT149" s="145" t="s">
        <v>139</v>
      </c>
      <c r="AU149" s="145" t="s">
        <v>85</v>
      </c>
      <c r="AY149" s="15" t="s">
        <v>144</v>
      </c>
      <c r="BE149" s="146">
        <f t="shared" si="12"/>
        <v>0</v>
      </c>
      <c r="BF149" s="146">
        <f t="shared" si="13"/>
        <v>0</v>
      </c>
      <c r="BG149" s="146">
        <f t="shared" si="14"/>
        <v>0</v>
      </c>
      <c r="BH149" s="146">
        <f t="shared" si="15"/>
        <v>0</v>
      </c>
      <c r="BI149" s="146">
        <f t="shared" si="16"/>
        <v>0</v>
      </c>
      <c r="BJ149" s="15" t="s">
        <v>85</v>
      </c>
      <c r="BK149" s="146">
        <f t="shared" si="17"/>
        <v>0</v>
      </c>
      <c r="BL149" s="15" t="s">
        <v>143</v>
      </c>
      <c r="BM149" s="145" t="s">
        <v>274</v>
      </c>
    </row>
    <row r="150" spans="1:65" s="2" customFormat="1" ht="16.5" customHeight="1">
      <c r="A150" s="28"/>
      <c r="B150" s="133"/>
      <c r="C150" s="134" t="s">
        <v>275</v>
      </c>
      <c r="D150" s="134" t="s">
        <v>139</v>
      </c>
      <c r="E150" s="135" t="s">
        <v>715</v>
      </c>
      <c r="F150" s="136" t="s">
        <v>716</v>
      </c>
      <c r="G150" s="137" t="s">
        <v>419</v>
      </c>
      <c r="H150" s="138">
        <v>20</v>
      </c>
      <c r="I150" s="139"/>
      <c r="J150" s="139"/>
      <c r="K150" s="140"/>
      <c r="L150" s="29"/>
      <c r="M150" s="141" t="s">
        <v>1</v>
      </c>
      <c r="N150" s="142" t="s">
        <v>39</v>
      </c>
      <c r="O150" s="143">
        <v>0</v>
      </c>
      <c r="P150" s="143">
        <f t="shared" si="9"/>
        <v>0</v>
      </c>
      <c r="Q150" s="143">
        <v>0</v>
      </c>
      <c r="R150" s="143">
        <f t="shared" si="10"/>
        <v>0</v>
      </c>
      <c r="S150" s="143">
        <v>0</v>
      </c>
      <c r="T150" s="144">
        <f t="shared" si="11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45" t="s">
        <v>143</v>
      </c>
      <c r="AT150" s="145" t="s">
        <v>139</v>
      </c>
      <c r="AU150" s="145" t="s">
        <v>85</v>
      </c>
      <c r="AY150" s="15" t="s">
        <v>144</v>
      </c>
      <c r="BE150" s="146">
        <f t="shared" si="12"/>
        <v>0</v>
      </c>
      <c r="BF150" s="146">
        <f t="shared" si="13"/>
        <v>0</v>
      </c>
      <c r="BG150" s="146">
        <f t="shared" si="14"/>
        <v>0</v>
      </c>
      <c r="BH150" s="146">
        <f t="shared" si="15"/>
        <v>0</v>
      </c>
      <c r="BI150" s="146">
        <f t="shared" si="16"/>
        <v>0</v>
      </c>
      <c r="BJ150" s="15" t="s">
        <v>85</v>
      </c>
      <c r="BK150" s="146">
        <f t="shared" si="17"/>
        <v>0</v>
      </c>
      <c r="BL150" s="15" t="s">
        <v>143</v>
      </c>
      <c r="BM150" s="145" t="s">
        <v>278</v>
      </c>
    </row>
    <row r="151" spans="1:65" s="2" customFormat="1" ht="16.5" customHeight="1">
      <c r="A151" s="28"/>
      <c r="B151" s="133"/>
      <c r="C151" s="134" t="s">
        <v>7</v>
      </c>
      <c r="D151" s="134" t="s">
        <v>139</v>
      </c>
      <c r="E151" s="135" t="s">
        <v>717</v>
      </c>
      <c r="F151" s="136" t="s">
        <v>718</v>
      </c>
      <c r="G151" s="137" t="s">
        <v>419</v>
      </c>
      <c r="H151" s="138">
        <v>20</v>
      </c>
      <c r="I151" s="139"/>
      <c r="J151" s="139"/>
      <c r="K151" s="140"/>
      <c r="L151" s="29"/>
      <c r="M151" s="141" t="s">
        <v>1</v>
      </c>
      <c r="N151" s="142" t="s">
        <v>39</v>
      </c>
      <c r="O151" s="143">
        <v>0</v>
      </c>
      <c r="P151" s="143">
        <f t="shared" si="9"/>
        <v>0</v>
      </c>
      <c r="Q151" s="143">
        <v>0</v>
      </c>
      <c r="R151" s="143">
        <f t="shared" si="10"/>
        <v>0</v>
      </c>
      <c r="S151" s="143">
        <v>0</v>
      </c>
      <c r="T151" s="144">
        <f t="shared" si="11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5" t="s">
        <v>143</v>
      </c>
      <c r="AT151" s="145" t="s">
        <v>139</v>
      </c>
      <c r="AU151" s="145" t="s">
        <v>85</v>
      </c>
      <c r="AY151" s="15" t="s">
        <v>144</v>
      </c>
      <c r="BE151" s="146">
        <f t="shared" si="12"/>
        <v>0</v>
      </c>
      <c r="BF151" s="146">
        <f t="shared" si="13"/>
        <v>0</v>
      </c>
      <c r="BG151" s="146">
        <f t="shared" si="14"/>
        <v>0</v>
      </c>
      <c r="BH151" s="146">
        <f t="shared" si="15"/>
        <v>0</v>
      </c>
      <c r="BI151" s="146">
        <f t="shared" si="16"/>
        <v>0</v>
      </c>
      <c r="BJ151" s="15" t="s">
        <v>85</v>
      </c>
      <c r="BK151" s="146">
        <f t="shared" si="17"/>
        <v>0</v>
      </c>
      <c r="BL151" s="15" t="s">
        <v>143</v>
      </c>
      <c r="BM151" s="145" t="s">
        <v>281</v>
      </c>
    </row>
    <row r="152" spans="1:65" s="2" customFormat="1" ht="16.5" customHeight="1">
      <c r="A152" s="28"/>
      <c r="B152" s="133"/>
      <c r="C152" s="134" t="s">
        <v>282</v>
      </c>
      <c r="D152" s="134" t="s">
        <v>139</v>
      </c>
      <c r="E152" s="135" t="s">
        <v>719</v>
      </c>
      <c r="F152" s="136" t="s">
        <v>720</v>
      </c>
      <c r="G152" s="137" t="s">
        <v>419</v>
      </c>
      <c r="H152" s="138">
        <v>20</v>
      </c>
      <c r="I152" s="139"/>
      <c r="J152" s="139"/>
      <c r="K152" s="140"/>
      <c r="L152" s="29"/>
      <c r="M152" s="141" t="s">
        <v>1</v>
      </c>
      <c r="N152" s="142" t="s">
        <v>39</v>
      </c>
      <c r="O152" s="143">
        <v>0</v>
      </c>
      <c r="P152" s="143">
        <f t="shared" si="9"/>
        <v>0</v>
      </c>
      <c r="Q152" s="143">
        <v>0</v>
      </c>
      <c r="R152" s="143">
        <f t="shared" si="10"/>
        <v>0</v>
      </c>
      <c r="S152" s="143">
        <v>0</v>
      </c>
      <c r="T152" s="144">
        <f t="shared" si="11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5" t="s">
        <v>143</v>
      </c>
      <c r="AT152" s="145" t="s">
        <v>139</v>
      </c>
      <c r="AU152" s="145" t="s">
        <v>85</v>
      </c>
      <c r="AY152" s="15" t="s">
        <v>144</v>
      </c>
      <c r="BE152" s="146">
        <f t="shared" si="12"/>
        <v>0</v>
      </c>
      <c r="BF152" s="146">
        <f t="shared" si="13"/>
        <v>0</v>
      </c>
      <c r="BG152" s="146">
        <f t="shared" si="14"/>
        <v>0</v>
      </c>
      <c r="BH152" s="146">
        <f t="shared" si="15"/>
        <v>0</v>
      </c>
      <c r="BI152" s="146">
        <f t="shared" si="16"/>
        <v>0</v>
      </c>
      <c r="BJ152" s="15" t="s">
        <v>85</v>
      </c>
      <c r="BK152" s="146">
        <f t="shared" si="17"/>
        <v>0</v>
      </c>
      <c r="BL152" s="15" t="s">
        <v>143</v>
      </c>
      <c r="BM152" s="145" t="s">
        <v>285</v>
      </c>
    </row>
    <row r="153" spans="1:65" s="13" customFormat="1" ht="25.9" customHeight="1">
      <c r="B153" s="169"/>
      <c r="D153" s="170" t="s">
        <v>72</v>
      </c>
      <c r="E153" s="171" t="s">
        <v>638</v>
      </c>
      <c r="F153" s="171" t="s">
        <v>1037</v>
      </c>
      <c r="J153" s="172"/>
      <c r="L153" s="169"/>
      <c r="M153" s="195"/>
      <c r="N153" s="196"/>
      <c r="O153" s="196"/>
      <c r="P153" s="197">
        <v>0</v>
      </c>
      <c r="Q153" s="196"/>
      <c r="R153" s="197">
        <v>0</v>
      </c>
      <c r="S153" s="196"/>
      <c r="T153" s="198">
        <v>0</v>
      </c>
      <c r="AR153" s="170" t="s">
        <v>80</v>
      </c>
      <c r="AT153" s="177" t="s">
        <v>72</v>
      </c>
      <c r="AU153" s="177" t="s">
        <v>73</v>
      </c>
      <c r="AY153" s="170" t="s">
        <v>144</v>
      </c>
      <c r="BK153" s="178">
        <v>0</v>
      </c>
    </row>
    <row r="154" spans="1:65" s="2" customFormat="1" ht="6.95" customHeight="1">
      <c r="A154" s="28"/>
      <c r="B154" s="46"/>
      <c r="C154" s="47"/>
      <c r="D154" s="47"/>
      <c r="E154" s="47"/>
      <c r="F154" s="47"/>
      <c r="G154" s="47"/>
      <c r="H154" s="47"/>
      <c r="I154" s="47"/>
      <c r="J154" s="47"/>
      <c r="K154" s="47"/>
      <c r="L154" s="29"/>
      <c r="M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</row>
  </sheetData>
  <autoFilter ref="C125:K153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9"/>
  <sheetViews>
    <sheetView showGridLines="0" topLeftCell="A145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00"/>
    </row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5" t="s">
        <v>112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1:46" s="1" customFormat="1" ht="24.95" customHeight="1">
      <c r="B4" s="18"/>
      <c r="D4" s="19" t="s">
        <v>117</v>
      </c>
      <c r="L4" s="18"/>
      <c r="M4" s="101" t="s">
        <v>9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43" t="str">
        <f>'Rekapitulácia stavby'!K6</f>
        <v>Novostavba garáže pre zásahovú techniku</v>
      </c>
      <c r="F7" s="244"/>
      <c r="G7" s="244"/>
      <c r="H7" s="244"/>
      <c r="L7" s="18"/>
    </row>
    <row r="8" spans="1:46" s="1" customFormat="1" ht="12" customHeight="1">
      <c r="B8" s="18"/>
      <c r="D8" s="24" t="s">
        <v>118</v>
      </c>
      <c r="L8" s="18"/>
    </row>
    <row r="9" spans="1:46" s="2" customFormat="1" ht="16.5" customHeight="1">
      <c r="A9" s="28"/>
      <c r="B9" s="29"/>
      <c r="C9" s="28"/>
      <c r="D9" s="28"/>
      <c r="E9" s="243" t="s">
        <v>1038</v>
      </c>
      <c r="F9" s="242"/>
      <c r="G9" s="242"/>
      <c r="H9" s="24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120</v>
      </c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38" t="s">
        <v>1039</v>
      </c>
      <c r="F11" s="242"/>
      <c r="G11" s="242"/>
      <c r="H11" s="242"/>
      <c r="I11" s="28"/>
      <c r="J11" s="28"/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4" t="s">
        <v>15</v>
      </c>
      <c r="E13" s="28"/>
      <c r="F13" s="22" t="s">
        <v>1</v>
      </c>
      <c r="G13" s="28"/>
      <c r="H13" s="28"/>
      <c r="I13" s="24" t="s">
        <v>16</v>
      </c>
      <c r="J13" s="22" t="s">
        <v>1</v>
      </c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17</v>
      </c>
      <c r="E14" s="28"/>
      <c r="F14" s="22" t="s">
        <v>18</v>
      </c>
      <c r="G14" s="28"/>
      <c r="H14" s="28"/>
      <c r="I14" s="24" t="s">
        <v>19</v>
      </c>
      <c r="J14" s="54"/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4" t="s">
        <v>20</v>
      </c>
      <c r="E16" s="28"/>
      <c r="F16" s="28"/>
      <c r="G16" s="28"/>
      <c r="H16" s="28"/>
      <c r="I16" s="24" t="s">
        <v>21</v>
      </c>
      <c r="J16" s="22" t="s">
        <v>1</v>
      </c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2" t="s">
        <v>22</v>
      </c>
      <c r="F17" s="28"/>
      <c r="G17" s="28"/>
      <c r="H17" s="28"/>
      <c r="I17" s="24" t="s">
        <v>23</v>
      </c>
      <c r="J17" s="22" t="s">
        <v>1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4" t="s">
        <v>24</v>
      </c>
      <c r="E19" s="28"/>
      <c r="F19" s="28"/>
      <c r="G19" s="28"/>
      <c r="H19" s="28"/>
      <c r="I19" s="24" t="s">
        <v>21</v>
      </c>
      <c r="J19" s="22" t="str">
        <f>'Rekapitulácia stavby'!AN13</f>
        <v/>
      </c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1" t="str">
        <f>'Rekapitulácia stavby'!E14</f>
        <v xml:space="preserve"> </v>
      </c>
      <c r="F20" s="231"/>
      <c r="G20" s="231"/>
      <c r="H20" s="231"/>
      <c r="I20" s="24" t="s">
        <v>23</v>
      </c>
      <c r="J20" s="22" t="str">
        <f>'Rekapitulácia stavby'!AN14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4" t="s">
        <v>26</v>
      </c>
      <c r="E22" s="28"/>
      <c r="F22" s="28"/>
      <c r="G22" s="28"/>
      <c r="H22" s="28"/>
      <c r="I22" s="24" t="s">
        <v>21</v>
      </c>
      <c r="J22" s="22" t="str">
        <f>IF('Rekapitulácia stavby'!AN16="","",'Rekapitulácia stavby'!AN16)</f>
        <v/>
      </c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2" t="str">
        <f>IF('Rekapitulácia stavby'!E17="","",'Rekapitulácia stavby'!E17)</f>
        <v xml:space="preserve"> </v>
      </c>
      <c r="F23" s="28"/>
      <c r="G23" s="28"/>
      <c r="H23" s="28"/>
      <c r="I23" s="24" t="s">
        <v>23</v>
      </c>
      <c r="J23" s="22" t="str">
        <f>IF('Rekapitulácia stavby'!AN17="","",'Rekapitulácia stavby'!AN17)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4" t="s">
        <v>28</v>
      </c>
      <c r="E25" s="28"/>
      <c r="F25" s="28"/>
      <c r="G25" s="28"/>
      <c r="H25" s="28"/>
      <c r="I25" s="24" t="s">
        <v>21</v>
      </c>
      <c r="J25" s="22" t="s">
        <v>1</v>
      </c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2" t="s">
        <v>29</v>
      </c>
      <c r="F26" s="28"/>
      <c r="G26" s="28"/>
      <c r="H26" s="28"/>
      <c r="I26" s="24" t="s">
        <v>23</v>
      </c>
      <c r="J26" s="22" t="s">
        <v>1</v>
      </c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41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4" t="s">
        <v>30</v>
      </c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2"/>
      <c r="B29" s="103"/>
      <c r="C29" s="102"/>
      <c r="D29" s="102"/>
      <c r="E29" s="233" t="s">
        <v>1</v>
      </c>
      <c r="F29" s="233"/>
      <c r="G29" s="233"/>
      <c r="H29" s="233"/>
      <c r="I29" s="102"/>
      <c r="J29" s="102"/>
      <c r="K29" s="102"/>
      <c r="L29" s="104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5" t="s">
        <v>33</v>
      </c>
      <c r="E32" s="28"/>
      <c r="F32" s="28"/>
      <c r="G32" s="28"/>
      <c r="H32" s="28"/>
      <c r="I32" s="28"/>
      <c r="J32" s="70"/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35</v>
      </c>
      <c r="G34" s="28"/>
      <c r="H34" s="28"/>
      <c r="I34" s="32" t="s">
        <v>34</v>
      </c>
      <c r="J34" s="32" t="s">
        <v>36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6" t="s">
        <v>37</v>
      </c>
      <c r="E35" s="34" t="s">
        <v>38</v>
      </c>
      <c r="F35" s="107">
        <f>ROUND((SUM(BE127:BE148)),  2)</f>
        <v>0</v>
      </c>
      <c r="G35" s="108"/>
      <c r="H35" s="108"/>
      <c r="I35" s="109">
        <v>0.2</v>
      </c>
      <c r="J35" s="107">
        <f>ROUND(((SUM(BE127:BE148))*I35),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39</v>
      </c>
      <c r="F36" s="110"/>
      <c r="G36" s="28"/>
      <c r="H36" s="28"/>
      <c r="I36" s="111">
        <v>0.2</v>
      </c>
      <c r="J36" s="110"/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40</v>
      </c>
      <c r="F37" s="110">
        <f>ROUND((SUM(BG127:BG148)),  2)</f>
        <v>0</v>
      </c>
      <c r="G37" s="28"/>
      <c r="H37" s="28"/>
      <c r="I37" s="111">
        <v>0.2</v>
      </c>
      <c r="J37" s="110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41</v>
      </c>
      <c r="F38" s="110">
        <f>ROUND((SUM(BH127:BH148)),  2)</f>
        <v>0</v>
      </c>
      <c r="G38" s="28"/>
      <c r="H38" s="28"/>
      <c r="I38" s="111">
        <v>0.2</v>
      </c>
      <c r="J38" s="110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42</v>
      </c>
      <c r="F39" s="107">
        <f>ROUND((SUM(BI127:BI148)),  2)</f>
        <v>0</v>
      </c>
      <c r="G39" s="108"/>
      <c r="H39" s="108"/>
      <c r="I39" s="109">
        <v>0</v>
      </c>
      <c r="J39" s="107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9"/>
      <c r="D41" s="112" t="s">
        <v>43</v>
      </c>
      <c r="E41" s="59"/>
      <c r="F41" s="59"/>
      <c r="G41" s="113" t="s">
        <v>44</v>
      </c>
      <c r="H41" s="114" t="s">
        <v>45</v>
      </c>
      <c r="I41" s="59"/>
      <c r="J41" s="115"/>
      <c r="K41" s="116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8"/>
      <c r="B61" s="29"/>
      <c r="C61" s="28"/>
      <c r="D61" s="44" t="s">
        <v>48</v>
      </c>
      <c r="E61" s="31"/>
      <c r="F61" s="117" t="s">
        <v>49</v>
      </c>
      <c r="G61" s="44" t="s">
        <v>48</v>
      </c>
      <c r="H61" s="31"/>
      <c r="I61" s="31"/>
      <c r="J61" s="118" t="s">
        <v>49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8"/>
      <c r="B65" s="29"/>
      <c r="C65" s="28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8"/>
      <c r="B76" s="29"/>
      <c r="C76" s="28"/>
      <c r="D76" s="44" t="s">
        <v>48</v>
      </c>
      <c r="E76" s="31"/>
      <c r="F76" s="117" t="s">
        <v>49</v>
      </c>
      <c r="G76" s="44" t="s">
        <v>48</v>
      </c>
      <c r="H76" s="31"/>
      <c r="I76" s="31"/>
      <c r="J76" s="118" t="s">
        <v>49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9" t="s">
        <v>122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4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43" t="str">
        <f>E7</f>
        <v>Novostavba garáže pre zásahovú techniku</v>
      </c>
      <c r="F85" s="244"/>
      <c r="G85" s="244"/>
      <c r="H85" s="24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4" t="s">
        <v>118</v>
      </c>
      <c r="L86" s="18"/>
    </row>
    <row r="87" spans="1:31" s="2" customFormat="1" ht="16.5" customHeight="1">
      <c r="A87" s="28"/>
      <c r="B87" s="29"/>
      <c r="C87" s="28"/>
      <c r="D87" s="28"/>
      <c r="E87" s="243" t="s">
        <v>1038</v>
      </c>
      <c r="F87" s="242"/>
      <c r="G87" s="242"/>
      <c r="H87" s="24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4" t="s">
        <v>120</v>
      </c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38" t="str">
        <f>E11</f>
        <v>01 - Oplotenie</v>
      </c>
      <c r="F89" s="242"/>
      <c r="G89" s="242"/>
      <c r="H89" s="242"/>
      <c r="I89" s="28"/>
      <c r="J89" s="28"/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4" t="s">
        <v>17</v>
      </c>
      <c r="D91" s="28"/>
      <c r="E91" s="28"/>
      <c r="F91" s="22" t="str">
        <f>F14</f>
        <v>Veľké Kapušany</v>
      </c>
      <c r="G91" s="28"/>
      <c r="H91" s="28"/>
      <c r="I91" s="24" t="s">
        <v>19</v>
      </c>
      <c r="J91" s="54" t="str">
        <f>IF(J14="","",J14)</f>
        <v/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4" t="s">
        <v>20</v>
      </c>
      <c r="D93" s="28"/>
      <c r="E93" s="28"/>
      <c r="F93" s="22" t="str">
        <f>E17</f>
        <v>Ministerstvo vnútra SR, Pribinova 2, Bratislava</v>
      </c>
      <c r="G93" s="28"/>
      <c r="H93" s="28"/>
      <c r="I93" s="24" t="s">
        <v>26</v>
      </c>
      <c r="J93" s="25" t="str">
        <f>E23</f>
        <v xml:space="preserve"> </v>
      </c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4" t="s">
        <v>24</v>
      </c>
      <c r="D94" s="28"/>
      <c r="E94" s="28"/>
      <c r="F94" s="22" t="str">
        <f>IF(E20="","",E20)</f>
        <v xml:space="preserve"> </v>
      </c>
      <c r="G94" s="28"/>
      <c r="H94" s="28"/>
      <c r="I94" s="24" t="s">
        <v>28</v>
      </c>
      <c r="J94" s="25" t="str">
        <f>E26</f>
        <v>Ing. Marián Mihálik</v>
      </c>
      <c r="K94" s="28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9" t="s">
        <v>123</v>
      </c>
      <c r="D96" s="99"/>
      <c r="E96" s="99"/>
      <c r="F96" s="99"/>
      <c r="G96" s="99"/>
      <c r="H96" s="99"/>
      <c r="I96" s="99"/>
      <c r="J96" s="120" t="s">
        <v>124</v>
      </c>
      <c r="K96" s="99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41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21" t="s">
        <v>125</v>
      </c>
      <c r="D98" s="28"/>
      <c r="E98" s="28"/>
      <c r="F98" s="28"/>
      <c r="G98" s="28"/>
      <c r="H98" s="28"/>
      <c r="I98" s="28"/>
      <c r="J98" s="70"/>
      <c r="K98" s="28"/>
      <c r="L98" s="41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5" t="s">
        <v>126</v>
      </c>
    </row>
    <row r="99" spans="1:47" s="11" customFormat="1" ht="24.95" customHeight="1">
      <c r="B99" s="161"/>
      <c r="D99" s="162" t="s">
        <v>207</v>
      </c>
      <c r="E99" s="163"/>
      <c r="F99" s="163"/>
      <c r="G99" s="163"/>
      <c r="H99" s="163"/>
      <c r="I99" s="163"/>
      <c r="J99" s="164"/>
      <c r="L99" s="161"/>
    </row>
    <row r="100" spans="1:47" s="12" customFormat="1" ht="19.899999999999999" customHeight="1">
      <c r="B100" s="165"/>
      <c r="D100" s="166" t="s">
        <v>208</v>
      </c>
      <c r="E100" s="167"/>
      <c r="F100" s="167"/>
      <c r="G100" s="167"/>
      <c r="H100" s="167"/>
      <c r="I100" s="167"/>
      <c r="J100" s="168"/>
      <c r="L100" s="165"/>
    </row>
    <row r="101" spans="1:47" s="12" customFormat="1" ht="19.899999999999999" customHeight="1">
      <c r="B101" s="165"/>
      <c r="D101" s="166" t="s">
        <v>209</v>
      </c>
      <c r="E101" s="167"/>
      <c r="F101" s="167"/>
      <c r="G101" s="167"/>
      <c r="H101" s="167"/>
      <c r="I101" s="167"/>
      <c r="J101" s="168"/>
      <c r="L101" s="165"/>
    </row>
    <row r="102" spans="1:47" s="12" customFormat="1" ht="19.899999999999999" customHeight="1">
      <c r="B102" s="165"/>
      <c r="D102" s="166" t="s">
        <v>1040</v>
      </c>
      <c r="E102" s="167"/>
      <c r="F102" s="167"/>
      <c r="G102" s="167"/>
      <c r="H102" s="167"/>
      <c r="I102" s="167"/>
      <c r="J102" s="168"/>
      <c r="L102" s="165"/>
    </row>
    <row r="103" spans="1:47" s="12" customFormat="1" ht="19.899999999999999" customHeight="1">
      <c r="B103" s="165"/>
      <c r="D103" s="166" t="s">
        <v>212</v>
      </c>
      <c r="E103" s="167"/>
      <c r="F103" s="167"/>
      <c r="G103" s="167"/>
      <c r="H103" s="167"/>
      <c r="I103" s="167"/>
      <c r="J103" s="168"/>
      <c r="L103" s="165"/>
    </row>
    <row r="104" spans="1:47" s="11" customFormat="1" ht="24.95" customHeight="1">
      <c r="B104" s="161"/>
      <c r="D104" s="162" t="s">
        <v>213</v>
      </c>
      <c r="E104" s="163"/>
      <c r="F104" s="163"/>
      <c r="G104" s="163"/>
      <c r="H104" s="163"/>
      <c r="I104" s="163"/>
      <c r="J104" s="164"/>
      <c r="L104" s="161"/>
    </row>
    <row r="105" spans="1:47" s="12" customFormat="1" ht="19.899999999999999" customHeight="1">
      <c r="B105" s="165"/>
      <c r="D105" s="166" t="s">
        <v>220</v>
      </c>
      <c r="E105" s="167"/>
      <c r="F105" s="167"/>
      <c r="G105" s="167"/>
      <c r="H105" s="167"/>
      <c r="I105" s="167"/>
      <c r="J105" s="168"/>
      <c r="L105" s="165"/>
    </row>
    <row r="106" spans="1:47" s="2" customFormat="1" ht="21.75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6.95" customHeight="1">
      <c r="A107" s="28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11" spans="1:47" s="2" customFormat="1" ht="6.95" customHeight="1">
      <c r="A111" s="2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24.95" customHeight="1">
      <c r="A112" s="28"/>
      <c r="B112" s="29"/>
      <c r="C112" s="19" t="s">
        <v>127</v>
      </c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12" customHeight="1">
      <c r="A114" s="28"/>
      <c r="B114" s="29"/>
      <c r="C114" s="24" t="s">
        <v>13</v>
      </c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6.5" customHeight="1">
      <c r="A115" s="28"/>
      <c r="B115" s="29"/>
      <c r="C115" s="28"/>
      <c r="D115" s="28"/>
      <c r="E115" s="243" t="str">
        <f>E7</f>
        <v>Novostavba garáže pre zásahovú techniku</v>
      </c>
      <c r="F115" s="244"/>
      <c r="G115" s="244"/>
      <c r="H115" s="244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1" customFormat="1" ht="12" customHeight="1">
      <c r="B116" s="18"/>
      <c r="C116" s="24" t="s">
        <v>118</v>
      </c>
      <c r="L116" s="18"/>
    </row>
    <row r="117" spans="1:63" s="2" customFormat="1" ht="16.5" customHeight="1">
      <c r="A117" s="28"/>
      <c r="B117" s="29"/>
      <c r="C117" s="28"/>
      <c r="D117" s="28"/>
      <c r="E117" s="243" t="s">
        <v>1038</v>
      </c>
      <c r="F117" s="242"/>
      <c r="G117" s="242"/>
      <c r="H117" s="242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>
      <c r="A118" s="28"/>
      <c r="B118" s="29"/>
      <c r="C118" s="24" t="s">
        <v>120</v>
      </c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6.5" customHeight="1">
      <c r="A119" s="28"/>
      <c r="B119" s="29"/>
      <c r="C119" s="28"/>
      <c r="D119" s="28"/>
      <c r="E119" s="238" t="str">
        <f>E11</f>
        <v>01 - Oplotenie</v>
      </c>
      <c r="F119" s="242"/>
      <c r="G119" s="242"/>
      <c r="H119" s="242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2" customHeight="1">
      <c r="A121" s="28"/>
      <c r="B121" s="29"/>
      <c r="C121" s="24" t="s">
        <v>17</v>
      </c>
      <c r="D121" s="28"/>
      <c r="E121" s="28"/>
      <c r="F121" s="22" t="str">
        <f>F14</f>
        <v>Veľké Kapušany</v>
      </c>
      <c r="G121" s="28"/>
      <c r="H121" s="28"/>
      <c r="I121" s="24" t="s">
        <v>19</v>
      </c>
      <c r="J121" s="54" t="str">
        <f>IF(J14="","",J14)</f>
        <v/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15.2" customHeight="1">
      <c r="A123" s="28"/>
      <c r="B123" s="29"/>
      <c r="C123" s="24" t="s">
        <v>20</v>
      </c>
      <c r="D123" s="28"/>
      <c r="E123" s="28"/>
      <c r="F123" s="22" t="str">
        <f>E17</f>
        <v>Ministerstvo vnútra SR, Pribinova 2, Bratislava</v>
      </c>
      <c r="G123" s="28"/>
      <c r="H123" s="28"/>
      <c r="I123" s="24" t="s">
        <v>26</v>
      </c>
      <c r="J123" s="25" t="str">
        <f>E23</f>
        <v xml:space="preserve"> </v>
      </c>
      <c r="K123" s="28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4" t="s">
        <v>24</v>
      </c>
      <c r="D124" s="28"/>
      <c r="E124" s="28"/>
      <c r="F124" s="22" t="str">
        <f>IF(E20="","",E20)</f>
        <v xml:space="preserve"> </v>
      </c>
      <c r="G124" s="28"/>
      <c r="H124" s="28"/>
      <c r="I124" s="24" t="s">
        <v>28</v>
      </c>
      <c r="J124" s="25" t="str">
        <f>E26</f>
        <v>Ing. Marián Mihálik</v>
      </c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0.3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9" customFormat="1" ht="29.25" customHeight="1">
      <c r="A126" s="122"/>
      <c r="B126" s="123"/>
      <c r="C126" s="124" t="s">
        <v>128</v>
      </c>
      <c r="D126" s="125" t="s">
        <v>58</v>
      </c>
      <c r="E126" s="125" t="s">
        <v>54</v>
      </c>
      <c r="F126" s="125" t="s">
        <v>55</v>
      </c>
      <c r="G126" s="125" t="s">
        <v>129</v>
      </c>
      <c r="H126" s="125" t="s">
        <v>130</v>
      </c>
      <c r="I126" s="125" t="s">
        <v>131</v>
      </c>
      <c r="J126" s="126" t="s">
        <v>124</v>
      </c>
      <c r="K126" s="127" t="s">
        <v>132</v>
      </c>
      <c r="L126" s="128"/>
      <c r="M126" s="61" t="s">
        <v>1</v>
      </c>
      <c r="N126" s="62" t="s">
        <v>37</v>
      </c>
      <c r="O126" s="62" t="s">
        <v>133</v>
      </c>
      <c r="P126" s="62" t="s">
        <v>134</v>
      </c>
      <c r="Q126" s="62" t="s">
        <v>135</v>
      </c>
      <c r="R126" s="62" t="s">
        <v>136</v>
      </c>
      <c r="S126" s="62" t="s">
        <v>137</v>
      </c>
      <c r="T126" s="63" t="s">
        <v>138</v>
      </c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</row>
    <row r="127" spans="1:63" s="2" customFormat="1" ht="22.9" customHeight="1">
      <c r="A127" s="28"/>
      <c r="B127" s="29"/>
      <c r="C127" s="68" t="s">
        <v>125</v>
      </c>
      <c r="D127" s="28"/>
      <c r="E127" s="28"/>
      <c r="F127" s="28"/>
      <c r="G127" s="28"/>
      <c r="H127" s="28"/>
      <c r="I127" s="28"/>
      <c r="J127" s="129"/>
      <c r="K127" s="28"/>
      <c r="L127" s="29"/>
      <c r="M127" s="64"/>
      <c r="N127" s="55"/>
      <c r="O127" s="65"/>
      <c r="P127" s="130">
        <f>P128+P142</f>
        <v>0</v>
      </c>
      <c r="Q127" s="65"/>
      <c r="R127" s="130">
        <f>R128+R142</f>
        <v>33.849200000000017</v>
      </c>
      <c r="S127" s="65"/>
      <c r="T127" s="131">
        <f>T128+T142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5" t="s">
        <v>72</v>
      </c>
      <c r="AU127" s="15" t="s">
        <v>126</v>
      </c>
      <c r="BK127" s="132">
        <f>BK128+BK142</f>
        <v>0</v>
      </c>
    </row>
    <row r="128" spans="1:63" s="13" customFormat="1" ht="25.9" customHeight="1">
      <c r="B128" s="169"/>
      <c r="D128" s="170" t="s">
        <v>72</v>
      </c>
      <c r="E128" s="171" t="s">
        <v>226</v>
      </c>
      <c r="F128" s="171" t="s">
        <v>227</v>
      </c>
      <c r="J128" s="172"/>
      <c r="L128" s="169"/>
      <c r="M128" s="173"/>
      <c r="N128" s="174"/>
      <c r="O128" s="174"/>
      <c r="P128" s="175">
        <f>P129+P132+P135+P140</f>
        <v>0</v>
      </c>
      <c r="Q128" s="174"/>
      <c r="R128" s="175">
        <f>R129+R132+R135+R140</f>
        <v>31.407520000000016</v>
      </c>
      <c r="S128" s="174"/>
      <c r="T128" s="176">
        <f>T129+T132+T135+T140</f>
        <v>0</v>
      </c>
      <c r="AR128" s="170" t="s">
        <v>80</v>
      </c>
      <c r="AT128" s="177" t="s">
        <v>72</v>
      </c>
      <c r="AU128" s="177" t="s">
        <v>73</v>
      </c>
      <c r="AY128" s="170" t="s">
        <v>144</v>
      </c>
      <c r="BK128" s="178">
        <f>BK129+BK132+BK135+BK140</f>
        <v>0</v>
      </c>
    </row>
    <row r="129" spans="1:65" s="13" customFormat="1" ht="22.9" customHeight="1">
      <c r="B129" s="169"/>
      <c r="D129" s="170" t="s">
        <v>72</v>
      </c>
      <c r="E129" s="179" t="s">
        <v>80</v>
      </c>
      <c r="F129" s="179" t="s">
        <v>228</v>
      </c>
      <c r="J129" s="180"/>
      <c r="L129" s="169"/>
      <c r="M129" s="173"/>
      <c r="N129" s="174"/>
      <c r="O129" s="174"/>
      <c r="P129" s="175">
        <f>SUM(P130:P131)</f>
        <v>0</v>
      </c>
      <c r="Q129" s="174"/>
      <c r="R129" s="175">
        <f>SUM(R130:R131)</f>
        <v>0</v>
      </c>
      <c r="S129" s="174"/>
      <c r="T129" s="176">
        <f>SUM(T130:T131)</f>
        <v>0</v>
      </c>
      <c r="AR129" s="170" t="s">
        <v>80</v>
      </c>
      <c r="AT129" s="177" t="s">
        <v>72</v>
      </c>
      <c r="AU129" s="177" t="s">
        <v>80</v>
      </c>
      <c r="AY129" s="170" t="s">
        <v>144</v>
      </c>
      <c r="BK129" s="178">
        <f>SUM(BK130:BK131)</f>
        <v>0</v>
      </c>
    </row>
    <row r="130" spans="1:65" s="2" customFormat="1" ht="24.2" customHeight="1">
      <c r="A130" s="28"/>
      <c r="B130" s="133"/>
      <c r="C130" s="134" t="s">
        <v>80</v>
      </c>
      <c r="D130" s="134" t="s">
        <v>139</v>
      </c>
      <c r="E130" s="135" t="s">
        <v>1041</v>
      </c>
      <c r="F130" s="136" t="s">
        <v>1042</v>
      </c>
      <c r="G130" s="137" t="s">
        <v>231</v>
      </c>
      <c r="H130" s="138">
        <v>10.4</v>
      </c>
      <c r="I130" s="139"/>
      <c r="J130" s="139"/>
      <c r="K130" s="140"/>
      <c r="L130" s="29"/>
      <c r="M130" s="141" t="s">
        <v>1</v>
      </c>
      <c r="N130" s="142" t="s">
        <v>39</v>
      </c>
      <c r="O130" s="143">
        <v>0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5" t="s">
        <v>143</v>
      </c>
      <c r="AT130" s="145" t="s">
        <v>139</v>
      </c>
      <c r="AU130" s="145" t="s">
        <v>85</v>
      </c>
      <c r="AY130" s="15" t="s">
        <v>144</v>
      </c>
      <c r="BE130" s="146">
        <f>IF(N130="základná",J130,0)</f>
        <v>0</v>
      </c>
      <c r="BF130" s="146">
        <f>IF(N130="znížená",J130,0)</f>
        <v>0</v>
      </c>
      <c r="BG130" s="146">
        <f>IF(N130="zákl. prenesená",J130,0)</f>
        <v>0</v>
      </c>
      <c r="BH130" s="146">
        <f>IF(N130="zníž. prenesená",J130,0)</f>
        <v>0</v>
      </c>
      <c r="BI130" s="146">
        <f>IF(N130="nulová",J130,0)</f>
        <v>0</v>
      </c>
      <c r="BJ130" s="15" t="s">
        <v>85</v>
      </c>
      <c r="BK130" s="146">
        <f>ROUND(I130*H130,2)</f>
        <v>0</v>
      </c>
      <c r="BL130" s="15" t="s">
        <v>143</v>
      </c>
      <c r="BM130" s="145" t="s">
        <v>85</v>
      </c>
    </row>
    <row r="131" spans="1:65" s="2" customFormat="1" ht="24.2" customHeight="1">
      <c r="A131" s="28"/>
      <c r="B131" s="133"/>
      <c r="C131" s="134" t="s">
        <v>85</v>
      </c>
      <c r="D131" s="134" t="s">
        <v>139</v>
      </c>
      <c r="E131" s="135" t="s">
        <v>1043</v>
      </c>
      <c r="F131" s="136" t="s">
        <v>1044</v>
      </c>
      <c r="G131" s="137" t="s">
        <v>231</v>
      </c>
      <c r="H131" s="138">
        <v>3.12</v>
      </c>
      <c r="I131" s="139"/>
      <c r="J131" s="139"/>
      <c r="K131" s="140"/>
      <c r="L131" s="29"/>
      <c r="M131" s="141" t="s">
        <v>1</v>
      </c>
      <c r="N131" s="142" t="s">
        <v>39</v>
      </c>
      <c r="O131" s="143">
        <v>0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45" t="s">
        <v>143</v>
      </c>
      <c r="AT131" s="145" t="s">
        <v>139</v>
      </c>
      <c r="AU131" s="145" t="s">
        <v>85</v>
      </c>
      <c r="AY131" s="15" t="s">
        <v>144</v>
      </c>
      <c r="BE131" s="146">
        <f>IF(N131="základná",J131,0)</f>
        <v>0</v>
      </c>
      <c r="BF131" s="146">
        <f>IF(N131="znížená",J131,0)</f>
        <v>0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5" t="s">
        <v>85</v>
      </c>
      <c r="BK131" s="146">
        <f>ROUND(I131*H131,2)</f>
        <v>0</v>
      </c>
      <c r="BL131" s="15" t="s">
        <v>143</v>
      </c>
      <c r="BM131" s="145" t="s">
        <v>143</v>
      </c>
    </row>
    <row r="132" spans="1:65" s="13" customFormat="1" ht="22.9" customHeight="1">
      <c r="B132" s="169"/>
      <c r="D132" s="170" t="s">
        <v>72</v>
      </c>
      <c r="E132" s="179" t="s">
        <v>85</v>
      </c>
      <c r="F132" s="179" t="s">
        <v>260</v>
      </c>
      <c r="J132" s="180"/>
      <c r="L132" s="169"/>
      <c r="M132" s="173"/>
      <c r="N132" s="174"/>
      <c r="O132" s="174"/>
      <c r="P132" s="175">
        <f>SUM(P133:P134)</f>
        <v>0</v>
      </c>
      <c r="Q132" s="174"/>
      <c r="R132" s="175">
        <f>SUM(R133:R134)</f>
        <v>20.582680000000018</v>
      </c>
      <c r="S132" s="174"/>
      <c r="T132" s="176">
        <f>SUM(T133:T134)</f>
        <v>0</v>
      </c>
      <c r="AR132" s="170" t="s">
        <v>80</v>
      </c>
      <c r="AT132" s="177" t="s">
        <v>72</v>
      </c>
      <c r="AU132" s="177" t="s">
        <v>80</v>
      </c>
      <c r="AY132" s="170" t="s">
        <v>144</v>
      </c>
      <c r="BK132" s="178">
        <f>SUM(BK133:BK134)</f>
        <v>0</v>
      </c>
    </row>
    <row r="133" spans="1:65" s="2" customFormat="1" ht="24.2" customHeight="1">
      <c r="A133" s="28"/>
      <c r="B133" s="133"/>
      <c r="C133" s="134" t="s">
        <v>151</v>
      </c>
      <c r="D133" s="134" t="s">
        <v>139</v>
      </c>
      <c r="E133" s="135" t="s">
        <v>265</v>
      </c>
      <c r="F133" s="136" t="s">
        <v>266</v>
      </c>
      <c r="G133" s="137" t="s">
        <v>231</v>
      </c>
      <c r="H133" s="138">
        <v>1.04</v>
      </c>
      <c r="I133" s="139"/>
      <c r="J133" s="139"/>
      <c r="K133" s="140"/>
      <c r="L133" s="29"/>
      <c r="M133" s="141" t="s">
        <v>1</v>
      </c>
      <c r="N133" s="142" t="s">
        <v>39</v>
      </c>
      <c r="O133" s="143">
        <v>0</v>
      </c>
      <c r="P133" s="143">
        <f>O133*H133</f>
        <v>0</v>
      </c>
      <c r="Q133" s="143">
        <v>2.0699999999999998</v>
      </c>
      <c r="R133" s="143">
        <f>Q133*H133</f>
        <v>2.1528</v>
      </c>
      <c r="S133" s="143">
        <v>0</v>
      </c>
      <c r="T133" s="14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5" t="s">
        <v>143</v>
      </c>
      <c r="AT133" s="145" t="s">
        <v>139</v>
      </c>
      <c r="AU133" s="145" t="s">
        <v>85</v>
      </c>
      <c r="AY133" s="15" t="s">
        <v>144</v>
      </c>
      <c r="BE133" s="146">
        <f>IF(N133="základná",J133,0)</f>
        <v>0</v>
      </c>
      <c r="BF133" s="146">
        <f>IF(N133="znížená",J133,0)</f>
        <v>0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5" t="s">
        <v>85</v>
      </c>
      <c r="BK133" s="146">
        <f>ROUND(I133*H133,2)</f>
        <v>0</v>
      </c>
      <c r="BL133" s="15" t="s">
        <v>143</v>
      </c>
      <c r="BM133" s="145" t="s">
        <v>149</v>
      </c>
    </row>
    <row r="134" spans="1:65" s="2" customFormat="1" ht="16.5" customHeight="1">
      <c r="A134" s="28"/>
      <c r="B134" s="133"/>
      <c r="C134" s="134" t="s">
        <v>143</v>
      </c>
      <c r="D134" s="134" t="s">
        <v>139</v>
      </c>
      <c r="E134" s="135" t="s">
        <v>293</v>
      </c>
      <c r="F134" s="136" t="s">
        <v>294</v>
      </c>
      <c r="G134" s="137" t="s">
        <v>231</v>
      </c>
      <c r="H134" s="138">
        <v>8.32</v>
      </c>
      <c r="I134" s="139"/>
      <c r="J134" s="139"/>
      <c r="K134" s="140"/>
      <c r="L134" s="29"/>
      <c r="M134" s="141" t="s">
        <v>1</v>
      </c>
      <c r="N134" s="142" t="s">
        <v>39</v>
      </c>
      <c r="O134" s="143">
        <v>0</v>
      </c>
      <c r="P134" s="143">
        <f>O134*H134</f>
        <v>0</v>
      </c>
      <c r="Q134" s="143">
        <v>2.21512980769231</v>
      </c>
      <c r="R134" s="143">
        <f>Q134*H134</f>
        <v>18.429880000000018</v>
      </c>
      <c r="S134" s="143">
        <v>0</v>
      </c>
      <c r="T134" s="144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5" t="s">
        <v>143</v>
      </c>
      <c r="AT134" s="145" t="s">
        <v>139</v>
      </c>
      <c r="AU134" s="145" t="s">
        <v>85</v>
      </c>
      <c r="AY134" s="15" t="s">
        <v>144</v>
      </c>
      <c r="BE134" s="146">
        <f>IF(N134="základná",J134,0)</f>
        <v>0</v>
      </c>
      <c r="BF134" s="146">
        <f>IF(N134="znížená",J134,0)</f>
        <v>0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5" t="s">
        <v>85</v>
      </c>
      <c r="BK134" s="146">
        <f>ROUND(I134*H134,2)</f>
        <v>0</v>
      </c>
      <c r="BL134" s="15" t="s">
        <v>143</v>
      </c>
      <c r="BM134" s="145" t="s">
        <v>154</v>
      </c>
    </row>
    <row r="135" spans="1:65" s="13" customFormat="1" ht="22.9" customHeight="1">
      <c r="B135" s="169"/>
      <c r="D135" s="170" t="s">
        <v>72</v>
      </c>
      <c r="E135" s="179" t="s">
        <v>151</v>
      </c>
      <c r="F135" s="179" t="s">
        <v>1045</v>
      </c>
      <c r="J135" s="180"/>
      <c r="L135" s="169"/>
      <c r="M135" s="173"/>
      <c r="N135" s="174"/>
      <c r="O135" s="174"/>
      <c r="P135" s="175">
        <f>SUM(P136:P139)</f>
        <v>0</v>
      </c>
      <c r="Q135" s="174"/>
      <c r="R135" s="175">
        <f>SUM(R136:R139)</f>
        <v>10.824839999999998</v>
      </c>
      <c r="S135" s="174"/>
      <c r="T135" s="176">
        <f>SUM(T136:T139)</f>
        <v>0</v>
      </c>
      <c r="AR135" s="170" t="s">
        <v>80</v>
      </c>
      <c r="AT135" s="177" t="s">
        <v>72</v>
      </c>
      <c r="AU135" s="177" t="s">
        <v>80</v>
      </c>
      <c r="AY135" s="170" t="s">
        <v>144</v>
      </c>
      <c r="BK135" s="178">
        <f>SUM(BK136:BK139)</f>
        <v>0</v>
      </c>
    </row>
    <row r="136" spans="1:65" s="2" customFormat="1" ht="44.25" customHeight="1">
      <c r="A136" s="28"/>
      <c r="B136" s="133"/>
      <c r="C136" s="134" t="s">
        <v>158</v>
      </c>
      <c r="D136" s="134" t="s">
        <v>139</v>
      </c>
      <c r="E136" s="135" t="s">
        <v>1046</v>
      </c>
      <c r="F136" s="136" t="s">
        <v>1047</v>
      </c>
      <c r="G136" s="137" t="s">
        <v>142</v>
      </c>
      <c r="H136" s="138">
        <v>63</v>
      </c>
      <c r="I136" s="139"/>
      <c r="J136" s="139"/>
      <c r="K136" s="140"/>
      <c r="L136" s="29"/>
      <c r="M136" s="141" t="s">
        <v>1</v>
      </c>
      <c r="N136" s="142" t="s">
        <v>39</v>
      </c>
      <c r="O136" s="143">
        <v>0</v>
      </c>
      <c r="P136" s="143">
        <f>O136*H136</f>
        <v>0</v>
      </c>
      <c r="Q136" s="143">
        <v>0.10958</v>
      </c>
      <c r="R136" s="143">
        <f>Q136*H136</f>
        <v>6.9035399999999996</v>
      </c>
      <c r="S136" s="143">
        <v>0</v>
      </c>
      <c r="T136" s="14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45" t="s">
        <v>143</v>
      </c>
      <c r="AT136" s="145" t="s">
        <v>139</v>
      </c>
      <c r="AU136" s="145" t="s">
        <v>85</v>
      </c>
      <c r="AY136" s="15" t="s">
        <v>144</v>
      </c>
      <c r="BE136" s="146">
        <f>IF(N136="základná",J136,0)</f>
        <v>0</v>
      </c>
      <c r="BF136" s="146">
        <f>IF(N136="znížená",J136,0)</f>
        <v>0</v>
      </c>
      <c r="BG136" s="146">
        <f>IF(N136="zákl. prenesená",J136,0)</f>
        <v>0</v>
      </c>
      <c r="BH136" s="146">
        <f>IF(N136="zníž. prenesená",J136,0)</f>
        <v>0</v>
      </c>
      <c r="BI136" s="146">
        <f>IF(N136="nulová",J136,0)</f>
        <v>0</v>
      </c>
      <c r="BJ136" s="15" t="s">
        <v>85</v>
      </c>
      <c r="BK136" s="146">
        <f>ROUND(I136*H136,2)</f>
        <v>0</v>
      </c>
      <c r="BL136" s="15" t="s">
        <v>143</v>
      </c>
      <c r="BM136" s="145" t="s">
        <v>157</v>
      </c>
    </row>
    <row r="137" spans="1:65" s="2" customFormat="1" ht="24.2" customHeight="1">
      <c r="A137" s="28"/>
      <c r="B137" s="133"/>
      <c r="C137" s="181" t="s">
        <v>149</v>
      </c>
      <c r="D137" s="181" t="s">
        <v>257</v>
      </c>
      <c r="E137" s="182" t="s">
        <v>1048</v>
      </c>
      <c r="F137" s="183" t="s">
        <v>1049</v>
      </c>
      <c r="G137" s="184" t="s">
        <v>142</v>
      </c>
      <c r="H137" s="185">
        <v>63</v>
      </c>
      <c r="I137" s="186"/>
      <c r="J137" s="186"/>
      <c r="K137" s="187"/>
      <c r="L137" s="188"/>
      <c r="M137" s="189" t="s">
        <v>1</v>
      </c>
      <c r="N137" s="190" t="s">
        <v>39</v>
      </c>
      <c r="O137" s="143">
        <v>0</v>
      </c>
      <c r="P137" s="143">
        <f>O137*H137</f>
        <v>0</v>
      </c>
      <c r="Q137" s="143">
        <v>9.1000000000000004E-3</v>
      </c>
      <c r="R137" s="143">
        <f>Q137*H137</f>
        <v>0.57330000000000003</v>
      </c>
      <c r="S137" s="143">
        <v>0</v>
      </c>
      <c r="T137" s="144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5" t="s">
        <v>154</v>
      </c>
      <c r="AT137" s="145" t="s">
        <v>257</v>
      </c>
      <c r="AU137" s="145" t="s">
        <v>85</v>
      </c>
      <c r="AY137" s="15" t="s">
        <v>144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5" t="s">
        <v>85</v>
      </c>
      <c r="BK137" s="146">
        <f>ROUND(I137*H137,2)</f>
        <v>0</v>
      </c>
      <c r="BL137" s="15" t="s">
        <v>143</v>
      </c>
      <c r="BM137" s="145" t="s">
        <v>162</v>
      </c>
    </row>
    <row r="138" spans="1:65" s="2" customFormat="1" ht="24.2" customHeight="1">
      <c r="A138" s="28"/>
      <c r="B138" s="133"/>
      <c r="C138" s="181" t="s">
        <v>167</v>
      </c>
      <c r="D138" s="181" t="s">
        <v>257</v>
      </c>
      <c r="E138" s="182" t="s">
        <v>1050</v>
      </c>
      <c r="F138" s="183" t="s">
        <v>1051</v>
      </c>
      <c r="G138" s="184" t="s">
        <v>142</v>
      </c>
      <c r="H138" s="185">
        <v>62</v>
      </c>
      <c r="I138" s="186"/>
      <c r="J138" s="186"/>
      <c r="K138" s="187"/>
      <c r="L138" s="188"/>
      <c r="M138" s="189" t="s">
        <v>1</v>
      </c>
      <c r="N138" s="190" t="s">
        <v>39</v>
      </c>
      <c r="O138" s="143">
        <v>0</v>
      </c>
      <c r="P138" s="143">
        <f>O138*H138</f>
        <v>0</v>
      </c>
      <c r="Q138" s="143">
        <v>5.3999999999999999E-2</v>
      </c>
      <c r="R138" s="143">
        <f>Q138*H138</f>
        <v>3.3479999999999999</v>
      </c>
      <c r="S138" s="143">
        <v>0</v>
      </c>
      <c r="T138" s="144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5" t="s">
        <v>154</v>
      </c>
      <c r="AT138" s="145" t="s">
        <v>257</v>
      </c>
      <c r="AU138" s="145" t="s">
        <v>85</v>
      </c>
      <c r="AY138" s="15" t="s">
        <v>144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5" t="s">
        <v>85</v>
      </c>
      <c r="BK138" s="146">
        <f>ROUND(I138*H138,2)</f>
        <v>0</v>
      </c>
      <c r="BL138" s="15" t="s">
        <v>143</v>
      </c>
      <c r="BM138" s="145" t="s">
        <v>166</v>
      </c>
    </row>
    <row r="139" spans="1:65" s="2" customFormat="1" ht="16.5" customHeight="1">
      <c r="A139" s="28"/>
      <c r="B139" s="133"/>
      <c r="C139" s="181" t="s">
        <v>154</v>
      </c>
      <c r="D139" s="181" t="s">
        <v>257</v>
      </c>
      <c r="E139" s="182" t="s">
        <v>1052</v>
      </c>
      <c r="F139" s="183" t="s">
        <v>1053</v>
      </c>
      <c r="G139" s="184" t="s">
        <v>142</v>
      </c>
      <c r="H139" s="185">
        <v>189</v>
      </c>
      <c r="I139" s="186"/>
      <c r="J139" s="186"/>
      <c r="K139" s="187"/>
      <c r="L139" s="188"/>
      <c r="M139" s="189" t="s">
        <v>1</v>
      </c>
      <c r="N139" s="190" t="s">
        <v>39</v>
      </c>
      <c r="O139" s="143">
        <v>0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5" t="s">
        <v>154</v>
      </c>
      <c r="AT139" s="145" t="s">
        <v>257</v>
      </c>
      <c r="AU139" s="145" t="s">
        <v>85</v>
      </c>
      <c r="AY139" s="15" t="s">
        <v>144</v>
      </c>
      <c r="BE139" s="146">
        <f>IF(N139="základná",J139,0)</f>
        <v>0</v>
      </c>
      <c r="BF139" s="146">
        <f>IF(N139="znížená",J139,0)</f>
        <v>0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5" t="s">
        <v>85</v>
      </c>
      <c r="BK139" s="146">
        <f>ROUND(I139*H139,2)</f>
        <v>0</v>
      </c>
      <c r="BL139" s="15" t="s">
        <v>143</v>
      </c>
      <c r="BM139" s="145" t="s">
        <v>170</v>
      </c>
    </row>
    <row r="140" spans="1:65" s="13" customFormat="1" ht="22.9" customHeight="1">
      <c r="B140" s="169"/>
      <c r="D140" s="170" t="s">
        <v>72</v>
      </c>
      <c r="E140" s="179" t="s">
        <v>344</v>
      </c>
      <c r="F140" s="179" t="s">
        <v>345</v>
      </c>
      <c r="J140" s="180"/>
      <c r="L140" s="169"/>
      <c r="M140" s="173"/>
      <c r="N140" s="174"/>
      <c r="O140" s="174"/>
      <c r="P140" s="175">
        <f>P141</f>
        <v>0</v>
      </c>
      <c r="Q140" s="174"/>
      <c r="R140" s="175">
        <f>R141</f>
        <v>0</v>
      </c>
      <c r="S140" s="174"/>
      <c r="T140" s="176">
        <f>T141</f>
        <v>0</v>
      </c>
      <c r="AR140" s="170" t="s">
        <v>80</v>
      </c>
      <c r="AT140" s="177" t="s">
        <v>72</v>
      </c>
      <c r="AU140" s="177" t="s">
        <v>80</v>
      </c>
      <c r="AY140" s="170" t="s">
        <v>144</v>
      </c>
      <c r="BK140" s="178">
        <f>BK141</f>
        <v>0</v>
      </c>
    </row>
    <row r="141" spans="1:65" s="2" customFormat="1" ht="24.2" customHeight="1">
      <c r="A141" s="28"/>
      <c r="B141" s="133"/>
      <c r="C141" s="134" t="s">
        <v>174</v>
      </c>
      <c r="D141" s="134" t="s">
        <v>139</v>
      </c>
      <c r="E141" s="135" t="s">
        <v>1054</v>
      </c>
      <c r="F141" s="136" t="s">
        <v>1055</v>
      </c>
      <c r="G141" s="137" t="s">
        <v>254</v>
      </c>
      <c r="H141" s="138">
        <v>31.408000000000001</v>
      </c>
      <c r="I141" s="139"/>
      <c r="J141" s="139"/>
      <c r="K141" s="140"/>
      <c r="L141" s="29"/>
      <c r="M141" s="141" t="s">
        <v>1</v>
      </c>
      <c r="N141" s="142" t="s">
        <v>39</v>
      </c>
      <c r="O141" s="143">
        <v>0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5" t="s">
        <v>143</v>
      </c>
      <c r="AT141" s="145" t="s">
        <v>139</v>
      </c>
      <c r="AU141" s="145" t="s">
        <v>85</v>
      </c>
      <c r="AY141" s="15" t="s">
        <v>144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5" t="s">
        <v>85</v>
      </c>
      <c r="BK141" s="146">
        <f>ROUND(I141*H141,2)</f>
        <v>0</v>
      </c>
      <c r="BL141" s="15" t="s">
        <v>143</v>
      </c>
      <c r="BM141" s="145" t="s">
        <v>173</v>
      </c>
    </row>
    <row r="142" spans="1:65" s="13" customFormat="1" ht="25.9" customHeight="1">
      <c r="B142" s="169"/>
      <c r="D142" s="170" t="s">
        <v>72</v>
      </c>
      <c r="E142" s="171" t="s">
        <v>349</v>
      </c>
      <c r="F142" s="171" t="s">
        <v>350</v>
      </c>
      <c r="J142" s="172"/>
      <c r="L142" s="169"/>
      <c r="M142" s="173"/>
      <c r="N142" s="174"/>
      <c r="O142" s="174"/>
      <c r="P142" s="175">
        <f>P143</f>
        <v>0</v>
      </c>
      <c r="Q142" s="174"/>
      <c r="R142" s="175">
        <f>R143</f>
        <v>2.4416799999999999</v>
      </c>
      <c r="S142" s="174"/>
      <c r="T142" s="176">
        <f>T143</f>
        <v>0</v>
      </c>
      <c r="AR142" s="170" t="s">
        <v>85</v>
      </c>
      <c r="AT142" s="177" t="s">
        <v>72</v>
      </c>
      <c r="AU142" s="177" t="s">
        <v>73</v>
      </c>
      <c r="AY142" s="170" t="s">
        <v>144</v>
      </c>
      <c r="BK142" s="178">
        <f>BK143</f>
        <v>0</v>
      </c>
    </row>
    <row r="143" spans="1:65" s="13" customFormat="1" ht="22.9" customHeight="1">
      <c r="B143" s="169"/>
      <c r="D143" s="170" t="s">
        <v>72</v>
      </c>
      <c r="E143" s="179" t="s">
        <v>467</v>
      </c>
      <c r="F143" s="179" t="s">
        <v>468</v>
      </c>
      <c r="J143" s="180"/>
      <c r="L143" s="169"/>
      <c r="M143" s="173"/>
      <c r="N143" s="174"/>
      <c r="O143" s="174"/>
      <c r="P143" s="175">
        <f>SUM(P144:P148)</f>
        <v>0</v>
      </c>
      <c r="Q143" s="174"/>
      <c r="R143" s="175">
        <f>SUM(R144:R148)</f>
        <v>2.4416799999999999</v>
      </c>
      <c r="S143" s="174"/>
      <c r="T143" s="176">
        <f>SUM(T144:T148)</f>
        <v>0</v>
      </c>
      <c r="AR143" s="170" t="s">
        <v>85</v>
      </c>
      <c r="AT143" s="177" t="s">
        <v>72</v>
      </c>
      <c r="AU143" s="177" t="s">
        <v>80</v>
      </c>
      <c r="AY143" s="170" t="s">
        <v>144</v>
      </c>
      <c r="BK143" s="178">
        <f>SUM(BK144:BK148)</f>
        <v>0</v>
      </c>
    </row>
    <row r="144" spans="1:65" s="2" customFormat="1" ht="24.2" customHeight="1">
      <c r="A144" s="28"/>
      <c r="B144" s="133"/>
      <c r="C144" s="134" t="s">
        <v>157</v>
      </c>
      <c r="D144" s="134" t="s">
        <v>139</v>
      </c>
      <c r="E144" s="135" t="s">
        <v>1056</v>
      </c>
      <c r="F144" s="136" t="s">
        <v>1057</v>
      </c>
      <c r="G144" s="137" t="s">
        <v>419</v>
      </c>
      <c r="H144" s="138">
        <v>62</v>
      </c>
      <c r="I144" s="139"/>
      <c r="J144" s="139"/>
      <c r="K144" s="140"/>
      <c r="L144" s="29"/>
      <c r="M144" s="141" t="s">
        <v>1</v>
      </c>
      <c r="N144" s="142" t="s">
        <v>39</v>
      </c>
      <c r="O144" s="143">
        <v>0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5" t="s">
        <v>170</v>
      </c>
      <c r="AT144" s="145" t="s">
        <v>139</v>
      </c>
      <c r="AU144" s="145" t="s">
        <v>85</v>
      </c>
      <c r="AY144" s="15" t="s">
        <v>144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5" t="s">
        <v>85</v>
      </c>
      <c r="BK144" s="146">
        <f>ROUND(I144*H144,2)</f>
        <v>0</v>
      </c>
      <c r="BL144" s="15" t="s">
        <v>170</v>
      </c>
      <c r="BM144" s="145" t="s">
        <v>7</v>
      </c>
    </row>
    <row r="145" spans="1:65" s="2" customFormat="1" ht="24.2" customHeight="1">
      <c r="A145" s="28"/>
      <c r="B145" s="133"/>
      <c r="C145" s="181" t="s">
        <v>181</v>
      </c>
      <c r="D145" s="181" t="s">
        <v>257</v>
      </c>
      <c r="E145" s="182" t="s">
        <v>1058</v>
      </c>
      <c r="F145" s="183" t="s">
        <v>1059</v>
      </c>
      <c r="G145" s="184" t="s">
        <v>142</v>
      </c>
      <c r="H145" s="185">
        <v>62</v>
      </c>
      <c r="I145" s="186"/>
      <c r="J145" s="186"/>
      <c r="K145" s="187"/>
      <c r="L145" s="188"/>
      <c r="M145" s="189" t="s">
        <v>1</v>
      </c>
      <c r="N145" s="190" t="s">
        <v>39</v>
      </c>
      <c r="O145" s="143">
        <v>0</v>
      </c>
      <c r="P145" s="143">
        <f>O145*H145</f>
        <v>0</v>
      </c>
      <c r="Q145" s="143">
        <v>3.7499999999999999E-2</v>
      </c>
      <c r="R145" s="143">
        <f>Q145*H145</f>
        <v>2.3249999999999997</v>
      </c>
      <c r="S145" s="143">
        <v>0</v>
      </c>
      <c r="T145" s="144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5" t="s">
        <v>267</v>
      </c>
      <c r="AT145" s="145" t="s">
        <v>257</v>
      </c>
      <c r="AU145" s="145" t="s">
        <v>85</v>
      </c>
      <c r="AY145" s="15" t="s">
        <v>144</v>
      </c>
      <c r="BE145" s="146">
        <f>IF(N145="základná",J145,0)</f>
        <v>0</v>
      </c>
      <c r="BF145" s="146">
        <f>IF(N145="znížená",J145,0)</f>
        <v>0</v>
      </c>
      <c r="BG145" s="146">
        <f>IF(N145="zákl. prenesená",J145,0)</f>
        <v>0</v>
      </c>
      <c r="BH145" s="146">
        <f>IF(N145="zníž. prenesená",J145,0)</f>
        <v>0</v>
      </c>
      <c r="BI145" s="146">
        <f>IF(N145="nulová",J145,0)</f>
        <v>0</v>
      </c>
      <c r="BJ145" s="15" t="s">
        <v>85</v>
      </c>
      <c r="BK145" s="146">
        <f>ROUND(I145*H145,2)</f>
        <v>0</v>
      </c>
      <c r="BL145" s="15" t="s">
        <v>170</v>
      </c>
      <c r="BM145" s="145" t="s">
        <v>180</v>
      </c>
    </row>
    <row r="146" spans="1:65" s="2" customFormat="1" ht="33" customHeight="1">
      <c r="A146" s="28"/>
      <c r="B146" s="133"/>
      <c r="C146" s="134" t="s">
        <v>162</v>
      </c>
      <c r="D146" s="134" t="s">
        <v>139</v>
      </c>
      <c r="E146" s="135" t="s">
        <v>1060</v>
      </c>
      <c r="F146" s="136" t="s">
        <v>1061</v>
      </c>
      <c r="G146" s="137" t="s">
        <v>142</v>
      </c>
      <c r="H146" s="138">
        <v>1</v>
      </c>
      <c r="I146" s="139"/>
      <c r="J146" s="139"/>
      <c r="K146" s="140"/>
      <c r="L146" s="29"/>
      <c r="M146" s="141" t="s">
        <v>1</v>
      </c>
      <c r="N146" s="142" t="s">
        <v>39</v>
      </c>
      <c r="O146" s="143">
        <v>0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5" t="s">
        <v>170</v>
      </c>
      <c r="AT146" s="145" t="s">
        <v>139</v>
      </c>
      <c r="AU146" s="145" t="s">
        <v>85</v>
      </c>
      <c r="AY146" s="15" t="s">
        <v>144</v>
      </c>
      <c r="BE146" s="146">
        <f>IF(N146="základná",J146,0)</f>
        <v>0</v>
      </c>
      <c r="BF146" s="146">
        <f>IF(N146="znížená",J146,0)</f>
        <v>0</v>
      </c>
      <c r="BG146" s="146">
        <f>IF(N146="zákl. prenesená",J146,0)</f>
        <v>0</v>
      </c>
      <c r="BH146" s="146">
        <f>IF(N146="zníž. prenesená",J146,0)</f>
        <v>0</v>
      </c>
      <c r="BI146" s="146">
        <f>IF(N146="nulová",J146,0)</f>
        <v>0</v>
      </c>
      <c r="BJ146" s="15" t="s">
        <v>85</v>
      </c>
      <c r="BK146" s="146">
        <f>ROUND(I146*H146,2)</f>
        <v>0</v>
      </c>
      <c r="BL146" s="15" t="s">
        <v>170</v>
      </c>
      <c r="BM146" s="145" t="s">
        <v>184</v>
      </c>
    </row>
    <row r="147" spans="1:65" s="2" customFormat="1" ht="24.2" customHeight="1">
      <c r="A147" s="28"/>
      <c r="B147" s="133"/>
      <c r="C147" s="181" t="s">
        <v>189</v>
      </c>
      <c r="D147" s="181" t="s">
        <v>257</v>
      </c>
      <c r="E147" s="182" t="s">
        <v>1062</v>
      </c>
      <c r="F147" s="183" t="s">
        <v>1063</v>
      </c>
      <c r="G147" s="184" t="s">
        <v>142</v>
      </c>
      <c r="H147" s="185">
        <v>1</v>
      </c>
      <c r="I147" s="186"/>
      <c r="J147" s="186"/>
      <c r="K147" s="187"/>
      <c r="L147" s="188"/>
      <c r="M147" s="189" t="s">
        <v>1</v>
      </c>
      <c r="N147" s="190" t="s">
        <v>39</v>
      </c>
      <c r="O147" s="143">
        <v>0</v>
      </c>
      <c r="P147" s="143">
        <f>O147*H147</f>
        <v>0</v>
      </c>
      <c r="Q147" s="143">
        <v>0.11668000000000001</v>
      </c>
      <c r="R147" s="143">
        <f>Q147*H147</f>
        <v>0.11668000000000001</v>
      </c>
      <c r="S147" s="143">
        <v>0</v>
      </c>
      <c r="T147" s="144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5" t="s">
        <v>267</v>
      </c>
      <c r="AT147" s="145" t="s">
        <v>257</v>
      </c>
      <c r="AU147" s="145" t="s">
        <v>85</v>
      </c>
      <c r="AY147" s="15" t="s">
        <v>144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5" t="s">
        <v>85</v>
      </c>
      <c r="BK147" s="146">
        <f>ROUND(I147*H147,2)</f>
        <v>0</v>
      </c>
      <c r="BL147" s="15" t="s">
        <v>170</v>
      </c>
      <c r="BM147" s="145" t="s">
        <v>187</v>
      </c>
    </row>
    <row r="148" spans="1:65" s="2" customFormat="1" ht="24.2" customHeight="1">
      <c r="A148" s="28"/>
      <c r="B148" s="133"/>
      <c r="C148" s="134" t="s">
        <v>166</v>
      </c>
      <c r="D148" s="134" t="s">
        <v>139</v>
      </c>
      <c r="E148" s="135" t="s">
        <v>511</v>
      </c>
      <c r="F148" s="136" t="s">
        <v>512</v>
      </c>
      <c r="G148" s="137" t="s">
        <v>377</v>
      </c>
      <c r="H148" s="138"/>
      <c r="I148" s="139"/>
      <c r="J148" s="139"/>
      <c r="K148" s="140"/>
      <c r="L148" s="29"/>
      <c r="M148" s="191" t="s">
        <v>1</v>
      </c>
      <c r="N148" s="192" t="s">
        <v>39</v>
      </c>
      <c r="O148" s="193">
        <v>0</v>
      </c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5" t="s">
        <v>170</v>
      </c>
      <c r="AT148" s="145" t="s">
        <v>139</v>
      </c>
      <c r="AU148" s="145" t="s">
        <v>85</v>
      </c>
      <c r="AY148" s="15" t="s">
        <v>144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5" t="s">
        <v>85</v>
      </c>
      <c r="BK148" s="146">
        <f>ROUND(I148*H148,2)</f>
        <v>0</v>
      </c>
      <c r="BL148" s="15" t="s">
        <v>170</v>
      </c>
      <c r="BM148" s="145" t="s">
        <v>193</v>
      </c>
    </row>
    <row r="149" spans="1:65" s="2" customFormat="1" ht="6.95" customHeight="1">
      <c r="A149" s="28"/>
      <c r="B149" s="46"/>
      <c r="C149" s="47"/>
      <c r="D149" s="47"/>
      <c r="E149" s="47"/>
      <c r="F149" s="47"/>
      <c r="G149" s="47"/>
      <c r="H149" s="47"/>
      <c r="I149" s="47"/>
      <c r="J149" s="47"/>
      <c r="K149" s="47"/>
      <c r="L149" s="29"/>
      <c r="M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</row>
  </sheetData>
  <autoFilter ref="C126:K148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5" ma:contentTypeDescription="Umožňuje vytvoriť nový dokument." ma:contentTypeScope="" ma:versionID="92f133573869d95d1164ce44524a6da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46a66ee1878a78d8a247981f00274df4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  <xsd:element ref="ns2:D_x00e1_tum_x0020__x00fa_prav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  <xsd:element name="D_x00e1_tum_x0020__x00fa_pravy" ma:index="12" nillable="true" ma:displayName="Dátum úpravy" ma:format="DateOnly" ma:internalName="D_x00e1_tum_x0020__x00fa_pravy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2023-05-15T09:08:40+00:00</D_x00e1_tum>
    <Kraj xmlns="f5989147-848d-48d2-ae59-80d800a8233c" xsi:nil="true"/>
    <D_x00e1_tum_x0020__x00fa_pravy xmlns="f5989147-848d-48d2-ae59-80d800a8233c" xsi:nil="true"/>
  </documentManagement>
</p:properties>
</file>

<file path=customXml/itemProps1.xml><?xml version="1.0" encoding="utf-8"?>
<ds:datastoreItem xmlns:ds="http://schemas.openxmlformats.org/officeDocument/2006/customXml" ds:itemID="{9E0F0090-E228-46F6-BA61-49C8A9C650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989147-848d-48d2-ae59-80d800a8233c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23AFA7-0A38-48D8-B0C8-67A178F893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BCBF88-BA18-4ACE-BF53-7DAA8D73926D}">
  <ds:schemaRefs>
    <ds:schemaRef ds:uri="http://purl.org/dc/dcmitype/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f5989147-848d-48d2-ae59-80d800a8233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01 - Rozvod stlačeného vz...</vt:lpstr>
      <vt:lpstr>01 - Stavebné riešenie   </vt:lpstr>
      <vt:lpstr>02 - Elektroinštalácia - ...</vt:lpstr>
      <vt:lpstr>03 - Vykurovanie</vt:lpstr>
      <vt:lpstr>01 - Spevnené plochy</vt:lpstr>
      <vt:lpstr>01 - Stavebné riešenie</vt:lpstr>
      <vt:lpstr>02 - Elektroinštalácia - ..._01</vt:lpstr>
      <vt:lpstr>01 - Oplotenie</vt:lpstr>
      <vt:lpstr>'01 - Oplotenie'!Názvy_tlače</vt:lpstr>
      <vt:lpstr>'01 - Rozvod stlačeného vz...'!Názvy_tlače</vt:lpstr>
      <vt:lpstr>'01 - Spevnené plochy'!Názvy_tlače</vt:lpstr>
      <vt:lpstr>'01 - Stavebné riešenie'!Názvy_tlače</vt:lpstr>
      <vt:lpstr>'01 - Stavebné riešenie   '!Názvy_tlače</vt:lpstr>
      <vt:lpstr>'02 - Elektroinštalácia - ...'!Názvy_tlače</vt:lpstr>
      <vt:lpstr>'02 - Elektroinštalácia - ..._01'!Názvy_tlače</vt:lpstr>
      <vt:lpstr>'03 - Vykurovanie'!Názvy_tlače</vt:lpstr>
      <vt:lpstr>'Rekapitulácia stavby'!Názvy_tlače</vt:lpstr>
      <vt:lpstr>'01 - Oplotenie'!Oblasť_tlače</vt:lpstr>
      <vt:lpstr>'01 - Rozvod stlačeného vz...'!Oblasť_tlače</vt:lpstr>
      <vt:lpstr>'01 - Spevnené plochy'!Oblasť_tlače</vt:lpstr>
      <vt:lpstr>'01 - Stavebné riešenie'!Oblasť_tlače</vt:lpstr>
      <vt:lpstr>'01 - Stavebné riešenie   '!Oblasť_tlače</vt:lpstr>
      <vt:lpstr>'02 - Elektroinštalácia - ...'!Oblasť_tlače</vt:lpstr>
      <vt:lpstr>'02 - Elektroinštalácia - ..._01'!Oblasť_tlače</vt:lpstr>
      <vt:lpstr>'03 - Vykurovanie'!Oblasť_tlače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DESKTOP-4IMJIBF\Janik</dc:creator>
  <cp:lastModifiedBy>Peter Kohút</cp:lastModifiedBy>
  <dcterms:created xsi:type="dcterms:W3CDTF">2023-05-15T08:39:24Z</dcterms:created>
  <dcterms:modified xsi:type="dcterms:W3CDTF">2024-05-20T06:11:29Z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