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1"/>
  </bookViews>
  <sheets>
    <sheet name="Pokyny pro vyplnění" sheetId="1" r:id="rId1"/>
    <sheet name="Stavba" sheetId="2" r:id="rId2"/>
    <sheet name="VzorPolozky" sheetId="3" state="hidden" r:id="rId3"/>
    <sheet name="01 20230604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'01 20230604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'01 20230604 Pol'!$A$1:$Y$33</definedName>
    <definedName name="_xlnm.Print_Area" localSheetId="1">'Stavba'!$A$1:$J$54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<sst xmlns="http://schemas.openxmlformats.org/spreadsheetml/2006/main" count="239" uniqueCount="133">
  <si>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</si>
  <si>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</si>
  <si>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</si>
  <si>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</si>
  <si>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</si>
  <si>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</si>
  <si>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</si>
  <si>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</si>
  <si>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</si>
  <si>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</si>
  <si>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</si>
  <si>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</si>
  <si>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</si>
  <si>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</si>
  <si>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</si>
  <si>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</si>
  <si>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</si>
  <si>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</si>
  <si>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</si>
  <si>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</si>
  <si>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</si>
  <si>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</si>
  <si>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</si>
  <si>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</si>
  <si>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</si>
  <si>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</si>
  <si>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</si>
  <si>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</si>
  <si>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</si>
  <si>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</si>
  <si>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</si>
  <si>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</si>
  <si>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</si>
  <si>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</si>
  <si>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</si>
  <si>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</si>
  <si>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</si>
  <si>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</si>
  <si>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</si>
  <si>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</si>
  <si>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</si>
  <si>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</si>
  <si>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</si>
  <si>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20230604</t>
  </si>
  <si>
    <t>SGRAFITO</t>
  </si>
  <si>
    <t>01</t>
  </si>
  <si>
    <t>Objekt</t>
  </si>
  <si>
    <t>Objekt:</t>
  </si>
  <si>
    <t>Rozpočet:</t>
  </si>
  <si>
    <t>Stavba</t>
  </si>
  <si>
    <t>Celkem za stavbu</t>
  </si>
  <si>
    <t>CZK</t>
  </si>
  <si>
    <t>#POPS</t>
  </si>
  <si>
    <t>Popis stavby: 01 - Stavba</t>
  </si>
  <si>
    <t>#POPO</t>
  </si>
  <si>
    <t>Popis objektu: 01 - Objekt</t>
  </si>
  <si>
    <t>#POPR</t>
  </si>
  <si>
    <t>Popis rozpočtu: 20230604 - SGRAFITO</t>
  </si>
  <si>
    <t>Rekapitulace dílů</t>
  </si>
  <si>
    <t>Typ dílu</t>
  </si>
  <si>
    <t>62</t>
  </si>
  <si>
    <t>Úpravy povrchů vnější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</si>
  <si>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</si>
  <si>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</si>
  <si>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</si>
  <si>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</si>
  <si>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</si>
  <si>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</si>
  <si>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</si>
  <si>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</si>
  <si>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</si>
  <si>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</si>
  <si>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</si>
  <si>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</si>
  <si>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</si>
  <si>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</si>
  <si>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</si>
  <si>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</si>
  <si>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</si>
  <si>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</si>
  <si>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</si>
  <si>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</si>
  <si>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</si>
  <si>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</si>
  <si>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</si>
  <si>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</si>
  <si>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</si>
  <si>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</si>
  <si>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</si>
  <si>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</si>
  <si>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</si>
  <si>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</si>
  <si>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62-01</t>
  </si>
  <si>
    <t>Průzkumné práce na fasádě</t>
  </si>
  <si>
    <t>m2</t>
  </si>
  <si>
    <t>Vlastní</t>
  </si>
  <si>
    <t>Indiv</t>
  </si>
  <si>
    <t>Specifikace</t>
  </si>
  <si>
    <t>Běžná</t>
  </si>
  <si>
    <t>POL3_0</t>
  </si>
  <si>
    <t>62-02</t>
  </si>
  <si>
    <t>Konsolidace stávajícígo sgrafita</t>
  </si>
  <si>
    <t>62-03</t>
  </si>
  <si>
    <t>Očištění sgrafita</t>
  </si>
  <si>
    <t>Práce</t>
  </si>
  <si>
    <t>POL1_1</t>
  </si>
  <si>
    <t>62-04</t>
  </si>
  <si>
    <t>Sgrafito - dplnění</t>
  </si>
  <si>
    <t>VRN0</t>
  </si>
  <si>
    <t>Ztížené výrobní podmínky</t>
  </si>
  <si>
    <t>Soubor</t>
  </si>
  <si>
    <t>VRN</t>
  </si>
  <si>
    <t>POL99_8</t>
  </si>
  <si>
    <t>VRN1</t>
  </si>
  <si>
    <t>Oborová přirážka</t>
  </si>
  <si>
    <t>VRN2</t>
  </si>
  <si>
    <t>Přesun stavebních kapacit</t>
  </si>
  <si>
    <t>VRN3</t>
  </si>
  <si>
    <t>Mimostaveništní doprava</t>
  </si>
  <si>
    <t>005121R</t>
  </si>
  <si>
    <t>Zařízení staveniště</t>
  </si>
  <si>
    <t>RTS 24/ I</t>
  </si>
  <si>
    <t>POL99_2</t>
  </si>
  <si>
    <t>VRN5</t>
  </si>
  <si>
    <t>Provoz investora</t>
  </si>
  <si>
    <t>VRN6</t>
  </si>
  <si>
    <t>Kompletační činnost (IČD)</t>
  </si>
  <si>
    <t>VRN7</t>
  </si>
  <si>
    <t>Rezerva rozpočtu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</si>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</sst>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inden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indent="1"/>
    </xf>
    <xf numFmtId="0" fontId="0" fillId="33" borderId="15" xfId="0" applyFill="1" applyBorder="1" applyAlignment="1">
      <alignment wrapTex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Alignment="1" applyProtection="1">
      <alignment horizontal="left" vertical="center"/>
      <protection locked="0"/>
    </xf>
    <xf numFmtId="4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5" borderId="29" xfId="0" applyNumberFormat="1" applyFont="1" applyFill="1" applyBorder="1" applyAlignment="1">
      <alignment vertical="center"/>
    </xf>
    <xf numFmtId="4" fontId="3" fillId="35" borderId="30" xfId="0" applyNumberFormat="1" applyFont="1" applyFill="1" applyBorder="1" applyAlignment="1">
      <alignment vertical="center" wrapText="1"/>
    </xf>
    <xf numFmtId="4" fontId="7" fillId="35" borderId="31" xfId="0" applyNumberFormat="1" applyFont="1" applyFill="1" applyBorder="1" applyAlignment="1">
      <alignment horizontal="center" vertical="center" wrapText="1" shrinkToFit="1"/>
    </xf>
    <xf numFmtId="4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2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 wrapText="1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 wrapText="1"/>
    </xf>
    <xf numFmtId="4" fontId="3" fillId="33" borderId="34" xfId="0" applyNumberFormat="1" applyFont="1" applyFill="1" applyBorder="1" applyAlignment="1">
      <alignment vertical="center"/>
    </xf>
    <xf numFmtId="166" fontId="3" fillId="0" borderId="33" xfId="0" applyNumberFormat="1" applyFont="1" applyBorder="1" applyAlignment="1">
      <alignment vertical="center"/>
    </xf>
    <xf numFmtId="166" fontId="3" fillId="33" borderId="34" xfId="0" applyNumberFormat="1" applyFont="1" applyFill="1" applyBorder="1" applyAlignment="1">
      <alignment vertical="center"/>
    </xf>
    <xf numFmtId="166" fontId="0" fillId="0" borderId="0" xfId="0" applyNumberFormat="1" applyAlignment="1">
      <alignment/>
    </xf>
    <xf numFmtId="4" fontId="3" fillId="0" borderId="33" xfId="0" applyNumberFormat="1" applyFont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5" borderId="26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5" xfId="0" applyFill="1" applyBorder="1" applyAlignment="1">
      <alignment horizontal="center"/>
    </xf>
    <xf numFmtId="49" fontId="0" fillId="35" borderId="25" xfId="0" applyNumberFormat="1" applyFill="1" applyBorder="1" applyAlignment="1">
      <alignment/>
    </xf>
    <xf numFmtId="0" fontId="0" fillId="35" borderId="25" xfId="0" applyFill="1" applyBorder="1" applyAlignment="1">
      <alignment wrapText="1"/>
    </xf>
    <xf numFmtId="0" fontId="13" fillId="0" borderId="0" xfId="0" applyFont="1" applyAlignment="1">
      <alignment/>
    </xf>
    <xf numFmtId="167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6" xfId="0" applyFont="1" applyFill="1" applyBorder="1" applyAlignment="1">
      <alignment vertical="top"/>
    </xf>
    <xf numFmtId="49" fontId="5" fillId="33" borderId="17" xfId="0" applyNumberFormat="1" applyFont="1" applyFill="1" applyBorder="1" applyAlignment="1">
      <alignment vertical="top"/>
    </xf>
    <xf numFmtId="0" fontId="5" fillId="33" borderId="17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vertical="top"/>
    </xf>
    <xf numFmtId="4" fontId="13" fillId="0" borderId="0" xfId="0" applyNumberFormat="1" applyFont="1" applyBorder="1" applyAlignment="1">
      <alignment vertical="top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0" fontId="5" fillId="33" borderId="22" xfId="0" applyFont="1" applyFill="1" applyBorder="1" applyAlignment="1">
      <alignment horizontal="center" vertical="top" shrinkToFit="1"/>
    </xf>
    <xf numFmtId="167" fontId="5" fillId="33" borderId="22" xfId="0" applyNumberFormat="1" applyFont="1" applyFill="1" applyBorder="1" applyAlignment="1">
      <alignment vertical="top" shrinkToFit="1"/>
    </xf>
    <xf numFmtId="4" fontId="5" fillId="33" borderId="22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4" fontId="5" fillId="33" borderId="42" xfId="0" applyNumberFormat="1" applyFont="1" applyFill="1" applyBorder="1" applyAlignment="1">
      <alignment vertical="top" shrinkToFit="1"/>
    </xf>
    <xf numFmtId="0" fontId="13" fillId="0" borderId="43" xfId="0" applyFont="1" applyBorder="1" applyAlignment="1">
      <alignment vertical="top"/>
    </xf>
    <xf numFmtId="49" fontId="13" fillId="0" borderId="44" xfId="0" applyNumberFormat="1" applyFont="1" applyBorder="1" applyAlignment="1">
      <alignment vertical="top"/>
    </xf>
    <xf numFmtId="0" fontId="13" fillId="0" borderId="44" xfId="0" applyFont="1" applyBorder="1" applyAlignment="1">
      <alignment horizontal="center" vertical="top" shrinkToFit="1"/>
    </xf>
    <xf numFmtId="167" fontId="13" fillId="0" borderId="44" xfId="0" applyNumberFormat="1" applyFont="1" applyBorder="1" applyAlignment="1">
      <alignment vertical="top" shrinkToFit="1"/>
    </xf>
    <xf numFmtId="4" fontId="13" fillId="34" borderId="44" xfId="0" applyNumberFormat="1" applyFont="1" applyFill="1" applyBorder="1" applyAlignment="1" applyProtection="1">
      <alignment vertical="top" shrinkToFit="1"/>
      <protection locked="0"/>
    </xf>
    <xf numFmtId="4" fontId="13" fillId="0" borderId="44" xfId="0" applyNumberFormat="1" applyFont="1" applyBorder="1" applyAlignment="1">
      <alignment vertical="top" shrinkToFit="1"/>
    </xf>
    <xf numFmtId="4" fontId="13" fillId="0" borderId="45" xfId="0" applyNumberFormat="1" applyFont="1" applyBorder="1" applyAlignment="1">
      <alignment vertical="top" shrinkToFit="1"/>
    </xf>
    <xf numFmtId="0" fontId="13" fillId="0" borderId="46" xfId="0" applyFont="1" applyBorder="1" applyAlignment="1">
      <alignment vertical="top"/>
    </xf>
    <xf numFmtId="49" fontId="13" fillId="0" borderId="47" xfId="0" applyNumberFormat="1" applyFont="1" applyBorder="1" applyAlignment="1">
      <alignment vertical="top"/>
    </xf>
    <xf numFmtId="0" fontId="13" fillId="0" borderId="47" xfId="0" applyFont="1" applyBorder="1" applyAlignment="1">
      <alignment horizontal="center" vertical="top" shrinkToFit="1"/>
    </xf>
    <xf numFmtId="167" fontId="13" fillId="0" borderId="47" xfId="0" applyNumberFormat="1" applyFont="1" applyBorder="1" applyAlignment="1">
      <alignment vertical="top" shrinkToFit="1"/>
    </xf>
    <xf numFmtId="4" fontId="13" fillId="34" borderId="47" xfId="0" applyNumberFormat="1" applyFont="1" applyFill="1" applyBorder="1" applyAlignment="1" applyProtection="1">
      <alignment vertical="top" shrinkToFit="1"/>
      <protection locked="0"/>
    </xf>
    <xf numFmtId="4" fontId="13" fillId="0" borderId="47" xfId="0" applyNumberFormat="1" applyFont="1" applyBorder="1" applyAlignment="1">
      <alignment vertical="top" shrinkToFit="1"/>
    </xf>
    <xf numFmtId="4" fontId="13" fillId="0" borderId="48" xfId="0" applyNumberFormat="1" applyFont="1" applyBorder="1" applyAlignment="1">
      <alignment vertical="top" shrinkToFit="1"/>
    </xf>
    <xf numFmtId="49" fontId="5" fillId="33" borderId="22" xfId="0" applyNumberFormat="1" applyFont="1" applyFill="1" applyBorder="1" applyAlignment="1">
      <alignment horizontal="left" vertical="top" wrapText="1"/>
    </xf>
    <xf numFmtId="49" fontId="13" fillId="0" borderId="47" xfId="0" applyNumberFormat="1" applyFont="1" applyBorder="1" applyAlignment="1">
      <alignment horizontal="left" vertical="top" wrapText="1"/>
    </xf>
    <xf numFmtId="49" fontId="13" fillId="0" borderId="44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7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6" borderId="0" xfId="0" applyFont="1" applyFill="1" applyAlignment="1">
      <alignment horizontal="left" wrapText="1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42" xfId="0" applyNumberFormat="1" applyFont="1" applyBorder="1" applyAlignment="1">
      <alignment horizontal="right" vertical="center" indent="1"/>
    </xf>
    <xf numFmtId="4" fontId="9" fillId="33" borderId="36" xfId="0" applyNumberFormat="1" applyFont="1" applyFill="1" applyBorder="1" applyAlignment="1">
      <alignment horizontal="right" vertical="center"/>
    </xf>
    <xf numFmtId="49" fontId="3" fillId="0" borderId="32" xfId="0" applyNumberFormat="1" applyFont="1" applyBorder="1" applyAlignment="1">
      <alignment vertical="center" wrapText="1"/>
    </xf>
    <xf numFmtId="49" fontId="3" fillId="0" borderId="49" xfId="0" applyNumberFormat="1" applyFont="1" applyBorder="1" applyAlignment="1">
      <alignment vertical="center" wrapText="1"/>
    </xf>
    <xf numFmtId="4" fontId="0" fillId="0" borderId="49" xfId="0" applyNumberFormat="1" applyBorder="1" applyAlignment="1">
      <alignment vertical="center" wrapText="1"/>
    </xf>
    <xf numFmtId="4" fontId="5" fillId="0" borderId="49" xfId="0" applyNumberFormat="1" applyFont="1" applyBorder="1" applyAlignment="1">
      <alignment vertical="center" wrapText="1"/>
    </xf>
    <xf numFmtId="4" fontId="0" fillId="33" borderId="38" xfId="0" applyNumberFormat="1" applyFill="1" applyBorder="1" applyAlignment="1">
      <alignment vertical="center"/>
    </xf>
    <xf numFmtId="4" fontId="0" fillId="33" borderId="39" xfId="0" applyNumberFormat="1" applyFill="1" applyBorder="1" applyAlignment="1">
      <alignment vertical="center"/>
    </xf>
    <xf numFmtId="4" fontId="0" fillId="33" borderId="50" xfId="0" applyNumberFormat="1" applyFill="1" applyBorder="1" applyAlignment="1">
      <alignment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horizontal="right" vertical="center" inden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34" borderId="22" xfId="0" applyFont="1" applyFill="1" applyBorder="1" applyAlignment="1" applyProtection="1">
      <alignment horizontal="left" vertical="center"/>
      <protection locked="0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20" xfId="0" applyNumberFormat="1" applyFont="1" applyBorder="1" applyAlignment="1">
      <alignment horizontal="right" vertical="center" indent="1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8" fillId="0" borderId="42" xfId="0" applyNumberFormat="1" applyFont="1" applyBorder="1" applyAlignment="1">
      <alignment horizontal="right" vertical="center" inden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left" vertical="center"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0" fontId="5" fillId="34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2" xfId="0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40" xfId="0" applyFill="1" applyBorder="1" applyAlignment="1" applyProtection="1">
      <alignment vertical="top" wrapText="1"/>
      <protection locked="0"/>
    </xf>
    <xf numFmtId="0" fontId="0" fillId="34" borderId="22" xfId="0" applyFill="1" applyBorder="1" applyAlignment="1" applyProtection="1">
      <alignment vertical="top" wrapText="1"/>
      <protection locked="0"/>
    </xf>
    <xf numFmtId="0" fontId="0" fillId="34" borderId="22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4" xfId="0" applyFill="1" applyBorder="1" applyAlignment="1" applyProtection="1">
      <alignment vertical="top" wrapText="1"/>
      <protection locked="0"/>
    </xf>
    <xf numFmtId="0" fontId="0" fillId="34" borderId="2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5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40</v>
      </c>
    </row>
    <row r="2" spans="1:7" ht="57.75" customHeight="1">
      <c r="A2" s="184" t="s">
        <v>41</v>
      </c>
      <c r="B2" s="184"/>
      <c r="C2" s="184"/>
      <c r="D2" s="184"/>
      <c r="E2" s="184"/>
      <c r="F2" s="184"/>
      <c r="G2" s="184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7"/>
  <sheetViews>
    <sheetView showGridLines="0" tabSelected="1" zoomScaleSheetLayoutView="75" zoomScalePageLayoutView="0" workbookViewId="0" topLeftCell="B1">
      <selection activeCell="A28" sqref="A28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7" t="s">
        <v>38</v>
      </c>
      <c r="B1" s="226" t="s">
        <v>4</v>
      </c>
      <c r="C1" s="227"/>
      <c r="D1" s="227"/>
      <c r="E1" s="227"/>
      <c r="F1" s="227"/>
      <c r="G1" s="227"/>
      <c r="H1" s="227"/>
      <c r="I1" s="227"/>
      <c r="J1" s="228"/>
    </row>
    <row r="2" spans="1:15" ht="36" customHeight="1">
      <c r="A2" s="2"/>
      <c r="B2" s="77" t="s">
        <v>24</v>
      </c>
      <c r="C2" s="78"/>
      <c r="D2" s="79" t="s">
        <v>45</v>
      </c>
      <c r="E2" s="229" t="s">
        <v>49</v>
      </c>
      <c r="F2" s="230"/>
      <c r="G2" s="230"/>
      <c r="H2" s="230"/>
      <c r="I2" s="230"/>
      <c r="J2" s="231"/>
      <c r="O2" s="1"/>
    </row>
    <row r="3" spans="1:10" ht="27" customHeight="1">
      <c r="A3" s="2"/>
      <c r="B3" s="80" t="s">
        <v>47</v>
      </c>
      <c r="C3" s="78"/>
      <c r="D3" s="81" t="s">
        <v>45</v>
      </c>
      <c r="E3" s="232" t="s">
        <v>46</v>
      </c>
      <c r="F3" s="233"/>
      <c r="G3" s="233"/>
      <c r="H3" s="233"/>
      <c r="I3" s="233"/>
      <c r="J3" s="234"/>
    </row>
    <row r="4" spans="1:10" ht="23.25" customHeight="1">
      <c r="A4" s="76">
        <v>634</v>
      </c>
      <c r="B4" s="82" t="s">
        <v>48</v>
      </c>
      <c r="C4" s="83"/>
      <c r="D4" s="84" t="s">
        <v>43</v>
      </c>
      <c r="E4" s="206" t="s">
        <v>44</v>
      </c>
      <c r="F4" s="207"/>
      <c r="G4" s="207"/>
      <c r="H4" s="207"/>
      <c r="I4" s="207"/>
      <c r="J4" s="208"/>
    </row>
    <row r="5" spans="1:10" ht="24" customHeight="1">
      <c r="A5" s="2"/>
      <c r="B5" s="31" t="s">
        <v>23</v>
      </c>
      <c r="D5" s="211"/>
      <c r="E5" s="212"/>
      <c r="F5" s="212"/>
      <c r="G5" s="212"/>
      <c r="H5" s="18" t="s">
        <v>42</v>
      </c>
      <c r="I5" s="22"/>
      <c r="J5" s="8"/>
    </row>
    <row r="6" spans="1:10" ht="15.75" customHeight="1">
      <c r="A6" s="2"/>
      <c r="B6" s="28"/>
      <c r="C6" s="55"/>
      <c r="D6" s="213"/>
      <c r="E6" s="214"/>
      <c r="F6" s="214"/>
      <c r="G6" s="214"/>
      <c r="H6" s="18" t="s">
        <v>36</v>
      </c>
      <c r="I6" s="22"/>
      <c r="J6" s="8"/>
    </row>
    <row r="7" spans="1:10" ht="15.75" customHeight="1">
      <c r="A7" s="2"/>
      <c r="B7" s="29"/>
      <c r="C7" s="56"/>
      <c r="D7" s="53"/>
      <c r="E7" s="215"/>
      <c r="F7" s="216"/>
      <c r="G7" s="216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42</v>
      </c>
      <c r="I8" s="22"/>
      <c r="J8" s="8"/>
    </row>
    <row r="9" spans="1:10" ht="15.75" customHeight="1" hidden="1">
      <c r="A9" s="2"/>
      <c r="B9" s="2"/>
      <c r="D9" s="51"/>
      <c r="H9" s="18" t="s">
        <v>36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217"/>
      <c r="E11" s="217"/>
      <c r="F11" s="217"/>
      <c r="G11" s="217"/>
      <c r="H11" s="18" t="s">
        <v>42</v>
      </c>
      <c r="I11" s="86"/>
      <c r="J11" s="8"/>
    </row>
    <row r="12" spans="1:10" ht="15.75" customHeight="1">
      <c r="A12" s="2"/>
      <c r="B12" s="28"/>
      <c r="C12" s="55"/>
      <c r="D12" s="236"/>
      <c r="E12" s="236"/>
      <c r="F12" s="236"/>
      <c r="G12" s="236"/>
      <c r="H12" s="18" t="s">
        <v>36</v>
      </c>
      <c r="I12" s="86"/>
      <c r="J12" s="8"/>
    </row>
    <row r="13" spans="1:10" ht="15.75" customHeight="1">
      <c r="A13" s="2"/>
      <c r="B13" s="29"/>
      <c r="C13" s="56"/>
      <c r="D13" s="85"/>
      <c r="E13" s="209"/>
      <c r="F13" s="210"/>
      <c r="G13" s="210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34</v>
      </c>
      <c r="C15" s="61"/>
      <c r="D15" s="54"/>
      <c r="E15" s="235"/>
      <c r="F15" s="235"/>
      <c r="G15" s="223"/>
      <c r="H15" s="223"/>
      <c r="I15" s="223" t="s">
        <v>31</v>
      </c>
      <c r="J15" s="224"/>
    </row>
    <row r="16" spans="1:10" ht="23.25" customHeight="1">
      <c r="A16" s="139" t="s">
        <v>26</v>
      </c>
      <c r="B16" s="38" t="s">
        <v>26</v>
      </c>
      <c r="C16" s="62"/>
      <c r="D16" s="63"/>
      <c r="E16" s="185"/>
      <c r="F16" s="186"/>
      <c r="G16" s="185"/>
      <c r="H16" s="186"/>
      <c r="I16" s="185">
        <f>SUMIF(F52:F53,A16,I52:I53)+SUMIF(F52:F53,"PSU",I52:I53)</f>
        <v>0</v>
      </c>
      <c r="J16" s="205"/>
    </row>
    <row r="17" spans="1:10" ht="23.25" customHeight="1">
      <c r="A17" s="139" t="s">
        <v>27</v>
      </c>
      <c r="B17" s="38" t="s">
        <v>27</v>
      </c>
      <c r="C17" s="62"/>
      <c r="D17" s="63"/>
      <c r="E17" s="185"/>
      <c r="F17" s="186"/>
      <c r="G17" s="185"/>
      <c r="H17" s="186"/>
      <c r="I17" s="185">
        <f>SUMIF(F52:F53,A17,I52:I53)</f>
        <v>0</v>
      </c>
      <c r="J17" s="205"/>
    </row>
    <row r="18" spans="1:10" ht="23.25" customHeight="1">
      <c r="A18" s="139" t="s">
        <v>28</v>
      </c>
      <c r="B18" s="38" t="s">
        <v>28</v>
      </c>
      <c r="C18" s="62"/>
      <c r="D18" s="63"/>
      <c r="E18" s="185"/>
      <c r="F18" s="186"/>
      <c r="G18" s="185"/>
      <c r="H18" s="186"/>
      <c r="I18" s="185">
        <f>SUMIF(F52:F53,A18,I52:I53)</f>
        <v>0</v>
      </c>
      <c r="J18" s="205"/>
    </row>
    <row r="19" spans="1:10" ht="23.25" customHeight="1">
      <c r="A19" s="139" t="s">
        <v>62</v>
      </c>
      <c r="B19" s="38" t="s">
        <v>29</v>
      </c>
      <c r="C19" s="62"/>
      <c r="D19" s="63"/>
      <c r="E19" s="185"/>
      <c r="F19" s="186"/>
      <c r="G19" s="185"/>
      <c r="H19" s="186"/>
      <c r="I19" s="185">
        <f>SUMIF(F52:F53,A19,I52:I53)</f>
        <v>0</v>
      </c>
      <c r="J19" s="205"/>
    </row>
    <row r="20" spans="1:10" ht="23.25" customHeight="1">
      <c r="A20" s="139" t="s">
        <v>63</v>
      </c>
      <c r="B20" s="38" t="s">
        <v>30</v>
      </c>
      <c r="C20" s="62"/>
      <c r="D20" s="63"/>
      <c r="E20" s="185"/>
      <c r="F20" s="186"/>
      <c r="G20" s="185"/>
      <c r="H20" s="186"/>
      <c r="I20" s="185">
        <f>SUMIF(F52:F53,A20,I52:I53)</f>
        <v>0</v>
      </c>
      <c r="J20" s="205"/>
    </row>
    <row r="21" spans="1:10" ht="23.25" customHeight="1">
      <c r="A21" s="2"/>
      <c r="B21" s="48" t="s">
        <v>31</v>
      </c>
      <c r="C21" s="64"/>
      <c r="D21" s="65"/>
      <c r="E21" s="221"/>
      <c r="F21" s="225"/>
      <c r="G21" s="221"/>
      <c r="H21" s="225"/>
      <c r="I21" s="221">
        <f>SUM(I16:J20)</f>
        <v>0</v>
      </c>
      <c r="J21" s="222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>
        <f>ZakladDPHSni*SazbaDPH1/100</f>
        <v>0</v>
      </c>
      <c r="B23" s="38" t="s">
        <v>13</v>
      </c>
      <c r="C23" s="62"/>
      <c r="D23" s="63"/>
      <c r="E23" s="67">
        <v>12</v>
      </c>
      <c r="F23" s="39" t="s">
        <v>0</v>
      </c>
      <c r="G23" s="203">
        <f>ZakladDPHSniVypocet</f>
        <v>0</v>
      </c>
      <c r="H23" s="204"/>
      <c r="I23" s="204"/>
      <c r="J23" s="40" t="str">
        <f aca="true" t="shared" si="0" ref="J23:J28">Mena</f>
        <v>CZK</v>
      </c>
    </row>
    <row r="24" spans="1:10" ht="23.25" customHeight="1">
      <c r="A24" s="2">
        <f>(A23-INT(A23))*100</f>
        <v>0</v>
      </c>
      <c r="B24" s="38" t="s">
        <v>14</v>
      </c>
      <c r="C24" s="62"/>
      <c r="D24" s="63"/>
      <c r="E24" s="67">
        <f>SazbaDPH1</f>
        <v>12</v>
      </c>
      <c r="F24" s="39" t="s">
        <v>0</v>
      </c>
      <c r="G24" s="201">
        <f>A23</f>
        <v>0</v>
      </c>
      <c r="H24" s="202"/>
      <c r="I24" s="202"/>
      <c r="J24" s="40" t="str">
        <f t="shared" si="0"/>
        <v>CZK</v>
      </c>
    </row>
    <row r="25" spans="1:10" ht="23.25" customHeight="1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3">
        <f>ZakladDPHZaklVypocet</f>
        <v>0</v>
      </c>
      <c r="H25" s="204"/>
      <c r="I25" s="204"/>
      <c r="J25" s="40" t="str">
        <f t="shared" si="0"/>
        <v>CZK</v>
      </c>
    </row>
    <row r="26" spans="1:10" ht="23.25" customHeight="1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18">
        <f>A25</f>
        <v>0</v>
      </c>
      <c r="H26" s="219"/>
      <c r="I26" s="219"/>
      <c r="J26" s="37" t="str">
        <f t="shared" si="0"/>
        <v>CZK</v>
      </c>
    </row>
    <row r="27" spans="1:10" ht="23.25" customHeight="1" thickBot="1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20">
        <f>CenaCelkem-(ZakladDPHSni+DPHSni+ZakladDPHZakl+DPHZakl)</f>
        <v>0</v>
      </c>
      <c r="H27" s="220"/>
      <c r="I27" s="220"/>
      <c r="J27" s="41" t="str">
        <f t="shared" si="0"/>
        <v>CZK</v>
      </c>
    </row>
    <row r="28" spans="1:10" ht="27.75" customHeight="1" hidden="1" thickBot="1">
      <c r="A28" s="2"/>
      <c r="B28" s="112" t="s">
        <v>25</v>
      </c>
      <c r="C28" s="113"/>
      <c r="D28" s="113"/>
      <c r="E28" s="114"/>
      <c r="F28" s="115"/>
      <c r="G28" s="187">
        <f>ZakladDPHSniVypocet+ZakladDPHZaklVypocet</f>
        <v>0</v>
      </c>
      <c r="H28" s="195"/>
      <c r="I28" s="195"/>
      <c r="J28" s="116" t="str">
        <f t="shared" si="0"/>
        <v>CZK</v>
      </c>
    </row>
    <row r="29" spans="1:10" ht="27.75" customHeight="1" thickBot="1">
      <c r="A29" s="2">
        <f>(A27-INT(A27))*100</f>
        <v>0</v>
      </c>
      <c r="B29" s="112" t="s">
        <v>37</v>
      </c>
      <c r="C29" s="117"/>
      <c r="D29" s="117"/>
      <c r="E29" s="117"/>
      <c r="F29" s="118"/>
      <c r="G29" s="187">
        <f>A27</f>
        <v>0</v>
      </c>
      <c r="H29" s="187"/>
      <c r="I29" s="187"/>
      <c r="J29" s="119" t="s">
        <v>51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196"/>
      <c r="E34" s="197"/>
      <c r="G34" s="198"/>
      <c r="H34" s="199"/>
      <c r="I34" s="199"/>
      <c r="J34" s="25"/>
    </row>
    <row r="35" spans="1:10" ht="12.75" customHeight="1">
      <c r="A35" s="2"/>
      <c r="B35" s="2"/>
      <c r="D35" s="200" t="s">
        <v>2</v>
      </c>
      <c r="E35" s="200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 hidden="1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hidden="1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6" t="s">
        <v>1</v>
      </c>
      <c r="J38" s="97" t="s">
        <v>0</v>
      </c>
    </row>
    <row r="39" spans="1:10" ht="25.5" customHeight="1" hidden="1">
      <c r="A39" s="88">
        <v>1</v>
      </c>
      <c r="B39" s="98" t="s">
        <v>49</v>
      </c>
      <c r="C39" s="190"/>
      <c r="D39" s="190"/>
      <c r="E39" s="190"/>
      <c r="F39" s="99">
        <f>'01 20230604 Pol'!AE23</f>
        <v>0</v>
      </c>
      <c r="G39" s="100">
        <f>'01 20230604 Pol'!AF23</f>
        <v>0</v>
      </c>
      <c r="H39" s="101">
        <f>(F39*SazbaDPH1/100)+(G39*SazbaDPH2/100)</f>
        <v>0</v>
      </c>
      <c r="I39" s="101">
        <f>F39+G39+H39</f>
        <v>0</v>
      </c>
      <c r="J39" s="102">
        <f>IF(CenaCelkemVypocet=0,"",I39/CenaCelkemVypocet*100)</f>
      </c>
    </row>
    <row r="40" spans="1:10" ht="25.5" customHeight="1" hidden="1">
      <c r="A40" s="88">
        <v>2</v>
      </c>
      <c r="B40" s="103" t="s">
        <v>45</v>
      </c>
      <c r="C40" s="191" t="s">
        <v>46</v>
      </c>
      <c r="D40" s="191"/>
      <c r="E40" s="191"/>
      <c r="F40" s="104">
        <f>'01 20230604 Pol'!AE23</f>
        <v>0</v>
      </c>
      <c r="G40" s="105">
        <f>'01 20230604 Pol'!AF23</f>
        <v>0</v>
      </c>
      <c r="H40" s="105">
        <f>(F40*SazbaDPH1/100)+(G40*SazbaDPH2/100)</f>
        <v>0</v>
      </c>
      <c r="I40" s="105">
        <f>F40+G40+H40</f>
        <v>0</v>
      </c>
      <c r="J40" s="106">
        <f>IF(CenaCelkemVypocet=0,"",I40/CenaCelkemVypocet*100)</f>
      </c>
    </row>
    <row r="41" spans="1:10" ht="25.5" customHeight="1" hidden="1">
      <c r="A41" s="88">
        <v>3</v>
      </c>
      <c r="B41" s="107" t="s">
        <v>43</v>
      </c>
      <c r="C41" s="190" t="s">
        <v>44</v>
      </c>
      <c r="D41" s="190"/>
      <c r="E41" s="190"/>
      <c r="F41" s="108">
        <f>'01 20230604 Pol'!AE23</f>
        <v>0</v>
      </c>
      <c r="G41" s="101">
        <f>'01 20230604 Pol'!AF23</f>
        <v>0</v>
      </c>
      <c r="H41" s="101">
        <f>(F41*SazbaDPH1/100)+(G41*SazbaDPH2/100)</f>
        <v>0</v>
      </c>
      <c r="I41" s="101">
        <f>F41+G41+H41</f>
        <v>0</v>
      </c>
      <c r="J41" s="102">
        <f>IF(CenaCelkemVypocet=0,"",I41/CenaCelkemVypocet*100)</f>
      </c>
    </row>
    <row r="42" spans="1:10" ht="25.5" customHeight="1" hidden="1">
      <c r="A42" s="88"/>
      <c r="B42" s="192" t="s">
        <v>50</v>
      </c>
      <c r="C42" s="193"/>
      <c r="D42" s="193"/>
      <c r="E42" s="194"/>
      <c r="F42" s="109">
        <f>SUMIF(A39:A41,"=1",F39:F41)</f>
        <v>0</v>
      </c>
      <c r="G42" s="110">
        <f>SUMIF(A39:A41,"=1",G39:G41)</f>
        <v>0</v>
      </c>
      <c r="H42" s="110">
        <f>SUMIF(A39:A41,"=1",H39:H41)</f>
        <v>0</v>
      </c>
      <c r="I42" s="110">
        <f>SUMIF(A39:A41,"=1",I39:I41)</f>
        <v>0</v>
      </c>
      <c r="J42" s="111">
        <f>SUMIF(A39:A41,"=1",J39:J41)</f>
        <v>0</v>
      </c>
    </row>
    <row r="44" spans="1:2" ht="12.75">
      <c r="A44" t="s">
        <v>52</v>
      </c>
      <c r="B44" t="s">
        <v>53</v>
      </c>
    </row>
    <row r="45" spans="1:2" ht="12.75">
      <c r="A45" t="s">
        <v>54</v>
      </c>
      <c r="B45" t="s">
        <v>55</v>
      </c>
    </row>
    <row r="46" spans="1:2" ht="12.75">
      <c r="A46" t="s">
        <v>56</v>
      </c>
      <c r="B46" t="s">
        <v>57</v>
      </c>
    </row>
    <row r="49" ht="15.75">
      <c r="B49" s="120" t="s">
        <v>58</v>
      </c>
    </row>
    <row r="51" spans="1:10" ht="25.5" customHeight="1">
      <c r="A51" s="122"/>
      <c r="B51" s="125" t="s">
        <v>18</v>
      </c>
      <c r="C51" s="125" t="s">
        <v>6</v>
      </c>
      <c r="D51" s="126"/>
      <c r="E51" s="126"/>
      <c r="F51" s="127" t="s">
        <v>59</v>
      </c>
      <c r="G51" s="127"/>
      <c r="H51" s="127"/>
      <c r="I51" s="127" t="s">
        <v>31</v>
      </c>
      <c r="J51" s="127" t="s">
        <v>0</v>
      </c>
    </row>
    <row r="52" spans="1:10" ht="36.75" customHeight="1">
      <c r="A52" s="123"/>
      <c r="B52" s="128" t="s">
        <v>60</v>
      </c>
      <c r="C52" s="188" t="s">
        <v>61</v>
      </c>
      <c r="D52" s="189"/>
      <c r="E52" s="189"/>
      <c r="F52" s="137" t="s">
        <v>26</v>
      </c>
      <c r="G52" s="129"/>
      <c r="H52" s="129"/>
      <c r="I52" s="129">
        <f>'01 20230604 Pol'!G8</f>
        <v>0</v>
      </c>
      <c r="J52" s="134">
        <f>IF(I54=0,"",I52/I54*100)</f>
      </c>
    </row>
    <row r="53" spans="1:10" ht="36.75" customHeight="1">
      <c r="A53" s="123"/>
      <c r="B53" s="128" t="s">
        <v>62</v>
      </c>
      <c r="C53" s="188" t="s">
        <v>29</v>
      </c>
      <c r="D53" s="189"/>
      <c r="E53" s="189"/>
      <c r="F53" s="137" t="s">
        <v>62</v>
      </c>
      <c r="G53" s="129"/>
      <c r="H53" s="129"/>
      <c r="I53" s="129">
        <f>'01 20230604 Pol'!G13</f>
        <v>0</v>
      </c>
      <c r="J53" s="134">
        <f>IF(I54=0,"",I53/I54*100)</f>
      </c>
    </row>
    <row r="54" spans="1:10" ht="25.5" customHeight="1">
      <c r="A54" s="124"/>
      <c r="B54" s="130" t="s">
        <v>1</v>
      </c>
      <c r="C54" s="131"/>
      <c r="D54" s="132"/>
      <c r="E54" s="132"/>
      <c r="F54" s="138"/>
      <c r="G54" s="133"/>
      <c r="H54" s="133"/>
      <c r="I54" s="133">
        <f>SUM(I52:I53)</f>
        <v>0</v>
      </c>
      <c r="J54" s="135">
        <f>SUM(J52:J53)</f>
        <v>0</v>
      </c>
    </row>
    <row r="55" spans="6:10" ht="12.75">
      <c r="F55" s="87"/>
      <c r="G55" s="87"/>
      <c r="H55" s="87"/>
      <c r="I55" s="87"/>
      <c r="J55" s="136"/>
    </row>
    <row r="56" spans="6:10" ht="12.75">
      <c r="F56" s="87"/>
      <c r="G56" s="87"/>
      <c r="H56" s="87"/>
      <c r="I56" s="87"/>
      <c r="J56" s="136"/>
    </row>
    <row r="57" spans="6:10" ht="12.75">
      <c r="F57" s="87"/>
      <c r="G57" s="87"/>
      <c r="H57" s="87"/>
      <c r="I57" s="87"/>
      <c r="J57" s="136"/>
    </row>
  </sheetData>
  <sheetProtection/>
  <mergeCells count="47">
    <mergeCell ref="I15:J15"/>
    <mergeCell ref="I16:J16"/>
    <mergeCell ref="E21:F21"/>
    <mergeCell ref="G21:H21"/>
    <mergeCell ref="B1:J1"/>
    <mergeCell ref="E2:J2"/>
    <mergeCell ref="E3:J3"/>
    <mergeCell ref="E15:F15"/>
    <mergeCell ref="D12:G12"/>
    <mergeCell ref="G18:H18"/>
    <mergeCell ref="I17:J17"/>
    <mergeCell ref="I18:J18"/>
    <mergeCell ref="E18:F18"/>
    <mergeCell ref="G25:I25"/>
    <mergeCell ref="I19:J19"/>
    <mergeCell ref="I21:J21"/>
    <mergeCell ref="G19:H19"/>
    <mergeCell ref="E4:J4"/>
    <mergeCell ref="G16:H16"/>
    <mergeCell ref="G17:H17"/>
    <mergeCell ref="E16:F16"/>
    <mergeCell ref="E13:G13"/>
    <mergeCell ref="D5:G5"/>
    <mergeCell ref="D6:G6"/>
    <mergeCell ref="E7:G7"/>
    <mergeCell ref="D11:G11"/>
    <mergeCell ref="G15:H15"/>
    <mergeCell ref="G34:I34"/>
    <mergeCell ref="E17:F17"/>
    <mergeCell ref="D35:E35"/>
    <mergeCell ref="G24:I24"/>
    <mergeCell ref="G23:I23"/>
    <mergeCell ref="E19:F19"/>
    <mergeCell ref="E20:F20"/>
    <mergeCell ref="I20:J20"/>
    <mergeCell ref="G26:I26"/>
    <mergeCell ref="G27:I27"/>
    <mergeCell ref="G20:H20"/>
    <mergeCell ref="G29:I29"/>
    <mergeCell ref="C53:E53"/>
    <mergeCell ref="C39:E39"/>
    <mergeCell ref="C40:E40"/>
    <mergeCell ref="C41:E41"/>
    <mergeCell ref="B42:E42"/>
    <mergeCell ref="C52:E52"/>
    <mergeCell ref="G28:I28"/>
    <mergeCell ref="D34:E34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2" manualBreakCount="2">
    <brk id="36" max="255" man="1"/>
    <brk id="4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237" t="s">
        <v>7</v>
      </c>
      <c r="B1" s="237"/>
      <c r="C1" s="238"/>
      <c r="D1" s="237"/>
      <c r="E1" s="237"/>
      <c r="F1" s="237"/>
      <c r="G1" s="237"/>
    </row>
    <row r="2" spans="1:7" ht="24.75" customHeight="1">
      <c r="A2" s="50" t="s">
        <v>8</v>
      </c>
      <c r="B2" s="49"/>
      <c r="C2" s="239"/>
      <c r="D2" s="239"/>
      <c r="E2" s="239"/>
      <c r="F2" s="239"/>
      <c r="G2" s="240"/>
    </row>
    <row r="3" spans="1:7" ht="24.75" customHeight="1">
      <c r="A3" s="50" t="s">
        <v>9</v>
      </c>
      <c r="B3" s="49"/>
      <c r="C3" s="239"/>
      <c r="D3" s="239"/>
      <c r="E3" s="239"/>
      <c r="F3" s="239"/>
      <c r="G3" s="240"/>
    </row>
    <row r="4" spans="1:7" ht="24.75" customHeight="1">
      <c r="A4" s="50" t="s">
        <v>10</v>
      </c>
      <c r="B4" s="49"/>
      <c r="C4" s="239"/>
      <c r="D4" s="239"/>
      <c r="E4" s="239"/>
      <c r="F4" s="239"/>
      <c r="G4" s="240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13" sqref="F13"/>
    </sheetView>
  </sheetViews>
  <sheetFormatPr defaultColWidth="9.00390625" defaultRowHeight="12.75" outlineLevelRow="1"/>
  <cols>
    <col min="1" max="1" width="3.375" style="0" customWidth="1"/>
    <col min="2" max="2" width="12.625" style="121" customWidth="1"/>
    <col min="3" max="3" width="38.25390625" style="121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0" width="0" style="0" hidden="1" customWidth="1"/>
    <col min="23" max="25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41" t="s">
        <v>7</v>
      </c>
      <c r="B1" s="241"/>
      <c r="C1" s="241"/>
      <c r="D1" s="241"/>
      <c r="E1" s="241"/>
      <c r="F1" s="241"/>
      <c r="G1" s="241"/>
      <c r="AG1" t="s">
        <v>64</v>
      </c>
    </row>
    <row r="2" spans="1:33" ht="24.75" customHeight="1">
      <c r="A2" s="140" t="s">
        <v>8</v>
      </c>
      <c r="B2" s="49" t="s">
        <v>45</v>
      </c>
      <c r="C2" s="242" t="s">
        <v>49</v>
      </c>
      <c r="D2" s="243"/>
      <c r="E2" s="243"/>
      <c r="F2" s="243"/>
      <c r="G2" s="244"/>
      <c r="AG2" t="s">
        <v>65</v>
      </c>
    </row>
    <row r="3" spans="1:33" ht="24.75" customHeight="1">
      <c r="A3" s="140" t="s">
        <v>9</v>
      </c>
      <c r="B3" s="49" t="s">
        <v>45</v>
      </c>
      <c r="C3" s="242" t="s">
        <v>46</v>
      </c>
      <c r="D3" s="243"/>
      <c r="E3" s="243"/>
      <c r="F3" s="243"/>
      <c r="G3" s="244"/>
      <c r="AC3" s="121" t="s">
        <v>65</v>
      </c>
      <c r="AG3" t="s">
        <v>66</v>
      </c>
    </row>
    <row r="4" spans="1:33" ht="24.75" customHeight="1">
      <c r="A4" s="141" t="s">
        <v>10</v>
      </c>
      <c r="B4" s="142" t="s">
        <v>43</v>
      </c>
      <c r="C4" s="245" t="s">
        <v>44</v>
      </c>
      <c r="D4" s="246"/>
      <c r="E4" s="246"/>
      <c r="F4" s="246"/>
      <c r="G4" s="247"/>
      <c r="AG4" t="s">
        <v>67</v>
      </c>
    </row>
    <row r="5" ht="12.75">
      <c r="D5" s="10"/>
    </row>
    <row r="6" spans="1:25" ht="318.75">
      <c r="A6" s="144" t="s">
        <v>68</v>
      </c>
      <c r="B6" s="146" t="s">
        <v>69</v>
      </c>
      <c r="C6" s="146" t="s">
        <v>70</v>
      </c>
      <c r="D6" s="145" t="s">
        <v>71</v>
      </c>
      <c r="E6" s="144" t="s">
        <v>72</v>
      </c>
      <c r="F6" s="143" t="s">
        <v>73</v>
      </c>
      <c r="G6" s="144" t="s">
        <v>31</v>
      </c>
      <c r="H6" s="147" t="s">
        <v>32</v>
      </c>
      <c r="I6" s="147" t="s">
        <v>74</v>
      </c>
      <c r="J6" s="147" t="s">
        <v>33</v>
      </c>
      <c r="K6" s="147" t="s">
        <v>75</v>
      </c>
      <c r="L6" s="147" t="s">
        <v>76</v>
      </c>
      <c r="M6" s="147" t="s">
        <v>77</v>
      </c>
      <c r="N6" s="147" t="s">
        <v>78</v>
      </c>
      <c r="O6" s="147" t="s">
        <v>79</v>
      </c>
      <c r="P6" s="147" t="s">
        <v>80</v>
      </c>
      <c r="Q6" s="147" t="s">
        <v>81</v>
      </c>
      <c r="R6" s="147" t="s">
        <v>82</v>
      </c>
      <c r="S6" s="147" t="s">
        <v>83</v>
      </c>
      <c r="T6" s="147" t="s">
        <v>84</v>
      </c>
      <c r="U6" s="147" t="s">
        <v>85</v>
      </c>
      <c r="V6" s="147" t="s">
        <v>86</v>
      </c>
      <c r="W6" s="147" t="s">
        <v>87</v>
      </c>
      <c r="X6" s="147" t="s">
        <v>88</v>
      </c>
      <c r="Y6" s="147" t="s">
        <v>89</v>
      </c>
    </row>
    <row r="7" spans="1:25" ht="12.75" hidden="1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0"/>
      <c r="Y7" s="150"/>
    </row>
    <row r="8" spans="1:33" ht="12.75">
      <c r="A8" s="157" t="s">
        <v>90</v>
      </c>
      <c r="B8" s="158" t="s">
        <v>60</v>
      </c>
      <c r="C8" s="178" t="s">
        <v>61</v>
      </c>
      <c r="D8" s="159"/>
      <c r="E8" s="160"/>
      <c r="F8" s="161"/>
      <c r="G8" s="161">
        <f>SUMIF(AG9:AG12,"&lt;&gt;NOR",G9:G12)</f>
        <v>0</v>
      </c>
      <c r="H8" s="161"/>
      <c r="I8" s="161">
        <f>SUM(I9:I12)</f>
        <v>0</v>
      </c>
      <c r="J8" s="161"/>
      <c r="K8" s="161">
        <f>SUM(K9:K12)</f>
        <v>0</v>
      </c>
      <c r="L8" s="161"/>
      <c r="M8" s="161">
        <f>SUM(M9:M12)</f>
        <v>0</v>
      </c>
      <c r="N8" s="160"/>
      <c r="O8" s="160">
        <f>SUM(O9:O12)</f>
        <v>0</v>
      </c>
      <c r="P8" s="160"/>
      <c r="Q8" s="160">
        <f>SUM(Q9:Q12)</f>
        <v>0</v>
      </c>
      <c r="R8" s="161"/>
      <c r="S8" s="161"/>
      <c r="T8" s="161"/>
      <c r="U8" s="161"/>
      <c r="V8" s="162">
        <f>SUM(V9:V12)</f>
        <v>0</v>
      </c>
      <c r="W8" s="156"/>
      <c r="X8" s="156"/>
      <c r="Y8" s="156"/>
      <c r="AG8" t="s">
        <v>91</v>
      </c>
    </row>
    <row r="9" spans="1:60" ht="12.75" outlineLevel="1">
      <c r="A9" s="171">
        <v>1</v>
      </c>
      <c r="B9" s="172" t="s">
        <v>92</v>
      </c>
      <c r="C9" s="179" t="s">
        <v>93</v>
      </c>
      <c r="D9" s="173" t="s">
        <v>94</v>
      </c>
      <c r="E9" s="174">
        <v>63.484</v>
      </c>
      <c r="F9" s="175">
        <v>0</v>
      </c>
      <c r="G9" s="176">
        <f>ROUND(E9*F9,2)</f>
        <v>0</v>
      </c>
      <c r="H9" s="175">
        <v>0</v>
      </c>
      <c r="I9" s="176">
        <f>ROUND(E9*H9,2)</f>
        <v>0</v>
      </c>
      <c r="J9" s="175">
        <v>0</v>
      </c>
      <c r="K9" s="176">
        <f>ROUND(E9*J9,2)</f>
        <v>0</v>
      </c>
      <c r="L9" s="176">
        <v>21</v>
      </c>
      <c r="M9" s="176">
        <f>G9*(1+L9/100)</f>
        <v>0</v>
      </c>
      <c r="N9" s="174">
        <v>0</v>
      </c>
      <c r="O9" s="174">
        <f>ROUND(E9*N9,2)</f>
        <v>0</v>
      </c>
      <c r="P9" s="174">
        <v>0</v>
      </c>
      <c r="Q9" s="174">
        <f>ROUND(E9*P9,2)</f>
        <v>0</v>
      </c>
      <c r="R9" s="176"/>
      <c r="S9" s="176" t="s">
        <v>95</v>
      </c>
      <c r="T9" s="176" t="s">
        <v>96</v>
      </c>
      <c r="U9" s="176">
        <v>0</v>
      </c>
      <c r="V9" s="177">
        <f>ROUND(E9*U9,2)</f>
        <v>0</v>
      </c>
      <c r="W9" s="155"/>
      <c r="X9" s="155" t="s">
        <v>97</v>
      </c>
      <c r="Y9" s="155" t="s">
        <v>98</v>
      </c>
      <c r="Z9" s="148"/>
      <c r="AA9" s="148"/>
      <c r="AB9" s="148"/>
      <c r="AC9" s="148"/>
      <c r="AD9" s="148"/>
      <c r="AE9" s="148"/>
      <c r="AF9" s="148"/>
      <c r="AG9" s="148" t="s">
        <v>99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ht="12.75" outlineLevel="1">
      <c r="A10" s="171">
        <v>2</v>
      </c>
      <c r="B10" s="172" t="s">
        <v>100</v>
      </c>
      <c r="C10" s="179" t="s">
        <v>101</v>
      </c>
      <c r="D10" s="173" t="s">
        <v>94</v>
      </c>
      <c r="E10" s="174">
        <v>63.484</v>
      </c>
      <c r="F10" s="175">
        <v>0</v>
      </c>
      <c r="G10" s="176">
        <f>ROUND(E10*F10,2)</f>
        <v>0</v>
      </c>
      <c r="H10" s="175">
        <v>0</v>
      </c>
      <c r="I10" s="176">
        <f>ROUND(E10*H10,2)</f>
        <v>0</v>
      </c>
      <c r="J10" s="175">
        <v>0</v>
      </c>
      <c r="K10" s="176">
        <f>ROUND(E10*J10,2)</f>
        <v>0</v>
      </c>
      <c r="L10" s="176">
        <v>21</v>
      </c>
      <c r="M10" s="176">
        <f>G10*(1+L10/100)</f>
        <v>0</v>
      </c>
      <c r="N10" s="174">
        <v>0</v>
      </c>
      <c r="O10" s="174">
        <f>ROUND(E10*N10,2)</f>
        <v>0</v>
      </c>
      <c r="P10" s="174">
        <v>0</v>
      </c>
      <c r="Q10" s="174">
        <f>ROUND(E10*P10,2)</f>
        <v>0</v>
      </c>
      <c r="R10" s="176"/>
      <c r="S10" s="176" t="s">
        <v>95</v>
      </c>
      <c r="T10" s="176" t="s">
        <v>96</v>
      </c>
      <c r="U10" s="176">
        <v>0</v>
      </c>
      <c r="V10" s="177">
        <f>ROUND(E10*U10,2)</f>
        <v>0</v>
      </c>
      <c r="W10" s="155"/>
      <c r="X10" s="155" t="s">
        <v>97</v>
      </c>
      <c r="Y10" s="155" t="s">
        <v>98</v>
      </c>
      <c r="Z10" s="148"/>
      <c r="AA10" s="148"/>
      <c r="AB10" s="148"/>
      <c r="AC10" s="148"/>
      <c r="AD10" s="148"/>
      <c r="AE10" s="148"/>
      <c r="AF10" s="148"/>
      <c r="AG10" s="148" t="s">
        <v>99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ht="12.75" outlineLevel="1">
      <c r="A11" s="171">
        <v>3</v>
      </c>
      <c r="B11" s="172" t="s">
        <v>102</v>
      </c>
      <c r="C11" s="179" t="s">
        <v>103</v>
      </c>
      <c r="D11" s="173" t="s">
        <v>94</v>
      </c>
      <c r="E11" s="174">
        <v>63.484</v>
      </c>
      <c r="F11" s="175">
        <v>0</v>
      </c>
      <c r="G11" s="176">
        <f>ROUND(E11*F11,2)</f>
        <v>0</v>
      </c>
      <c r="H11" s="175">
        <v>0</v>
      </c>
      <c r="I11" s="176">
        <f>ROUND(E11*H11,2)</f>
        <v>0</v>
      </c>
      <c r="J11" s="175">
        <v>0</v>
      </c>
      <c r="K11" s="176">
        <f>ROUND(E11*J11,2)</f>
        <v>0</v>
      </c>
      <c r="L11" s="176">
        <v>21</v>
      </c>
      <c r="M11" s="176">
        <f>G11*(1+L11/100)</f>
        <v>0</v>
      </c>
      <c r="N11" s="174">
        <v>0</v>
      </c>
      <c r="O11" s="174">
        <f>ROUND(E11*N11,2)</f>
        <v>0</v>
      </c>
      <c r="P11" s="174">
        <v>0</v>
      </c>
      <c r="Q11" s="174">
        <f>ROUND(E11*P11,2)</f>
        <v>0</v>
      </c>
      <c r="R11" s="176"/>
      <c r="S11" s="176" t="s">
        <v>95</v>
      </c>
      <c r="T11" s="176" t="s">
        <v>96</v>
      </c>
      <c r="U11" s="176">
        <v>0</v>
      </c>
      <c r="V11" s="177">
        <f>ROUND(E11*U11,2)</f>
        <v>0</v>
      </c>
      <c r="W11" s="155"/>
      <c r="X11" s="155" t="s">
        <v>104</v>
      </c>
      <c r="Y11" s="155" t="s">
        <v>98</v>
      </c>
      <c r="Z11" s="148"/>
      <c r="AA11" s="148"/>
      <c r="AB11" s="148"/>
      <c r="AC11" s="148"/>
      <c r="AD11" s="148"/>
      <c r="AE11" s="148"/>
      <c r="AF11" s="148"/>
      <c r="AG11" s="148" t="s">
        <v>105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ht="12.75" outlineLevel="1">
      <c r="A12" s="171">
        <v>4</v>
      </c>
      <c r="B12" s="172" t="s">
        <v>106</v>
      </c>
      <c r="C12" s="179" t="s">
        <v>107</v>
      </c>
      <c r="D12" s="173" t="s">
        <v>94</v>
      </c>
      <c r="E12" s="174">
        <v>63.484</v>
      </c>
      <c r="F12" s="175">
        <v>0</v>
      </c>
      <c r="G12" s="176">
        <f>ROUND(E12*F12,2)</f>
        <v>0</v>
      </c>
      <c r="H12" s="175">
        <v>0</v>
      </c>
      <c r="I12" s="176">
        <f>ROUND(E12*H12,2)</f>
        <v>0</v>
      </c>
      <c r="J12" s="175">
        <v>0</v>
      </c>
      <c r="K12" s="176">
        <f>ROUND(E12*J12,2)</f>
        <v>0</v>
      </c>
      <c r="L12" s="176">
        <v>21</v>
      </c>
      <c r="M12" s="176">
        <f>G12*(1+L12/100)</f>
        <v>0</v>
      </c>
      <c r="N12" s="174">
        <v>0</v>
      </c>
      <c r="O12" s="174">
        <f>ROUND(E12*N12,2)</f>
        <v>0</v>
      </c>
      <c r="P12" s="174">
        <v>0</v>
      </c>
      <c r="Q12" s="174">
        <f>ROUND(E12*P12,2)</f>
        <v>0</v>
      </c>
      <c r="R12" s="176"/>
      <c r="S12" s="176" t="s">
        <v>95</v>
      </c>
      <c r="T12" s="176" t="s">
        <v>96</v>
      </c>
      <c r="U12" s="176">
        <v>0</v>
      </c>
      <c r="V12" s="177">
        <f>ROUND(E12*U12,2)</f>
        <v>0</v>
      </c>
      <c r="W12" s="155"/>
      <c r="X12" s="155" t="s">
        <v>97</v>
      </c>
      <c r="Y12" s="155" t="s">
        <v>98</v>
      </c>
      <c r="Z12" s="148"/>
      <c r="AA12" s="148"/>
      <c r="AB12" s="148"/>
      <c r="AC12" s="148"/>
      <c r="AD12" s="148"/>
      <c r="AE12" s="148"/>
      <c r="AF12" s="148"/>
      <c r="AG12" s="148" t="s">
        <v>99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33" ht="12.75">
      <c r="A13" s="157" t="s">
        <v>90</v>
      </c>
      <c r="B13" s="158" t="s">
        <v>62</v>
      </c>
      <c r="C13" s="178" t="s">
        <v>29</v>
      </c>
      <c r="D13" s="159"/>
      <c r="E13" s="160"/>
      <c r="F13" s="161"/>
      <c r="G13" s="161">
        <f>SUMIF(AG14:AG21,"&lt;&gt;NOR",G14:G21)</f>
        <v>0</v>
      </c>
      <c r="H13" s="161"/>
      <c r="I13" s="161">
        <f>SUM(I14:I21)</f>
        <v>0</v>
      </c>
      <c r="J13" s="161"/>
      <c r="K13" s="161">
        <f>SUM(K14:K21)</f>
        <v>0</v>
      </c>
      <c r="L13" s="161"/>
      <c r="M13" s="161">
        <f>SUM(M14:M21)</f>
        <v>0</v>
      </c>
      <c r="N13" s="160"/>
      <c r="O13" s="160">
        <f>SUM(O14:O21)</f>
        <v>0</v>
      </c>
      <c r="P13" s="160"/>
      <c r="Q13" s="160">
        <f>SUM(Q14:Q21)</f>
        <v>0</v>
      </c>
      <c r="R13" s="161"/>
      <c r="S13" s="161"/>
      <c r="T13" s="161"/>
      <c r="U13" s="161"/>
      <c r="V13" s="162">
        <f>SUM(V14:V21)</f>
        <v>0</v>
      </c>
      <c r="W13" s="156"/>
      <c r="X13" s="156"/>
      <c r="Y13" s="156"/>
      <c r="AG13" t="s">
        <v>91</v>
      </c>
    </row>
    <row r="14" spans="1:60" ht="12.75" outlineLevel="1">
      <c r="A14" s="171">
        <v>5</v>
      </c>
      <c r="B14" s="172" t="s">
        <v>108</v>
      </c>
      <c r="C14" s="179" t="s">
        <v>109</v>
      </c>
      <c r="D14" s="173" t="s">
        <v>110</v>
      </c>
      <c r="E14" s="174">
        <v>1</v>
      </c>
      <c r="F14" s="175">
        <v>0</v>
      </c>
      <c r="G14" s="176">
        <f aca="true" t="shared" si="0" ref="G14:G21">ROUND(E14*F14,2)</f>
        <v>0</v>
      </c>
      <c r="H14" s="175">
        <v>0</v>
      </c>
      <c r="I14" s="176">
        <f aca="true" t="shared" si="1" ref="I14:I21">ROUND(E14*H14,2)</f>
        <v>0</v>
      </c>
      <c r="J14" s="175">
        <v>0</v>
      </c>
      <c r="K14" s="176">
        <f aca="true" t="shared" si="2" ref="K14:K21">ROUND(E14*J14,2)</f>
        <v>0</v>
      </c>
      <c r="L14" s="176">
        <v>21</v>
      </c>
      <c r="M14" s="176">
        <f aca="true" t="shared" si="3" ref="M14:M21">G14*(1+L14/100)</f>
        <v>0</v>
      </c>
      <c r="N14" s="174">
        <v>0</v>
      </c>
      <c r="O14" s="174">
        <f aca="true" t="shared" si="4" ref="O14:O21">ROUND(E14*N14,2)</f>
        <v>0</v>
      </c>
      <c r="P14" s="174">
        <v>0</v>
      </c>
      <c r="Q14" s="174">
        <f aca="true" t="shared" si="5" ref="Q14:Q21">ROUND(E14*P14,2)</f>
        <v>0</v>
      </c>
      <c r="R14" s="176"/>
      <c r="S14" s="176" t="s">
        <v>95</v>
      </c>
      <c r="T14" s="176" t="s">
        <v>96</v>
      </c>
      <c r="U14" s="176">
        <v>0</v>
      </c>
      <c r="V14" s="177">
        <f aca="true" t="shared" si="6" ref="V14:V21">ROUND(E14*U14,2)</f>
        <v>0</v>
      </c>
      <c r="W14" s="155"/>
      <c r="X14" s="155" t="s">
        <v>111</v>
      </c>
      <c r="Y14" s="155" t="s">
        <v>98</v>
      </c>
      <c r="Z14" s="148"/>
      <c r="AA14" s="148"/>
      <c r="AB14" s="148"/>
      <c r="AC14" s="148"/>
      <c r="AD14" s="148"/>
      <c r="AE14" s="148"/>
      <c r="AF14" s="148"/>
      <c r="AG14" s="148" t="s">
        <v>112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ht="12.75" outlineLevel="1">
      <c r="A15" s="171">
        <v>6</v>
      </c>
      <c r="B15" s="172" t="s">
        <v>113</v>
      </c>
      <c r="C15" s="179" t="s">
        <v>114</v>
      </c>
      <c r="D15" s="173" t="s">
        <v>110</v>
      </c>
      <c r="E15" s="174">
        <v>1</v>
      </c>
      <c r="F15" s="175">
        <v>0</v>
      </c>
      <c r="G15" s="176">
        <f t="shared" si="0"/>
        <v>0</v>
      </c>
      <c r="H15" s="175">
        <v>0</v>
      </c>
      <c r="I15" s="176">
        <f t="shared" si="1"/>
        <v>0</v>
      </c>
      <c r="J15" s="175">
        <v>0</v>
      </c>
      <c r="K15" s="176">
        <f t="shared" si="2"/>
        <v>0</v>
      </c>
      <c r="L15" s="176">
        <v>21</v>
      </c>
      <c r="M15" s="176">
        <f t="shared" si="3"/>
        <v>0</v>
      </c>
      <c r="N15" s="174">
        <v>0</v>
      </c>
      <c r="O15" s="174">
        <f t="shared" si="4"/>
        <v>0</v>
      </c>
      <c r="P15" s="174">
        <v>0</v>
      </c>
      <c r="Q15" s="174">
        <f t="shared" si="5"/>
        <v>0</v>
      </c>
      <c r="R15" s="176"/>
      <c r="S15" s="176" t="s">
        <v>95</v>
      </c>
      <c r="T15" s="176" t="s">
        <v>96</v>
      </c>
      <c r="U15" s="176">
        <v>0</v>
      </c>
      <c r="V15" s="177">
        <f t="shared" si="6"/>
        <v>0</v>
      </c>
      <c r="W15" s="155"/>
      <c r="X15" s="155" t="s">
        <v>111</v>
      </c>
      <c r="Y15" s="155" t="s">
        <v>98</v>
      </c>
      <c r="Z15" s="148"/>
      <c r="AA15" s="148"/>
      <c r="AB15" s="148"/>
      <c r="AC15" s="148"/>
      <c r="AD15" s="148"/>
      <c r="AE15" s="148"/>
      <c r="AF15" s="148"/>
      <c r="AG15" s="148" t="s">
        <v>112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ht="12.75" outlineLevel="1">
      <c r="A16" s="171">
        <v>7</v>
      </c>
      <c r="B16" s="172" t="s">
        <v>115</v>
      </c>
      <c r="C16" s="179" t="s">
        <v>116</v>
      </c>
      <c r="D16" s="173" t="s">
        <v>110</v>
      </c>
      <c r="E16" s="174">
        <v>1</v>
      </c>
      <c r="F16" s="175">
        <v>0</v>
      </c>
      <c r="G16" s="176">
        <f t="shared" si="0"/>
        <v>0</v>
      </c>
      <c r="H16" s="175">
        <v>0</v>
      </c>
      <c r="I16" s="176">
        <f t="shared" si="1"/>
        <v>0</v>
      </c>
      <c r="J16" s="175">
        <v>0</v>
      </c>
      <c r="K16" s="176">
        <f t="shared" si="2"/>
        <v>0</v>
      </c>
      <c r="L16" s="176">
        <v>21</v>
      </c>
      <c r="M16" s="176">
        <f t="shared" si="3"/>
        <v>0</v>
      </c>
      <c r="N16" s="174">
        <v>0</v>
      </c>
      <c r="O16" s="174">
        <f t="shared" si="4"/>
        <v>0</v>
      </c>
      <c r="P16" s="174">
        <v>0</v>
      </c>
      <c r="Q16" s="174">
        <f t="shared" si="5"/>
        <v>0</v>
      </c>
      <c r="R16" s="176"/>
      <c r="S16" s="176" t="s">
        <v>95</v>
      </c>
      <c r="T16" s="176" t="s">
        <v>96</v>
      </c>
      <c r="U16" s="176">
        <v>0</v>
      </c>
      <c r="V16" s="177">
        <f t="shared" si="6"/>
        <v>0</v>
      </c>
      <c r="W16" s="155"/>
      <c r="X16" s="155" t="s">
        <v>111</v>
      </c>
      <c r="Y16" s="155" t="s">
        <v>98</v>
      </c>
      <c r="Z16" s="148"/>
      <c r="AA16" s="148"/>
      <c r="AB16" s="148"/>
      <c r="AC16" s="148"/>
      <c r="AD16" s="148"/>
      <c r="AE16" s="148"/>
      <c r="AF16" s="148"/>
      <c r="AG16" s="148" t="s">
        <v>112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ht="12.75" outlineLevel="1">
      <c r="A17" s="171">
        <v>8</v>
      </c>
      <c r="B17" s="172" t="s">
        <v>117</v>
      </c>
      <c r="C17" s="179" t="s">
        <v>118</v>
      </c>
      <c r="D17" s="173" t="s">
        <v>110</v>
      </c>
      <c r="E17" s="174">
        <v>1</v>
      </c>
      <c r="F17" s="175">
        <v>0</v>
      </c>
      <c r="G17" s="176">
        <f t="shared" si="0"/>
        <v>0</v>
      </c>
      <c r="H17" s="175">
        <v>0</v>
      </c>
      <c r="I17" s="176">
        <f t="shared" si="1"/>
        <v>0</v>
      </c>
      <c r="J17" s="175">
        <v>0</v>
      </c>
      <c r="K17" s="176">
        <f t="shared" si="2"/>
        <v>0</v>
      </c>
      <c r="L17" s="176">
        <v>21</v>
      </c>
      <c r="M17" s="176">
        <f t="shared" si="3"/>
        <v>0</v>
      </c>
      <c r="N17" s="174">
        <v>0</v>
      </c>
      <c r="O17" s="174">
        <f t="shared" si="4"/>
        <v>0</v>
      </c>
      <c r="P17" s="174">
        <v>0</v>
      </c>
      <c r="Q17" s="174">
        <f t="shared" si="5"/>
        <v>0</v>
      </c>
      <c r="R17" s="176"/>
      <c r="S17" s="176" t="s">
        <v>95</v>
      </c>
      <c r="T17" s="176" t="s">
        <v>96</v>
      </c>
      <c r="U17" s="176">
        <v>0</v>
      </c>
      <c r="V17" s="177">
        <f t="shared" si="6"/>
        <v>0</v>
      </c>
      <c r="W17" s="155"/>
      <c r="X17" s="155" t="s">
        <v>111</v>
      </c>
      <c r="Y17" s="155" t="s">
        <v>98</v>
      </c>
      <c r="Z17" s="148"/>
      <c r="AA17" s="148"/>
      <c r="AB17" s="148"/>
      <c r="AC17" s="148"/>
      <c r="AD17" s="148"/>
      <c r="AE17" s="148"/>
      <c r="AF17" s="148"/>
      <c r="AG17" s="148" t="s">
        <v>112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12.75" outlineLevel="1">
      <c r="A18" s="171">
        <v>9</v>
      </c>
      <c r="B18" s="172" t="s">
        <v>119</v>
      </c>
      <c r="C18" s="179" t="s">
        <v>120</v>
      </c>
      <c r="D18" s="173" t="s">
        <v>110</v>
      </c>
      <c r="E18" s="174">
        <v>1</v>
      </c>
      <c r="F18" s="175">
        <v>0</v>
      </c>
      <c r="G18" s="176">
        <f t="shared" si="0"/>
        <v>0</v>
      </c>
      <c r="H18" s="175">
        <v>0</v>
      </c>
      <c r="I18" s="176">
        <f t="shared" si="1"/>
        <v>0</v>
      </c>
      <c r="J18" s="175">
        <v>0</v>
      </c>
      <c r="K18" s="176">
        <f t="shared" si="2"/>
        <v>0</v>
      </c>
      <c r="L18" s="176">
        <v>21</v>
      </c>
      <c r="M18" s="176">
        <f t="shared" si="3"/>
        <v>0</v>
      </c>
      <c r="N18" s="174">
        <v>0</v>
      </c>
      <c r="O18" s="174">
        <f t="shared" si="4"/>
        <v>0</v>
      </c>
      <c r="P18" s="174">
        <v>0</v>
      </c>
      <c r="Q18" s="174">
        <f t="shared" si="5"/>
        <v>0</v>
      </c>
      <c r="R18" s="176"/>
      <c r="S18" s="176" t="s">
        <v>121</v>
      </c>
      <c r="T18" s="176" t="s">
        <v>96</v>
      </c>
      <c r="U18" s="176">
        <v>0</v>
      </c>
      <c r="V18" s="177">
        <f t="shared" si="6"/>
        <v>0</v>
      </c>
      <c r="W18" s="155"/>
      <c r="X18" s="155" t="s">
        <v>111</v>
      </c>
      <c r="Y18" s="155" t="s">
        <v>98</v>
      </c>
      <c r="Z18" s="148"/>
      <c r="AA18" s="148"/>
      <c r="AB18" s="148"/>
      <c r="AC18" s="148"/>
      <c r="AD18" s="148"/>
      <c r="AE18" s="148"/>
      <c r="AF18" s="148"/>
      <c r="AG18" s="148" t="s">
        <v>122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ht="12.75" outlineLevel="1">
      <c r="A19" s="171">
        <v>10</v>
      </c>
      <c r="B19" s="172" t="s">
        <v>123</v>
      </c>
      <c r="C19" s="179" t="s">
        <v>124</v>
      </c>
      <c r="D19" s="173" t="s">
        <v>110</v>
      </c>
      <c r="E19" s="174">
        <v>1</v>
      </c>
      <c r="F19" s="175">
        <v>0</v>
      </c>
      <c r="G19" s="176">
        <f t="shared" si="0"/>
        <v>0</v>
      </c>
      <c r="H19" s="175">
        <v>0</v>
      </c>
      <c r="I19" s="176">
        <f t="shared" si="1"/>
        <v>0</v>
      </c>
      <c r="J19" s="175">
        <v>0</v>
      </c>
      <c r="K19" s="176">
        <f t="shared" si="2"/>
        <v>0</v>
      </c>
      <c r="L19" s="176">
        <v>21</v>
      </c>
      <c r="M19" s="176">
        <f t="shared" si="3"/>
        <v>0</v>
      </c>
      <c r="N19" s="174">
        <v>0</v>
      </c>
      <c r="O19" s="174">
        <f t="shared" si="4"/>
        <v>0</v>
      </c>
      <c r="P19" s="174">
        <v>0</v>
      </c>
      <c r="Q19" s="174">
        <f t="shared" si="5"/>
        <v>0</v>
      </c>
      <c r="R19" s="176"/>
      <c r="S19" s="176" t="s">
        <v>95</v>
      </c>
      <c r="T19" s="176" t="s">
        <v>96</v>
      </c>
      <c r="U19" s="176">
        <v>0</v>
      </c>
      <c r="V19" s="177">
        <f t="shared" si="6"/>
        <v>0</v>
      </c>
      <c r="W19" s="155"/>
      <c r="X19" s="155" t="s">
        <v>111</v>
      </c>
      <c r="Y19" s="155" t="s">
        <v>98</v>
      </c>
      <c r="Z19" s="148"/>
      <c r="AA19" s="148"/>
      <c r="AB19" s="148"/>
      <c r="AC19" s="148"/>
      <c r="AD19" s="148"/>
      <c r="AE19" s="148"/>
      <c r="AF19" s="148"/>
      <c r="AG19" s="148" t="s">
        <v>112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ht="12.75" outlineLevel="1">
      <c r="A20" s="171">
        <v>11</v>
      </c>
      <c r="B20" s="172" t="s">
        <v>125</v>
      </c>
      <c r="C20" s="179" t="s">
        <v>126</v>
      </c>
      <c r="D20" s="173" t="s">
        <v>110</v>
      </c>
      <c r="E20" s="174">
        <v>1</v>
      </c>
      <c r="F20" s="175">
        <v>0</v>
      </c>
      <c r="G20" s="176">
        <f t="shared" si="0"/>
        <v>0</v>
      </c>
      <c r="H20" s="175">
        <v>0</v>
      </c>
      <c r="I20" s="176">
        <f t="shared" si="1"/>
        <v>0</v>
      </c>
      <c r="J20" s="175">
        <v>0</v>
      </c>
      <c r="K20" s="176">
        <f t="shared" si="2"/>
        <v>0</v>
      </c>
      <c r="L20" s="176">
        <v>21</v>
      </c>
      <c r="M20" s="176">
        <f t="shared" si="3"/>
        <v>0</v>
      </c>
      <c r="N20" s="174">
        <v>0</v>
      </c>
      <c r="O20" s="174">
        <f t="shared" si="4"/>
        <v>0</v>
      </c>
      <c r="P20" s="174">
        <v>0</v>
      </c>
      <c r="Q20" s="174">
        <f t="shared" si="5"/>
        <v>0</v>
      </c>
      <c r="R20" s="176"/>
      <c r="S20" s="176" t="s">
        <v>95</v>
      </c>
      <c r="T20" s="176" t="s">
        <v>96</v>
      </c>
      <c r="U20" s="176">
        <v>0</v>
      </c>
      <c r="V20" s="177">
        <f t="shared" si="6"/>
        <v>0</v>
      </c>
      <c r="W20" s="155"/>
      <c r="X20" s="155" t="s">
        <v>111</v>
      </c>
      <c r="Y20" s="155" t="s">
        <v>98</v>
      </c>
      <c r="Z20" s="148"/>
      <c r="AA20" s="148"/>
      <c r="AB20" s="148"/>
      <c r="AC20" s="148"/>
      <c r="AD20" s="148"/>
      <c r="AE20" s="148"/>
      <c r="AF20" s="148"/>
      <c r="AG20" s="148" t="s">
        <v>112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ht="12.75" outlineLevel="1">
      <c r="A21" s="164">
        <v>12</v>
      </c>
      <c r="B21" s="165" t="s">
        <v>127</v>
      </c>
      <c r="C21" s="180" t="s">
        <v>128</v>
      </c>
      <c r="D21" s="166" t="s">
        <v>110</v>
      </c>
      <c r="E21" s="167">
        <v>1</v>
      </c>
      <c r="F21" s="168">
        <v>0</v>
      </c>
      <c r="G21" s="169">
        <f t="shared" si="0"/>
        <v>0</v>
      </c>
      <c r="H21" s="168">
        <v>0</v>
      </c>
      <c r="I21" s="169">
        <f t="shared" si="1"/>
        <v>0</v>
      </c>
      <c r="J21" s="168">
        <v>0</v>
      </c>
      <c r="K21" s="169">
        <f t="shared" si="2"/>
        <v>0</v>
      </c>
      <c r="L21" s="169">
        <v>21</v>
      </c>
      <c r="M21" s="169">
        <f t="shared" si="3"/>
        <v>0</v>
      </c>
      <c r="N21" s="167">
        <v>0</v>
      </c>
      <c r="O21" s="167">
        <f t="shared" si="4"/>
        <v>0</v>
      </c>
      <c r="P21" s="167">
        <v>0</v>
      </c>
      <c r="Q21" s="167">
        <f t="shared" si="5"/>
        <v>0</v>
      </c>
      <c r="R21" s="169"/>
      <c r="S21" s="169" t="s">
        <v>95</v>
      </c>
      <c r="T21" s="169" t="s">
        <v>96</v>
      </c>
      <c r="U21" s="169">
        <v>0</v>
      </c>
      <c r="V21" s="170">
        <f t="shared" si="6"/>
        <v>0</v>
      </c>
      <c r="W21" s="155"/>
      <c r="X21" s="155" t="s">
        <v>111</v>
      </c>
      <c r="Y21" s="155" t="s">
        <v>98</v>
      </c>
      <c r="Z21" s="148"/>
      <c r="AA21" s="148"/>
      <c r="AB21" s="148"/>
      <c r="AC21" s="148"/>
      <c r="AD21" s="148"/>
      <c r="AE21" s="148"/>
      <c r="AF21" s="148"/>
      <c r="AG21" s="148" t="s">
        <v>112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33" ht="12.75">
      <c r="A22" s="3"/>
      <c r="B22" s="4"/>
      <c r="C22" s="181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AE22">
        <v>12</v>
      </c>
      <c r="AF22">
        <v>21</v>
      </c>
      <c r="AG22" t="s">
        <v>76</v>
      </c>
    </row>
    <row r="23" spans="1:33" ht="12.75">
      <c r="A23" s="151"/>
      <c r="B23" s="152" t="s">
        <v>31</v>
      </c>
      <c r="C23" s="182"/>
      <c r="D23" s="153"/>
      <c r="E23" s="154"/>
      <c r="F23" s="154"/>
      <c r="G23" s="163">
        <f>G8+G13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AE23">
        <f>SUMIF(L7:L21,AE22,G7:G21)</f>
        <v>0</v>
      </c>
      <c r="AF23">
        <f>SUMIF(L7:L21,AF22,G7:G21)</f>
        <v>0</v>
      </c>
      <c r="AG23" t="s">
        <v>129</v>
      </c>
    </row>
    <row r="24" spans="1:25" ht="12.75">
      <c r="A24" s="3"/>
      <c r="B24" s="4"/>
      <c r="C24" s="181"/>
      <c r="D24" s="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>
      <c r="A25" s="3"/>
      <c r="B25" s="4"/>
      <c r="C25" s="181"/>
      <c r="D25" s="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>
      <c r="A26" s="248" t="s">
        <v>130</v>
      </c>
      <c r="B26" s="248"/>
      <c r="C26" s="249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33" ht="12.75">
      <c r="A27" s="250"/>
      <c r="B27" s="251"/>
      <c r="C27" s="252"/>
      <c r="D27" s="251"/>
      <c r="E27" s="251"/>
      <c r="F27" s="251"/>
      <c r="G27" s="25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G27" t="s">
        <v>131</v>
      </c>
    </row>
    <row r="28" spans="1:25" ht="12.75">
      <c r="A28" s="254"/>
      <c r="B28" s="255"/>
      <c r="C28" s="256"/>
      <c r="D28" s="255"/>
      <c r="E28" s="255"/>
      <c r="F28" s="255"/>
      <c r="G28" s="25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>
      <c r="A29" s="254"/>
      <c r="B29" s="255"/>
      <c r="C29" s="256"/>
      <c r="D29" s="255"/>
      <c r="E29" s="255"/>
      <c r="F29" s="255"/>
      <c r="G29" s="25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>
      <c r="A30" s="254"/>
      <c r="B30" s="255"/>
      <c r="C30" s="256"/>
      <c r="D30" s="255"/>
      <c r="E30" s="255"/>
      <c r="F30" s="255"/>
      <c r="G30" s="25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>
      <c r="A31" s="258"/>
      <c r="B31" s="259"/>
      <c r="C31" s="260"/>
      <c r="D31" s="259"/>
      <c r="E31" s="259"/>
      <c r="F31" s="259"/>
      <c r="G31" s="26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>
      <c r="A32" s="3"/>
      <c r="B32" s="4"/>
      <c r="C32" s="181"/>
      <c r="D32" s="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3:33" ht="12.75">
      <c r="C33" s="183"/>
      <c r="D33" s="10"/>
      <c r="AG33" t="s">
        <v>132</v>
      </c>
    </row>
    <row r="34" ht="12.75">
      <c r="D34" s="10"/>
    </row>
    <row r="35" ht="12.75">
      <c r="D35" s="10"/>
    </row>
    <row r="36" ht="12.75">
      <c r="D36" s="10"/>
    </row>
    <row r="37" ht="12.75">
      <c r="D37" s="10"/>
    </row>
    <row r="38" ht="12.75">
      <c r="D38" s="10"/>
    </row>
    <row r="39" ht="12.75">
      <c r="D39" s="10"/>
    </row>
    <row r="40" ht="12.75">
      <c r="D40" s="10"/>
    </row>
    <row r="41" ht="12.75">
      <c r="D41" s="10"/>
    </row>
    <row r="42" ht="12.75">
      <c r="D42" s="10"/>
    </row>
    <row r="43" ht="12.75"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/>
  <mergeCells count="6">
    <mergeCell ref="A1:G1"/>
    <mergeCell ref="C2:G2"/>
    <mergeCell ref="C3:G3"/>
    <mergeCell ref="C4:G4"/>
    <mergeCell ref="A26:C26"/>
    <mergeCell ref="A27:G31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2019-03-19T12:27:02Z</cp:lastPrinted>
  <dcterms:created xsi:type="dcterms:W3CDTF">2009-04-08T07:15:50Z</dcterms:created>
  <dcterms:modified xsi:type="dcterms:W3CDTF">2024-05-09T12:49:46Z</dcterms:modified>
  <cp:category/>
  <cp:version/>
  <cp:contentType/>
  <cp:contentStatus/>
</cp:coreProperties>
</file>