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800" windowHeight="9825" activeTab="1"/>
  </bookViews>
  <sheets>
    <sheet name="Pokyny pro vyplnění" sheetId="1" r:id="rId1"/>
    <sheet name="Stavba" sheetId="2" r:id="rId2"/>
    <sheet name="VzorPolozky" sheetId="3" state="hidden" r:id="rId3"/>
    <sheet name="01 20230604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20230604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20230604 Pol'!$A$1:$Y$67</definedName>
    <definedName name="_xlnm.Print_Area" localSheetId="1">'Stavba'!$A$1:$J$55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<sst xmlns="http://schemas.openxmlformats.org/spreadsheetml/2006/main" count="336" uniqueCount="169">
  <si>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</si>
  <si>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</si>
  <si>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</si>
  <si>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</si>
  <si>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</si>
  <si>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</si>
  <si>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</si>
  <si>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</si>
  <si>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</si>
  <si>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</si>
  <si>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</si>
  <si>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</si>
  <si>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</si>
  <si>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</si>
  <si>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</si>
  <si>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</si>
  <si>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</si>
  <si>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</si>
  <si>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</si>
  <si>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</si>
  <si>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</si>
  <si>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</si>
  <si>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</si>
  <si>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</si>
  <si>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</si>
  <si>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</si>
  <si>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</si>
  <si>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</si>
  <si>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</si>
  <si>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</si>
  <si>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</si>
  <si>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</si>
  <si>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</si>
  <si>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</si>
  <si>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</si>
  <si>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</si>
  <si>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</si>
  <si>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</si>
  <si>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</si>
  <si>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</si>
  <si>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</si>
  <si>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</si>
  <si>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</si>
  <si>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20230604</t>
  </si>
  <si>
    <t>LEŠENÍ</t>
  </si>
  <si>
    <t>01</t>
  </si>
  <si>
    <t>Objekt</t>
  </si>
  <si>
    <t>Objekt:</t>
  </si>
  <si>
    <t>Rozpočet:</t>
  </si>
  <si>
    <t>Stavba</t>
  </si>
  <si>
    <t>Celkem za stavbu</t>
  </si>
  <si>
    <t>CZK</t>
  </si>
  <si>
    <t>#POPS</t>
  </si>
  <si>
    <t>Popis stavby: 01 - Stavba</t>
  </si>
  <si>
    <t>#POPO</t>
  </si>
  <si>
    <t>Popis objektu: 01 - Objekt</t>
  </si>
  <si>
    <t>#POPR</t>
  </si>
  <si>
    <t>Popis rozpočtu: 20230604 - LEŠENÍ</t>
  </si>
  <si>
    <t>Rekapitulace dílů</t>
  </si>
  <si>
    <t>Typ dílu</t>
  </si>
  <si>
    <t>90</t>
  </si>
  <si>
    <t>Oploceni</t>
  </si>
  <si>
    <t>94</t>
  </si>
  <si>
    <t>Lešení a stavební výtahy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</si>
  <si>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</si>
  <si>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</si>
  <si>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</si>
  <si>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</si>
  <si>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</si>
  <si>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</si>
  <si>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</si>
  <si>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</si>
  <si>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</si>
  <si>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</si>
  <si>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</si>
  <si>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</si>
  <si>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</si>
  <si>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</si>
  <si>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</si>
  <si>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</si>
  <si>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</si>
  <si>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</si>
  <si>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</si>
  <si>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</si>
  <si>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</si>
  <si>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</si>
  <si>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</si>
  <si>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</si>
  <si>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</si>
  <si>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</si>
  <si>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</si>
  <si>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</si>
  <si>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</si>
  <si>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</si>
  <si>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90-01</t>
  </si>
  <si>
    <t>Mobilní staveništní oplocení např.fma toi-toi</t>
  </si>
  <si>
    <t>bm</t>
  </si>
  <si>
    <t>Vlastní</t>
  </si>
  <si>
    <t>Indiv</t>
  </si>
  <si>
    <t>Specifikace</t>
  </si>
  <si>
    <t>Běžná</t>
  </si>
  <si>
    <t>POL3_0</t>
  </si>
  <si>
    <t>cca 2,0 m výška : 40</t>
  </si>
  <si>
    <t>VV</t>
  </si>
  <si>
    <t>0</t>
  </si>
  <si>
    <t xml:space="preserve">cca 2 rok nájem..... : </t>
  </si>
  <si>
    <t xml:space="preserve">vč.dopravy brno-znojmo-brno : </t>
  </si>
  <si>
    <t>941941032RT4</t>
  </si>
  <si>
    <t>Montáž lešení leh.řad.s podlahami,š.do 1 m, H 30 m lešení rámové pronajaté</t>
  </si>
  <si>
    <t>m2</t>
  </si>
  <si>
    <t>RTS 24/ I</t>
  </si>
  <si>
    <t>Práce</t>
  </si>
  <si>
    <t>POL1_1</t>
  </si>
  <si>
    <t>(13,28*2+0,316)/2*13,45</t>
  </si>
  <si>
    <t xml:space="preserve">pozn. : </t>
  </si>
  <si>
    <t xml:space="preserve">vzhledem k techn.přerušení prací, vinobraní : </t>
  </si>
  <si>
    <t xml:space="preserve">bude lešení dmtž a opětovně mtž pro  dokončení : </t>
  </si>
  <si>
    <t xml:space="preserve">prací.... : </t>
  </si>
  <si>
    <t>+180,7411</t>
  </si>
  <si>
    <t>941941192RT4</t>
  </si>
  <si>
    <t>Příplatek za každý měsíc použití lešení k pol.1032 lešení rámové pronajaté</t>
  </si>
  <si>
    <t>180,74   *24</t>
  </si>
  <si>
    <t xml:space="preserve">předpoklad realizace staveb.prací : </t>
  </si>
  <si>
    <t xml:space="preserve">2 roky : </t>
  </si>
  <si>
    <t>941941832RT4</t>
  </si>
  <si>
    <t>Demontáž lešení leh.řad.s podlahami,š.1 m, H 30 m lešení rámové pronajaté</t>
  </si>
  <si>
    <t>180,74</t>
  </si>
  <si>
    <t xml:space="preserve">vzhledem k techn.přerušení prací, vinobraní... : </t>
  </si>
  <si>
    <t>941955001R00</t>
  </si>
  <si>
    <t>Lešení lehké pomocné, výška podlahy do 1,2 m</t>
  </si>
  <si>
    <t>1,20*4,00                  *5*2</t>
  </si>
  <si>
    <t>944944011R00</t>
  </si>
  <si>
    <t>Montáž ochranné sítě z umělých vláken</t>
  </si>
  <si>
    <t>1,50*(13,28+0,316)</t>
  </si>
  <si>
    <t>1,50*13,28</t>
  </si>
  <si>
    <t>(13,28*2+0,316)/2*14,00</t>
  </si>
  <si>
    <t>Mezisoučet</t>
  </si>
  <si>
    <t>opětovná mtž po přerušení prací : 228,446</t>
  </si>
  <si>
    <t>94-01</t>
  </si>
  <si>
    <t>Dodávka ochranná síť na lešení PE 75g/m2 2,57 x 10,00 m</t>
  </si>
  <si>
    <t>228,446*1,15</t>
  </si>
  <si>
    <t>94-02</t>
  </si>
  <si>
    <t>Odvoz lešení mimo střed města a zpětná doprava</t>
  </si>
  <si>
    <t>soubor</t>
  </si>
  <si>
    <t>1</t>
  </si>
  <si>
    <t xml:space="preserve">vlivem přerušení prací, vinobraní.... : </t>
  </si>
  <si>
    <t>VRN0</t>
  </si>
  <si>
    <t>Ztížené výrobní podmínky</t>
  </si>
  <si>
    <t>Soubor</t>
  </si>
  <si>
    <t>VRN</t>
  </si>
  <si>
    <t>POL99_8</t>
  </si>
  <si>
    <t>VRN1</t>
  </si>
  <si>
    <t>Oborová přirážka</t>
  </si>
  <si>
    <t>VRN2</t>
  </si>
  <si>
    <t>Přesun stavebních kapacit</t>
  </si>
  <si>
    <t>VRN3</t>
  </si>
  <si>
    <t>Mimostaveništní doprava</t>
  </si>
  <si>
    <t>005121R</t>
  </si>
  <si>
    <t>Zařízení staveniště</t>
  </si>
  <si>
    <t>VRN5</t>
  </si>
  <si>
    <t>Provoz investora</t>
  </si>
  <si>
    <t>VRN6</t>
  </si>
  <si>
    <t>Kompletační činnost (IČD)</t>
  </si>
  <si>
    <t>VRN7</t>
  </si>
  <si>
    <t>Rezerva rozpočtu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</si>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</sst>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 wrapText="1"/>
    </xf>
    <xf numFmtId="4" fontId="7" fillId="35" borderId="31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166" fontId="3" fillId="33" borderId="34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49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 wrapText="1"/>
    </xf>
    <xf numFmtId="0" fontId="13" fillId="0" borderId="0" xfId="0" applyFont="1" applyAlignment="1">
      <alignment/>
    </xf>
    <xf numFmtId="167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7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167" fontId="14" fillId="0" borderId="0" xfId="0" applyNumberFormat="1" applyFont="1" applyBorder="1" applyAlignment="1">
      <alignment horizontal="center" vertical="top" wrapText="1" shrinkToFit="1"/>
    </xf>
    <xf numFmtId="167" fontId="14" fillId="0" borderId="0" xfId="0" applyNumberFormat="1" applyFont="1" applyBorder="1" applyAlignment="1">
      <alignment vertical="top" wrapText="1" shrinkToFit="1"/>
    </xf>
    <xf numFmtId="167" fontId="49" fillId="0" borderId="0" xfId="0" applyNumberFormat="1" applyFont="1" applyBorder="1" applyAlignment="1">
      <alignment horizontal="center" vertical="top" wrapText="1" shrinkToFit="1"/>
    </xf>
    <xf numFmtId="167" fontId="49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7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4" fontId="5" fillId="33" borderId="42" xfId="0" applyNumberFormat="1" applyFont="1" applyFill="1" applyBorder="1" applyAlignment="1">
      <alignment vertical="top" shrinkToFit="1"/>
    </xf>
    <xf numFmtId="0" fontId="13" fillId="0" borderId="43" xfId="0" applyFont="1" applyBorder="1" applyAlignment="1">
      <alignment vertical="top"/>
    </xf>
    <xf numFmtId="49" fontId="13" fillId="0" borderId="44" xfId="0" applyNumberFormat="1" applyFont="1" applyBorder="1" applyAlignment="1">
      <alignment vertical="top"/>
    </xf>
    <xf numFmtId="0" fontId="13" fillId="0" borderId="44" xfId="0" applyFont="1" applyBorder="1" applyAlignment="1">
      <alignment horizontal="center" vertical="top" shrinkToFit="1"/>
    </xf>
    <xf numFmtId="167" fontId="13" fillId="0" borderId="44" xfId="0" applyNumberFormat="1" applyFont="1" applyBorder="1" applyAlignment="1">
      <alignment vertical="top" shrinkToFit="1"/>
    </xf>
    <xf numFmtId="4" fontId="13" fillId="34" borderId="44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4" fontId="13" fillId="0" borderId="45" xfId="0" applyNumberFormat="1" applyFont="1" applyBorder="1" applyAlignment="1">
      <alignment vertical="top" shrinkToFit="1"/>
    </xf>
    <xf numFmtId="0" fontId="13" fillId="0" borderId="46" xfId="0" applyFont="1" applyBorder="1" applyAlignment="1">
      <alignment vertical="top"/>
    </xf>
    <xf numFmtId="49" fontId="13" fillId="0" borderId="47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 shrinkToFit="1"/>
    </xf>
    <xf numFmtId="167" fontId="13" fillId="0" borderId="47" xfId="0" applyNumberFormat="1" applyFont="1" applyBorder="1" applyAlignment="1">
      <alignment vertical="top" shrinkToFit="1"/>
    </xf>
    <xf numFmtId="4" fontId="13" fillId="34" borderId="47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13" fillId="0" borderId="48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4" xfId="0" applyNumberFormat="1" applyFont="1" applyBorder="1" applyAlignment="1">
      <alignment horizontal="left" vertical="top" wrapText="1"/>
    </xf>
    <xf numFmtId="167" fontId="14" fillId="0" borderId="0" xfId="0" applyNumberFormat="1" applyFont="1" applyBorder="1" applyAlignment="1" quotePrefix="1">
      <alignment horizontal="left" vertical="top" wrapText="1"/>
    </xf>
    <xf numFmtId="167" fontId="49" fillId="0" borderId="0" xfId="0" applyNumberFormat="1" applyFont="1" applyBorder="1" applyAlignment="1" quotePrefix="1">
      <alignment horizontal="left" vertical="top" wrapText="1"/>
    </xf>
    <xf numFmtId="49" fontId="13" fillId="0" borderId="4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42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4" fontId="0" fillId="0" borderId="49" xfId="0" applyNumberFormat="1" applyBorder="1" applyAlignment="1">
      <alignment vertical="center" wrapText="1"/>
    </xf>
    <xf numFmtId="4" fontId="5" fillId="0" borderId="49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0" xfId="0" applyNumberFormat="1" applyFill="1" applyBorder="1" applyAlignment="1">
      <alignment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 inden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34" borderId="22" xfId="0" applyFont="1" applyFill="1" applyBorder="1" applyAlignment="1" applyProtection="1">
      <alignment horizontal="left" vertical="center"/>
      <protection locked="0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42" xfId="0" applyNumberFormat="1" applyFont="1" applyBorder="1" applyAlignment="1">
      <alignment horizontal="righ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3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5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93" t="s">
        <v>41</v>
      </c>
      <c r="B2" s="193"/>
      <c r="C2" s="193"/>
      <c r="D2" s="193"/>
      <c r="E2" s="193"/>
      <c r="F2" s="193"/>
      <c r="G2" s="193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tabSelected="1" zoomScaleSheetLayoutView="75" zoomScalePageLayoutView="0" workbookViewId="0" topLeftCell="B14">
      <selection activeCell="A28" sqref="A28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235" t="s">
        <v>4</v>
      </c>
      <c r="C1" s="236"/>
      <c r="D1" s="236"/>
      <c r="E1" s="236"/>
      <c r="F1" s="236"/>
      <c r="G1" s="236"/>
      <c r="H1" s="236"/>
      <c r="I1" s="236"/>
      <c r="J1" s="237"/>
    </row>
    <row r="2" spans="1:15" ht="36" customHeight="1">
      <c r="A2" s="2"/>
      <c r="B2" s="77" t="s">
        <v>24</v>
      </c>
      <c r="C2" s="78"/>
      <c r="D2" s="79" t="s">
        <v>45</v>
      </c>
      <c r="E2" s="238" t="s">
        <v>49</v>
      </c>
      <c r="F2" s="239"/>
      <c r="G2" s="239"/>
      <c r="H2" s="239"/>
      <c r="I2" s="239"/>
      <c r="J2" s="240"/>
      <c r="O2" s="1"/>
    </row>
    <row r="3" spans="1:10" ht="27" customHeight="1">
      <c r="A3" s="2"/>
      <c r="B3" s="80" t="s">
        <v>47</v>
      </c>
      <c r="C3" s="78"/>
      <c r="D3" s="81" t="s">
        <v>45</v>
      </c>
      <c r="E3" s="241" t="s">
        <v>46</v>
      </c>
      <c r="F3" s="242"/>
      <c r="G3" s="242"/>
      <c r="H3" s="242"/>
      <c r="I3" s="242"/>
      <c r="J3" s="243"/>
    </row>
    <row r="4" spans="1:10" ht="23.25" customHeight="1">
      <c r="A4" s="76">
        <v>635</v>
      </c>
      <c r="B4" s="82" t="s">
        <v>48</v>
      </c>
      <c r="C4" s="83"/>
      <c r="D4" s="84" t="s">
        <v>43</v>
      </c>
      <c r="E4" s="215" t="s">
        <v>44</v>
      </c>
      <c r="F4" s="216"/>
      <c r="G4" s="216"/>
      <c r="H4" s="216"/>
      <c r="I4" s="216"/>
      <c r="J4" s="217"/>
    </row>
    <row r="5" spans="1:10" ht="24" customHeight="1">
      <c r="A5" s="2"/>
      <c r="B5" s="31" t="s">
        <v>23</v>
      </c>
      <c r="D5" s="220"/>
      <c r="E5" s="221"/>
      <c r="F5" s="221"/>
      <c r="G5" s="221"/>
      <c r="H5" s="18" t="s">
        <v>42</v>
      </c>
      <c r="I5" s="22"/>
      <c r="J5" s="8"/>
    </row>
    <row r="6" spans="1:10" ht="15.75" customHeight="1">
      <c r="A6" s="2"/>
      <c r="B6" s="28"/>
      <c r="C6" s="55"/>
      <c r="D6" s="222"/>
      <c r="E6" s="223"/>
      <c r="F6" s="223"/>
      <c r="G6" s="223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24"/>
      <c r="F7" s="225"/>
      <c r="G7" s="225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26"/>
      <c r="E11" s="226"/>
      <c r="F11" s="226"/>
      <c r="G11" s="226"/>
      <c r="H11" s="18" t="s">
        <v>42</v>
      </c>
      <c r="I11" s="86"/>
      <c r="J11" s="8"/>
    </row>
    <row r="12" spans="1:10" ht="15.75" customHeight="1">
      <c r="A12" s="2"/>
      <c r="B12" s="28"/>
      <c r="C12" s="55"/>
      <c r="D12" s="245"/>
      <c r="E12" s="245"/>
      <c r="F12" s="245"/>
      <c r="G12" s="245"/>
      <c r="H12" s="18" t="s">
        <v>36</v>
      </c>
      <c r="I12" s="86"/>
      <c r="J12" s="8"/>
    </row>
    <row r="13" spans="1:10" ht="15.75" customHeight="1">
      <c r="A13" s="2"/>
      <c r="B13" s="29"/>
      <c r="C13" s="56"/>
      <c r="D13" s="85"/>
      <c r="E13" s="218"/>
      <c r="F13" s="219"/>
      <c r="G13" s="219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44"/>
      <c r="F15" s="244"/>
      <c r="G15" s="232"/>
      <c r="H15" s="232"/>
      <c r="I15" s="232" t="s">
        <v>31</v>
      </c>
      <c r="J15" s="233"/>
    </row>
    <row r="16" spans="1:10" ht="23.25" customHeight="1">
      <c r="A16" s="139" t="s">
        <v>26</v>
      </c>
      <c r="B16" s="38" t="s">
        <v>26</v>
      </c>
      <c r="C16" s="62"/>
      <c r="D16" s="63"/>
      <c r="E16" s="194"/>
      <c r="F16" s="195"/>
      <c r="G16" s="194"/>
      <c r="H16" s="195"/>
      <c r="I16" s="194">
        <f>SUMIF(F52:F54,A16,I52:I54)+SUMIF(F52:F54,"PSU",I52:I54)</f>
        <v>0</v>
      </c>
      <c r="J16" s="214"/>
    </row>
    <row r="17" spans="1:10" ht="23.25" customHeight="1">
      <c r="A17" s="139" t="s">
        <v>27</v>
      </c>
      <c r="B17" s="38" t="s">
        <v>27</v>
      </c>
      <c r="C17" s="62"/>
      <c r="D17" s="63"/>
      <c r="E17" s="194"/>
      <c r="F17" s="195"/>
      <c r="G17" s="194"/>
      <c r="H17" s="195"/>
      <c r="I17" s="194">
        <f>SUMIF(F52:F54,A17,I52:I54)</f>
        <v>0</v>
      </c>
      <c r="J17" s="214"/>
    </row>
    <row r="18" spans="1:10" ht="23.25" customHeight="1">
      <c r="A18" s="139" t="s">
        <v>28</v>
      </c>
      <c r="B18" s="38" t="s">
        <v>28</v>
      </c>
      <c r="C18" s="62"/>
      <c r="D18" s="63"/>
      <c r="E18" s="194"/>
      <c r="F18" s="195"/>
      <c r="G18" s="194"/>
      <c r="H18" s="195"/>
      <c r="I18" s="194">
        <f>SUMIF(F52:F54,A18,I52:I54)</f>
        <v>0</v>
      </c>
      <c r="J18" s="214"/>
    </row>
    <row r="19" spans="1:10" ht="23.25" customHeight="1">
      <c r="A19" s="139" t="s">
        <v>64</v>
      </c>
      <c r="B19" s="38" t="s">
        <v>29</v>
      </c>
      <c r="C19" s="62"/>
      <c r="D19" s="63"/>
      <c r="E19" s="194"/>
      <c r="F19" s="195"/>
      <c r="G19" s="194"/>
      <c r="H19" s="195"/>
      <c r="I19" s="194">
        <f>SUMIF(F52:F54,A19,I52:I54)</f>
        <v>0</v>
      </c>
      <c r="J19" s="214"/>
    </row>
    <row r="20" spans="1:10" ht="23.25" customHeight="1">
      <c r="A20" s="139" t="s">
        <v>65</v>
      </c>
      <c r="B20" s="38" t="s">
        <v>30</v>
      </c>
      <c r="C20" s="62"/>
      <c r="D20" s="63"/>
      <c r="E20" s="194"/>
      <c r="F20" s="195"/>
      <c r="G20" s="194"/>
      <c r="H20" s="195"/>
      <c r="I20" s="194">
        <f>SUMIF(F52:F54,A20,I52:I54)</f>
        <v>0</v>
      </c>
      <c r="J20" s="214"/>
    </row>
    <row r="21" spans="1:10" ht="23.25" customHeight="1">
      <c r="A21" s="2"/>
      <c r="B21" s="48" t="s">
        <v>31</v>
      </c>
      <c r="C21" s="64"/>
      <c r="D21" s="65"/>
      <c r="E21" s="230"/>
      <c r="F21" s="234"/>
      <c r="G21" s="230"/>
      <c r="H21" s="234"/>
      <c r="I21" s="230">
        <f>SUM(I16:J20)</f>
        <v>0</v>
      </c>
      <c r="J21" s="231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12</v>
      </c>
      <c r="F23" s="39" t="s">
        <v>0</v>
      </c>
      <c r="G23" s="212">
        <f>ZakladDPHSniVypocet</f>
        <v>0</v>
      </c>
      <c r="H23" s="213"/>
      <c r="I23" s="213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12</v>
      </c>
      <c r="F24" s="39" t="s">
        <v>0</v>
      </c>
      <c r="G24" s="210">
        <f>A23</f>
        <v>0</v>
      </c>
      <c r="H24" s="211"/>
      <c r="I24" s="211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12">
        <f>ZakladDPHZaklVypocet</f>
        <v>0</v>
      </c>
      <c r="H25" s="213"/>
      <c r="I25" s="213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7">
        <f>A25</f>
        <v>0</v>
      </c>
      <c r="H26" s="228"/>
      <c r="I26" s="228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9">
        <f>CenaCelkem-(ZakladDPHSni+DPHSni+ZakladDPHZakl+DPHZakl)</f>
        <v>0</v>
      </c>
      <c r="H27" s="229"/>
      <c r="I27" s="229"/>
      <c r="J27" s="41" t="str">
        <f t="shared" si="0"/>
        <v>CZK</v>
      </c>
    </row>
    <row r="28" spans="1:10" ht="27.75" customHeight="1" hidden="1" thickBot="1">
      <c r="A28" s="2"/>
      <c r="B28" s="112" t="s">
        <v>25</v>
      </c>
      <c r="C28" s="113"/>
      <c r="D28" s="113"/>
      <c r="E28" s="114"/>
      <c r="F28" s="115"/>
      <c r="G28" s="196">
        <f>ZakladDPHSniVypocet+ZakladDPHZaklVypocet</f>
        <v>0</v>
      </c>
      <c r="H28" s="204"/>
      <c r="I28" s="204"/>
      <c r="J28" s="116" t="str">
        <f t="shared" si="0"/>
        <v>CZK</v>
      </c>
    </row>
    <row r="29" spans="1:10" ht="27.75" customHeight="1" thickBot="1">
      <c r="A29" s="2">
        <f>(A27-INT(A27))*100</f>
        <v>0</v>
      </c>
      <c r="B29" s="112" t="s">
        <v>37</v>
      </c>
      <c r="C29" s="117"/>
      <c r="D29" s="117"/>
      <c r="E29" s="117"/>
      <c r="F29" s="118"/>
      <c r="G29" s="196">
        <f>A27</f>
        <v>0</v>
      </c>
      <c r="H29" s="196"/>
      <c r="I29" s="196"/>
      <c r="J29" s="119" t="s">
        <v>51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05"/>
      <c r="E34" s="206"/>
      <c r="G34" s="207"/>
      <c r="H34" s="208"/>
      <c r="I34" s="208"/>
      <c r="J34" s="25"/>
    </row>
    <row r="35" spans="1:10" ht="12.75" customHeight="1">
      <c r="A35" s="2"/>
      <c r="B35" s="2"/>
      <c r="D35" s="209" t="s">
        <v>2</v>
      </c>
      <c r="E35" s="209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hidden="1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customHeight="1" hidden="1">
      <c r="A39" s="88">
        <v>1</v>
      </c>
      <c r="B39" s="98" t="s">
        <v>49</v>
      </c>
      <c r="C39" s="199"/>
      <c r="D39" s="199"/>
      <c r="E39" s="199"/>
      <c r="F39" s="99">
        <f>'01 20230604 Pol'!AE57</f>
        <v>0</v>
      </c>
      <c r="G39" s="100">
        <f>'01 20230604 Pol'!AF57</f>
        <v>0</v>
      </c>
      <c r="H39" s="101">
        <f>(F39*SazbaDPH1/100)+(G39*SazbaDPH2/100)</f>
        <v>0</v>
      </c>
      <c r="I39" s="101">
        <f>F39+G39+H39</f>
        <v>0</v>
      </c>
      <c r="J39" s="102">
        <f>IF(CenaCelkemVypocet=0,"",I39/CenaCelkemVypocet*100)</f>
      </c>
    </row>
    <row r="40" spans="1:10" ht="25.5" customHeight="1" hidden="1">
      <c r="A40" s="88">
        <v>2</v>
      </c>
      <c r="B40" s="103" t="s">
        <v>45</v>
      </c>
      <c r="C40" s="200" t="s">
        <v>46</v>
      </c>
      <c r="D40" s="200"/>
      <c r="E40" s="200"/>
      <c r="F40" s="104">
        <f>'01 20230604 Pol'!AE57</f>
        <v>0</v>
      </c>
      <c r="G40" s="105">
        <f>'01 20230604 Pol'!AF57</f>
        <v>0</v>
      </c>
      <c r="H40" s="105">
        <f>(F40*SazbaDPH1/100)+(G40*SazbaDPH2/100)</f>
        <v>0</v>
      </c>
      <c r="I40" s="105">
        <f>F40+G40+H40</f>
        <v>0</v>
      </c>
      <c r="J40" s="106">
        <f>IF(CenaCelkemVypocet=0,"",I40/CenaCelkemVypocet*100)</f>
      </c>
    </row>
    <row r="41" spans="1:10" ht="25.5" customHeight="1" hidden="1">
      <c r="A41" s="88">
        <v>3</v>
      </c>
      <c r="B41" s="107" t="s">
        <v>43</v>
      </c>
      <c r="C41" s="199" t="s">
        <v>44</v>
      </c>
      <c r="D41" s="199"/>
      <c r="E41" s="199"/>
      <c r="F41" s="108">
        <f>'01 20230604 Pol'!AE57</f>
        <v>0</v>
      </c>
      <c r="G41" s="101">
        <f>'01 20230604 Pol'!AF57</f>
        <v>0</v>
      </c>
      <c r="H41" s="101">
        <f>(F41*SazbaDPH1/100)+(G41*SazbaDPH2/100)</f>
        <v>0</v>
      </c>
      <c r="I41" s="101">
        <f>F41+G41+H41</f>
        <v>0</v>
      </c>
      <c r="J41" s="102">
        <f>IF(CenaCelkemVypocet=0,"",I41/CenaCelkemVypocet*100)</f>
      </c>
    </row>
    <row r="42" spans="1:10" ht="25.5" customHeight="1" hidden="1">
      <c r="A42" s="88"/>
      <c r="B42" s="201" t="s">
        <v>50</v>
      </c>
      <c r="C42" s="202"/>
      <c r="D42" s="202"/>
      <c r="E42" s="203"/>
      <c r="F42" s="109">
        <f>SUMIF(A39:A41,"=1",F39:F41)</f>
        <v>0</v>
      </c>
      <c r="G42" s="110">
        <f>SUMIF(A39:A41,"=1",G39:G41)</f>
        <v>0</v>
      </c>
      <c r="H42" s="110">
        <f>SUMIF(A39:A41,"=1",H39:H41)</f>
        <v>0</v>
      </c>
      <c r="I42" s="110">
        <f>SUMIF(A39:A41,"=1",I39:I41)</f>
        <v>0</v>
      </c>
      <c r="J42" s="111">
        <f>SUMIF(A39:A41,"=1",J39:J41)</f>
        <v>0</v>
      </c>
    </row>
    <row r="44" spans="1:2" ht="12.75">
      <c r="A44" t="s">
        <v>52</v>
      </c>
      <c r="B44" t="s">
        <v>53</v>
      </c>
    </row>
    <row r="45" spans="1:2" ht="12.75">
      <c r="A45" t="s">
        <v>54</v>
      </c>
      <c r="B45" t="s">
        <v>55</v>
      </c>
    </row>
    <row r="46" spans="1:2" ht="12.75">
      <c r="A46" t="s">
        <v>56</v>
      </c>
      <c r="B46" t="s">
        <v>57</v>
      </c>
    </row>
    <row r="49" ht="15.75">
      <c r="B49" s="120" t="s">
        <v>58</v>
      </c>
    </row>
    <row r="51" spans="1:10" ht="25.5" customHeight="1">
      <c r="A51" s="122"/>
      <c r="B51" s="125" t="s">
        <v>18</v>
      </c>
      <c r="C51" s="125" t="s">
        <v>6</v>
      </c>
      <c r="D51" s="126"/>
      <c r="E51" s="126"/>
      <c r="F51" s="127" t="s">
        <v>59</v>
      </c>
      <c r="G51" s="127"/>
      <c r="H51" s="127"/>
      <c r="I51" s="127" t="s">
        <v>31</v>
      </c>
      <c r="J51" s="127" t="s">
        <v>0</v>
      </c>
    </row>
    <row r="52" spans="1:10" ht="36.75" customHeight="1">
      <c r="A52" s="123"/>
      <c r="B52" s="128" t="s">
        <v>60</v>
      </c>
      <c r="C52" s="197" t="s">
        <v>61</v>
      </c>
      <c r="D52" s="198"/>
      <c r="E52" s="198"/>
      <c r="F52" s="137" t="s">
        <v>26</v>
      </c>
      <c r="G52" s="129"/>
      <c r="H52" s="129"/>
      <c r="I52" s="129">
        <f>'01 20230604 Pol'!G8</f>
        <v>0</v>
      </c>
      <c r="J52" s="134">
        <f>IF(I55=0,"",I52/I55*100)</f>
      </c>
    </row>
    <row r="53" spans="1:10" ht="36.75" customHeight="1">
      <c r="A53" s="123"/>
      <c r="B53" s="128" t="s">
        <v>62</v>
      </c>
      <c r="C53" s="197" t="s">
        <v>63</v>
      </c>
      <c r="D53" s="198"/>
      <c r="E53" s="198"/>
      <c r="F53" s="137" t="s">
        <v>26</v>
      </c>
      <c r="G53" s="129"/>
      <c r="H53" s="129"/>
      <c r="I53" s="129">
        <f>'01 20230604 Pol'!G14</f>
        <v>0</v>
      </c>
      <c r="J53" s="134">
        <f>IF(I55=0,"",I53/I55*100)</f>
      </c>
    </row>
    <row r="54" spans="1:10" ht="36.75" customHeight="1">
      <c r="A54" s="123"/>
      <c r="B54" s="128" t="s">
        <v>64</v>
      </c>
      <c r="C54" s="197" t="s">
        <v>29</v>
      </c>
      <c r="D54" s="198"/>
      <c r="E54" s="198"/>
      <c r="F54" s="137" t="s">
        <v>64</v>
      </c>
      <c r="G54" s="129"/>
      <c r="H54" s="129"/>
      <c r="I54" s="129">
        <f>'01 20230604 Pol'!G47</f>
        <v>0</v>
      </c>
      <c r="J54" s="134">
        <f>IF(I55=0,"",I54/I55*100)</f>
      </c>
    </row>
    <row r="55" spans="1:10" ht="25.5" customHeight="1">
      <c r="A55" s="124"/>
      <c r="B55" s="130" t="s">
        <v>1</v>
      </c>
      <c r="C55" s="131"/>
      <c r="D55" s="132"/>
      <c r="E55" s="132"/>
      <c r="F55" s="138"/>
      <c r="G55" s="133"/>
      <c r="H55" s="133"/>
      <c r="I55" s="133">
        <f>SUM(I52:I54)</f>
        <v>0</v>
      </c>
      <c r="J55" s="135">
        <f>SUM(J52:J54)</f>
        <v>0</v>
      </c>
    </row>
    <row r="56" spans="6:10" ht="12.75">
      <c r="F56" s="87"/>
      <c r="G56" s="87"/>
      <c r="H56" s="87"/>
      <c r="I56" s="87"/>
      <c r="J56" s="136"/>
    </row>
    <row r="57" spans="6:10" ht="12.75">
      <c r="F57" s="87"/>
      <c r="G57" s="87"/>
      <c r="H57" s="87"/>
      <c r="I57" s="87"/>
      <c r="J57" s="136"/>
    </row>
    <row r="58" spans="6:10" ht="12.75">
      <c r="F58" s="87"/>
      <c r="G58" s="87"/>
      <c r="H58" s="87"/>
      <c r="I58" s="87"/>
      <c r="J58" s="136"/>
    </row>
  </sheetData>
  <sheetProtection/>
  <mergeCells count="48">
    <mergeCell ref="I15:J15"/>
    <mergeCell ref="I16:J16"/>
    <mergeCell ref="E21:F21"/>
    <mergeCell ref="G21:H21"/>
    <mergeCell ref="B1:J1"/>
    <mergeCell ref="E2:J2"/>
    <mergeCell ref="E3:J3"/>
    <mergeCell ref="E15:F15"/>
    <mergeCell ref="D12:G12"/>
    <mergeCell ref="G27:I27"/>
    <mergeCell ref="G18:H18"/>
    <mergeCell ref="I17:J17"/>
    <mergeCell ref="I18:J18"/>
    <mergeCell ref="E18:F18"/>
    <mergeCell ref="G25:I25"/>
    <mergeCell ref="I19:J19"/>
    <mergeCell ref="I21:J21"/>
    <mergeCell ref="G19:H19"/>
    <mergeCell ref="E4:J4"/>
    <mergeCell ref="G16:H16"/>
    <mergeCell ref="G17:H17"/>
    <mergeCell ref="E16:F16"/>
    <mergeCell ref="E13:G13"/>
    <mergeCell ref="D5:G5"/>
    <mergeCell ref="D6:G6"/>
    <mergeCell ref="E7:G7"/>
    <mergeCell ref="D11:G11"/>
    <mergeCell ref="G15:H15"/>
    <mergeCell ref="D34:E34"/>
    <mergeCell ref="G34:I34"/>
    <mergeCell ref="E17:F17"/>
    <mergeCell ref="D35:E35"/>
    <mergeCell ref="G24:I24"/>
    <mergeCell ref="G23:I23"/>
    <mergeCell ref="E19:F19"/>
    <mergeCell ref="E20:F20"/>
    <mergeCell ref="I20:J20"/>
    <mergeCell ref="G26:I26"/>
    <mergeCell ref="G20:H20"/>
    <mergeCell ref="G29:I29"/>
    <mergeCell ref="C53:E53"/>
    <mergeCell ref="C54:E54"/>
    <mergeCell ref="C39:E39"/>
    <mergeCell ref="C40:E40"/>
    <mergeCell ref="C41:E41"/>
    <mergeCell ref="B42:E42"/>
    <mergeCell ref="C52:E52"/>
    <mergeCell ref="G28:I28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46" t="s">
        <v>7</v>
      </c>
      <c r="B1" s="246"/>
      <c r="C1" s="247"/>
      <c r="D1" s="246"/>
      <c r="E1" s="246"/>
      <c r="F1" s="246"/>
      <c r="G1" s="246"/>
    </row>
    <row r="2" spans="1:7" ht="24.75" customHeight="1">
      <c r="A2" s="50" t="s">
        <v>8</v>
      </c>
      <c r="B2" s="49"/>
      <c r="C2" s="248"/>
      <c r="D2" s="248"/>
      <c r="E2" s="248"/>
      <c r="F2" s="248"/>
      <c r="G2" s="249"/>
    </row>
    <row r="3" spans="1:7" ht="24.75" customHeight="1">
      <c r="A3" s="50" t="s">
        <v>9</v>
      </c>
      <c r="B3" s="49"/>
      <c r="C3" s="248"/>
      <c r="D3" s="248"/>
      <c r="E3" s="248"/>
      <c r="F3" s="248"/>
      <c r="G3" s="249"/>
    </row>
    <row r="4" spans="1:7" ht="24.75" customHeight="1">
      <c r="A4" s="50" t="s">
        <v>10</v>
      </c>
      <c r="B4" s="49"/>
      <c r="C4" s="248"/>
      <c r="D4" s="248"/>
      <c r="E4" s="248"/>
      <c r="F4" s="248"/>
      <c r="G4" s="249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41" activePane="bottomLeft" state="frozen"/>
      <selection pane="topLeft" activeCell="A1" sqref="A1"/>
      <selection pane="bottomLeft" activeCell="F53" sqref="F53"/>
    </sheetView>
  </sheetViews>
  <sheetFormatPr defaultColWidth="9.00390625" defaultRowHeight="12.75" outlineLevelRow="3"/>
  <cols>
    <col min="1" max="1" width="3.375" style="0" customWidth="1"/>
    <col min="2" max="2" width="12.625" style="121" customWidth="1"/>
    <col min="3" max="3" width="38.25390625" style="121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0" width="0" style="0" hidden="1" customWidth="1"/>
    <col min="23" max="25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50" t="s">
        <v>7</v>
      </c>
      <c r="B1" s="250"/>
      <c r="C1" s="250"/>
      <c r="D1" s="250"/>
      <c r="E1" s="250"/>
      <c r="F1" s="250"/>
      <c r="G1" s="250"/>
      <c r="AG1" t="s">
        <v>66</v>
      </c>
    </row>
    <row r="2" spans="1:33" ht="24.75" customHeight="1">
      <c r="A2" s="140" t="s">
        <v>8</v>
      </c>
      <c r="B2" s="49" t="s">
        <v>45</v>
      </c>
      <c r="C2" s="251" t="s">
        <v>49</v>
      </c>
      <c r="D2" s="252"/>
      <c r="E2" s="252"/>
      <c r="F2" s="252"/>
      <c r="G2" s="253"/>
      <c r="AG2" t="s">
        <v>67</v>
      </c>
    </row>
    <row r="3" spans="1:33" ht="24.75" customHeight="1">
      <c r="A3" s="140" t="s">
        <v>9</v>
      </c>
      <c r="B3" s="49" t="s">
        <v>45</v>
      </c>
      <c r="C3" s="251" t="s">
        <v>46</v>
      </c>
      <c r="D3" s="252"/>
      <c r="E3" s="252"/>
      <c r="F3" s="252"/>
      <c r="G3" s="253"/>
      <c r="AC3" s="121" t="s">
        <v>67</v>
      </c>
      <c r="AG3" t="s">
        <v>68</v>
      </c>
    </row>
    <row r="4" spans="1:33" ht="24.75" customHeight="1">
      <c r="A4" s="141" t="s">
        <v>10</v>
      </c>
      <c r="B4" s="142" t="s">
        <v>43</v>
      </c>
      <c r="C4" s="254" t="s">
        <v>44</v>
      </c>
      <c r="D4" s="255"/>
      <c r="E4" s="255"/>
      <c r="F4" s="255"/>
      <c r="G4" s="256"/>
      <c r="AG4" t="s">
        <v>69</v>
      </c>
    </row>
    <row r="5" ht="12.75">
      <c r="D5" s="10"/>
    </row>
    <row r="6" spans="1:25" ht="318.75">
      <c r="A6" s="144" t="s">
        <v>70</v>
      </c>
      <c r="B6" s="146" t="s">
        <v>71</v>
      </c>
      <c r="C6" s="146" t="s">
        <v>72</v>
      </c>
      <c r="D6" s="145" t="s">
        <v>73</v>
      </c>
      <c r="E6" s="144" t="s">
        <v>74</v>
      </c>
      <c r="F6" s="143" t="s">
        <v>75</v>
      </c>
      <c r="G6" s="144" t="s">
        <v>31</v>
      </c>
      <c r="H6" s="147" t="s">
        <v>32</v>
      </c>
      <c r="I6" s="147" t="s">
        <v>76</v>
      </c>
      <c r="J6" s="147" t="s">
        <v>33</v>
      </c>
      <c r="K6" s="147" t="s">
        <v>77</v>
      </c>
      <c r="L6" s="147" t="s">
        <v>78</v>
      </c>
      <c r="M6" s="147" t="s">
        <v>79</v>
      </c>
      <c r="N6" s="147" t="s">
        <v>80</v>
      </c>
      <c r="O6" s="147" t="s">
        <v>81</v>
      </c>
      <c r="P6" s="147" t="s">
        <v>82</v>
      </c>
      <c r="Q6" s="147" t="s">
        <v>83</v>
      </c>
      <c r="R6" s="147" t="s">
        <v>84</v>
      </c>
      <c r="S6" s="147" t="s">
        <v>85</v>
      </c>
      <c r="T6" s="147" t="s">
        <v>86</v>
      </c>
      <c r="U6" s="147" t="s">
        <v>87</v>
      </c>
      <c r="V6" s="147" t="s">
        <v>88</v>
      </c>
      <c r="W6" s="147" t="s">
        <v>89</v>
      </c>
      <c r="X6" s="147" t="s">
        <v>90</v>
      </c>
      <c r="Y6" s="147" t="s">
        <v>91</v>
      </c>
    </row>
    <row r="7" spans="1:25" ht="12.75" hidden="1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33" ht="12.75">
      <c r="A8" s="164" t="s">
        <v>92</v>
      </c>
      <c r="B8" s="165" t="s">
        <v>60</v>
      </c>
      <c r="C8" s="185" t="s">
        <v>61</v>
      </c>
      <c r="D8" s="166"/>
      <c r="E8" s="167"/>
      <c r="F8" s="168"/>
      <c r="G8" s="168">
        <f>SUMIF(AG9:AG13,"&lt;&gt;NOR",G9:G13)</f>
        <v>0</v>
      </c>
      <c r="H8" s="168"/>
      <c r="I8" s="168">
        <f>SUM(I9:I13)</f>
        <v>60000</v>
      </c>
      <c r="J8" s="168"/>
      <c r="K8" s="168">
        <f>SUM(K9:K13)</f>
        <v>0</v>
      </c>
      <c r="L8" s="168"/>
      <c r="M8" s="168">
        <f>SUM(M9:M13)</f>
        <v>0</v>
      </c>
      <c r="N8" s="167"/>
      <c r="O8" s="167">
        <f>SUM(O9:O13)</f>
        <v>0</v>
      </c>
      <c r="P8" s="167"/>
      <c r="Q8" s="167">
        <f>SUM(Q9:Q13)</f>
        <v>0</v>
      </c>
      <c r="R8" s="168"/>
      <c r="S8" s="168"/>
      <c r="T8" s="168"/>
      <c r="U8" s="168"/>
      <c r="V8" s="169">
        <f>SUM(V9:V13)</f>
        <v>0</v>
      </c>
      <c r="W8" s="163"/>
      <c r="X8" s="163"/>
      <c r="Y8" s="163"/>
      <c r="AG8" t="s">
        <v>93</v>
      </c>
    </row>
    <row r="9" spans="1:60" ht="12.75" outlineLevel="1">
      <c r="A9" s="171">
        <v>1</v>
      </c>
      <c r="B9" s="172" t="s">
        <v>94</v>
      </c>
      <c r="C9" s="186" t="s">
        <v>95</v>
      </c>
      <c r="D9" s="173" t="s">
        <v>96</v>
      </c>
      <c r="E9" s="174">
        <v>40</v>
      </c>
      <c r="F9" s="175">
        <v>0</v>
      </c>
      <c r="G9" s="176">
        <f>ROUND(E9*F9,2)</f>
        <v>0</v>
      </c>
      <c r="H9" s="175">
        <v>1500</v>
      </c>
      <c r="I9" s="176">
        <f>ROUND(E9*H9,2)</f>
        <v>60000</v>
      </c>
      <c r="J9" s="175">
        <v>0</v>
      </c>
      <c r="K9" s="176">
        <f>ROUND(E9*J9,2)</f>
        <v>0</v>
      </c>
      <c r="L9" s="176">
        <v>21</v>
      </c>
      <c r="M9" s="176">
        <f>G9*(1+L9/100)</f>
        <v>0</v>
      </c>
      <c r="N9" s="174">
        <v>0</v>
      </c>
      <c r="O9" s="174">
        <f>ROUND(E9*N9,2)</f>
        <v>0</v>
      </c>
      <c r="P9" s="174">
        <v>0</v>
      </c>
      <c r="Q9" s="174">
        <f>ROUND(E9*P9,2)</f>
        <v>0</v>
      </c>
      <c r="R9" s="176"/>
      <c r="S9" s="176" t="s">
        <v>97</v>
      </c>
      <c r="T9" s="176" t="s">
        <v>98</v>
      </c>
      <c r="U9" s="176">
        <v>0</v>
      </c>
      <c r="V9" s="177">
        <f>ROUND(E9*U9,2)</f>
        <v>0</v>
      </c>
      <c r="W9" s="158"/>
      <c r="X9" s="158" t="s">
        <v>99</v>
      </c>
      <c r="Y9" s="158" t="s">
        <v>100</v>
      </c>
      <c r="Z9" s="148"/>
      <c r="AA9" s="148"/>
      <c r="AB9" s="148"/>
      <c r="AC9" s="148"/>
      <c r="AD9" s="148"/>
      <c r="AE9" s="148"/>
      <c r="AF9" s="148"/>
      <c r="AG9" s="148" t="s">
        <v>101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12.75" outlineLevel="2">
      <c r="A10" s="155"/>
      <c r="B10" s="156"/>
      <c r="C10" s="187" t="s">
        <v>102</v>
      </c>
      <c r="D10" s="159"/>
      <c r="E10" s="160">
        <v>40</v>
      </c>
      <c r="F10" s="158"/>
      <c r="G10" s="158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58"/>
      <c r="Z10" s="148"/>
      <c r="AA10" s="148"/>
      <c r="AB10" s="148"/>
      <c r="AC10" s="148"/>
      <c r="AD10" s="148"/>
      <c r="AE10" s="148"/>
      <c r="AF10" s="148"/>
      <c r="AG10" s="148" t="s">
        <v>103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12.75" outlineLevel="3">
      <c r="A11" s="155"/>
      <c r="B11" s="156"/>
      <c r="C11" s="187" t="s">
        <v>104</v>
      </c>
      <c r="D11" s="159"/>
      <c r="E11" s="160"/>
      <c r="F11" s="158"/>
      <c r="G11" s="158"/>
      <c r="H11" s="158"/>
      <c r="I11" s="158"/>
      <c r="J11" s="158"/>
      <c r="K11" s="158"/>
      <c r="L11" s="158"/>
      <c r="M11" s="158"/>
      <c r="N11" s="157"/>
      <c r="O11" s="157"/>
      <c r="P11" s="157"/>
      <c r="Q11" s="157"/>
      <c r="R11" s="158"/>
      <c r="S11" s="158"/>
      <c r="T11" s="158"/>
      <c r="U11" s="158"/>
      <c r="V11" s="158"/>
      <c r="W11" s="158"/>
      <c r="X11" s="158"/>
      <c r="Y11" s="158"/>
      <c r="Z11" s="148"/>
      <c r="AA11" s="148"/>
      <c r="AB11" s="148"/>
      <c r="AC11" s="148"/>
      <c r="AD11" s="148"/>
      <c r="AE11" s="148"/>
      <c r="AF11" s="148"/>
      <c r="AG11" s="148" t="s">
        <v>103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12.75" outlineLevel="3">
      <c r="A12" s="155"/>
      <c r="B12" s="156"/>
      <c r="C12" s="187" t="s">
        <v>105</v>
      </c>
      <c r="D12" s="159"/>
      <c r="E12" s="160"/>
      <c r="F12" s="158"/>
      <c r="G12" s="158"/>
      <c r="H12" s="158"/>
      <c r="I12" s="158"/>
      <c r="J12" s="158"/>
      <c r="K12" s="158"/>
      <c r="L12" s="158"/>
      <c r="M12" s="158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58"/>
      <c r="Z12" s="148"/>
      <c r="AA12" s="148"/>
      <c r="AB12" s="148"/>
      <c r="AC12" s="148"/>
      <c r="AD12" s="148"/>
      <c r="AE12" s="148"/>
      <c r="AF12" s="148"/>
      <c r="AG12" s="148" t="s">
        <v>103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12.75" outlineLevel="3">
      <c r="A13" s="155"/>
      <c r="B13" s="156"/>
      <c r="C13" s="187" t="s">
        <v>106</v>
      </c>
      <c r="D13" s="159"/>
      <c r="E13" s="160"/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58"/>
      <c r="Z13" s="148"/>
      <c r="AA13" s="148"/>
      <c r="AB13" s="148"/>
      <c r="AC13" s="148"/>
      <c r="AD13" s="148"/>
      <c r="AE13" s="148"/>
      <c r="AF13" s="148"/>
      <c r="AG13" s="148" t="s">
        <v>103</v>
      </c>
      <c r="AH13" s="148">
        <v>0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33" ht="12.75">
      <c r="A14" s="164" t="s">
        <v>92</v>
      </c>
      <c r="B14" s="165" t="s">
        <v>62</v>
      </c>
      <c r="C14" s="185" t="s">
        <v>63</v>
      </c>
      <c r="D14" s="166"/>
      <c r="E14" s="167"/>
      <c r="F14" s="168"/>
      <c r="G14" s="168">
        <f>SUMIF(AG15:AG46,"&lt;&gt;NOR",G15:G46)</f>
        <v>0</v>
      </c>
      <c r="H14" s="168"/>
      <c r="I14" s="168">
        <f>SUM(I15:I46)</f>
        <v>7863.5</v>
      </c>
      <c r="J14" s="168"/>
      <c r="K14" s="168">
        <f>SUM(K15:K46)</f>
        <v>320194.3</v>
      </c>
      <c r="L14" s="168"/>
      <c r="M14" s="168">
        <f>SUM(M15:M46)</f>
        <v>0</v>
      </c>
      <c r="N14" s="167"/>
      <c r="O14" s="167">
        <f>SUM(O15:O46)</f>
        <v>6.699999999999999</v>
      </c>
      <c r="P14" s="167"/>
      <c r="Q14" s="167">
        <f>SUM(Q15:Q46)</f>
        <v>0</v>
      </c>
      <c r="R14" s="168"/>
      <c r="S14" s="168"/>
      <c r="T14" s="168"/>
      <c r="U14" s="168"/>
      <c r="V14" s="169">
        <f>SUM(V15:V46)</f>
        <v>0</v>
      </c>
      <c r="W14" s="163"/>
      <c r="X14" s="163"/>
      <c r="Y14" s="163"/>
      <c r="AG14" t="s">
        <v>93</v>
      </c>
    </row>
    <row r="15" spans="1:60" ht="22.5" outlineLevel="1">
      <c r="A15" s="171">
        <v>2</v>
      </c>
      <c r="B15" s="172" t="s">
        <v>107</v>
      </c>
      <c r="C15" s="186" t="s">
        <v>108</v>
      </c>
      <c r="D15" s="173" t="s">
        <v>109</v>
      </c>
      <c r="E15" s="174">
        <v>361.4822</v>
      </c>
      <c r="F15" s="175">
        <v>0</v>
      </c>
      <c r="G15" s="176">
        <f>ROUND(E15*F15,2)</f>
        <v>0</v>
      </c>
      <c r="H15" s="175">
        <v>0</v>
      </c>
      <c r="I15" s="176">
        <f>ROUND(E15*H15,2)</f>
        <v>0</v>
      </c>
      <c r="J15" s="175">
        <v>64.6</v>
      </c>
      <c r="K15" s="176">
        <f>ROUND(E15*J15,2)</f>
        <v>23351.75</v>
      </c>
      <c r="L15" s="176">
        <v>21</v>
      </c>
      <c r="M15" s="176">
        <f>G15*(1+L15/100)</f>
        <v>0</v>
      </c>
      <c r="N15" s="174">
        <v>0.01838</v>
      </c>
      <c r="O15" s="174">
        <f>ROUND(E15*N15,2)</f>
        <v>6.64</v>
      </c>
      <c r="P15" s="174">
        <v>0</v>
      </c>
      <c r="Q15" s="174">
        <f>ROUND(E15*P15,2)</f>
        <v>0</v>
      </c>
      <c r="R15" s="176"/>
      <c r="S15" s="176" t="s">
        <v>110</v>
      </c>
      <c r="T15" s="176" t="s">
        <v>110</v>
      </c>
      <c r="U15" s="176">
        <v>0</v>
      </c>
      <c r="V15" s="177">
        <f>ROUND(E15*U15,2)</f>
        <v>0</v>
      </c>
      <c r="W15" s="158"/>
      <c r="X15" s="158" t="s">
        <v>111</v>
      </c>
      <c r="Y15" s="158" t="s">
        <v>100</v>
      </c>
      <c r="Z15" s="148"/>
      <c r="AA15" s="148"/>
      <c r="AB15" s="148"/>
      <c r="AC15" s="148"/>
      <c r="AD15" s="148"/>
      <c r="AE15" s="148"/>
      <c r="AF15" s="148"/>
      <c r="AG15" s="148" t="s">
        <v>112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12.75" outlineLevel="2">
      <c r="A16" s="155"/>
      <c r="B16" s="156"/>
      <c r="C16" s="187" t="s">
        <v>113</v>
      </c>
      <c r="D16" s="159"/>
      <c r="E16" s="160">
        <v>180.74</v>
      </c>
      <c r="F16" s="158"/>
      <c r="G16" s="158"/>
      <c r="H16" s="158"/>
      <c r="I16" s="158"/>
      <c r="J16" s="158"/>
      <c r="K16" s="158"/>
      <c r="L16" s="158"/>
      <c r="M16" s="158"/>
      <c r="N16" s="157"/>
      <c r="O16" s="157"/>
      <c r="P16" s="157"/>
      <c r="Q16" s="157"/>
      <c r="R16" s="158"/>
      <c r="S16" s="158"/>
      <c r="T16" s="158"/>
      <c r="U16" s="158"/>
      <c r="V16" s="158"/>
      <c r="W16" s="158"/>
      <c r="X16" s="158"/>
      <c r="Y16" s="158"/>
      <c r="Z16" s="148"/>
      <c r="AA16" s="148"/>
      <c r="AB16" s="148"/>
      <c r="AC16" s="148"/>
      <c r="AD16" s="148"/>
      <c r="AE16" s="148"/>
      <c r="AF16" s="148"/>
      <c r="AG16" s="148" t="s">
        <v>103</v>
      </c>
      <c r="AH16" s="148">
        <v>0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12.75" outlineLevel="3">
      <c r="A17" s="155"/>
      <c r="B17" s="156"/>
      <c r="C17" s="187" t="s">
        <v>114</v>
      </c>
      <c r="D17" s="159"/>
      <c r="E17" s="160"/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58"/>
      <c r="Z17" s="148"/>
      <c r="AA17" s="148"/>
      <c r="AB17" s="148"/>
      <c r="AC17" s="148"/>
      <c r="AD17" s="148"/>
      <c r="AE17" s="148"/>
      <c r="AF17" s="148"/>
      <c r="AG17" s="148" t="s">
        <v>103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12.75" outlineLevel="3">
      <c r="A18" s="155"/>
      <c r="B18" s="156"/>
      <c r="C18" s="187" t="s">
        <v>115</v>
      </c>
      <c r="D18" s="159"/>
      <c r="E18" s="160"/>
      <c r="F18" s="158"/>
      <c r="G18" s="158"/>
      <c r="H18" s="158"/>
      <c r="I18" s="158"/>
      <c r="J18" s="158"/>
      <c r="K18" s="158"/>
      <c r="L18" s="158"/>
      <c r="M18" s="158"/>
      <c r="N18" s="157"/>
      <c r="O18" s="157"/>
      <c r="P18" s="157"/>
      <c r="Q18" s="157"/>
      <c r="R18" s="158"/>
      <c r="S18" s="158"/>
      <c r="T18" s="158"/>
      <c r="U18" s="158"/>
      <c r="V18" s="158"/>
      <c r="W18" s="158"/>
      <c r="X18" s="158"/>
      <c r="Y18" s="158"/>
      <c r="Z18" s="148"/>
      <c r="AA18" s="148"/>
      <c r="AB18" s="148"/>
      <c r="AC18" s="148"/>
      <c r="AD18" s="148"/>
      <c r="AE18" s="148"/>
      <c r="AF18" s="148"/>
      <c r="AG18" s="148" t="s">
        <v>103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12.75" outlineLevel="3">
      <c r="A19" s="155"/>
      <c r="B19" s="156"/>
      <c r="C19" s="187" t="s">
        <v>116</v>
      </c>
      <c r="D19" s="159"/>
      <c r="E19" s="160"/>
      <c r="F19" s="158"/>
      <c r="G19" s="158"/>
      <c r="H19" s="158"/>
      <c r="I19" s="158"/>
      <c r="J19" s="158"/>
      <c r="K19" s="158"/>
      <c r="L19" s="158"/>
      <c r="M19" s="158"/>
      <c r="N19" s="157"/>
      <c r="O19" s="157"/>
      <c r="P19" s="157"/>
      <c r="Q19" s="157"/>
      <c r="R19" s="158"/>
      <c r="S19" s="158"/>
      <c r="T19" s="158"/>
      <c r="U19" s="158"/>
      <c r="V19" s="158"/>
      <c r="W19" s="158"/>
      <c r="X19" s="158"/>
      <c r="Y19" s="158"/>
      <c r="Z19" s="148"/>
      <c r="AA19" s="148"/>
      <c r="AB19" s="148"/>
      <c r="AC19" s="148"/>
      <c r="AD19" s="148"/>
      <c r="AE19" s="148"/>
      <c r="AF19" s="148"/>
      <c r="AG19" s="148" t="s">
        <v>103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12.75" outlineLevel="3">
      <c r="A20" s="155"/>
      <c r="B20" s="156"/>
      <c r="C20" s="187" t="s">
        <v>117</v>
      </c>
      <c r="D20" s="159"/>
      <c r="E20" s="160"/>
      <c r="F20" s="158"/>
      <c r="G20" s="158"/>
      <c r="H20" s="158"/>
      <c r="I20" s="158"/>
      <c r="J20" s="158"/>
      <c r="K20" s="158"/>
      <c r="L20" s="158"/>
      <c r="M20" s="158"/>
      <c r="N20" s="157"/>
      <c r="O20" s="157"/>
      <c r="P20" s="157"/>
      <c r="Q20" s="157"/>
      <c r="R20" s="158"/>
      <c r="S20" s="158"/>
      <c r="T20" s="158"/>
      <c r="U20" s="158"/>
      <c r="V20" s="158"/>
      <c r="W20" s="158"/>
      <c r="X20" s="158"/>
      <c r="Y20" s="158"/>
      <c r="Z20" s="148"/>
      <c r="AA20" s="148"/>
      <c r="AB20" s="148"/>
      <c r="AC20" s="148"/>
      <c r="AD20" s="148"/>
      <c r="AE20" s="148"/>
      <c r="AF20" s="148"/>
      <c r="AG20" s="148" t="s">
        <v>103</v>
      </c>
      <c r="AH20" s="148">
        <v>0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12.75" outlineLevel="3">
      <c r="A21" s="155"/>
      <c r="B21" s="156"/>
      <c r="C21" s="187" t="s">
        <v>118</v>
      </c>
      <c r="D21" s="159"/>
      <c r="E21" s="160">
        <v>180.74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58"/>
      <c r="Z21" s="148"/>
      <c r="AA21" s="148"/>
      <c r="AB21" s="148"/>
      <c r="AC21" s="148"/>
      <c r="AD21" s="148"/>
      <c r="AE21" s="148"/>
      <c r="AF21" s="148"/>
      <c r="AG21" s="148" t="s">
        <v>103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ht="22.5" outlineLevel="1">
      <c r="A22" s="171">
        <v>3</v>
      </c>
      <c r="B22" s="172" t="s">
        <v>119</v>
      </c>
      <c r="C22" s="186" t="s">
        <v>120</v>
      </c>
      <c r="D22" s="173" t="s">
        <v>109</v>
      </c>
      <c r="E22" s="174">
        <v>4337.76</v>
      </c>
      <c r="F22" s="175">
        <v>0</v>
      </c>
      <c r="G22" s="176">
        <f>ROUND(E22*F22,2)</f>
        <v>0</v>
      </c>
      <c r="H22" s="175">
        <v>0</v>
      </c>
      <c r="I22" s="176">
        <f>ROUND(E22*H22,2)</f>
        <v>0</v>
      </c>
      <c r="J22" s="175">
        <v>60</v>
      </c>
      <c r="K22" s="176">
        <f>ROUND(E22*J22,2)</f>
        <v>260265.6</v>
      </c>
      <c r="L22" s="176">
        <v>21</v>
      </c>
      <c r="M22" s="176">
        <f>G22*(1+L22/100)</f>
        <v>0</v>
      </c>
      <c r="N22" s="174">
        <v>0</v>
      </c>
      <c r="O22" s="174">
        <f>ROUND(E22*N22,2)</f>
        <v>0</v>
      </c>
      <c r="P22" s="174">
        <v>0</v>
      </c>
      <c r="Q22" s="174">
        <f>ROUND(E22*P22,2)</f>
        <v>0</v>
      </c>
      <c r="R22" s="176"/>
      <c r="S22" s="176" t="s">
        <v>110</v>
      </c>
      <c r="T22" s="176" t="s">
        <v>110</v>
      </c>
      <c r="U22" s="176">
        <v>0</v>
      </c>
      <c r="V22" s="177">
        <f>ROUND(E22*U22,2)</f>
        <v>0</v>
      </c>
      <c r="W22" s="158"/>
      <c r="X22" s="158" t="s">
        <v>111</v>
      </c>
      <c r="Y22" s="158" t="s">
        <v>100</v>
      </c>
      <c r="Z22" s="148"/>
      <c r="AA22" s="148"/>
      <c r="AB22" s="148"/>
      <c r="AC22" s="148"/>
      <c r="AD22" s="148"/>
      <c r="AE22" s="148"/>
      <c r="AF22" s="148"/>
      <c r="AG22" s="148" t="s">
        <v>112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12.75" outlineLevel="2">
      <c r="A23" s="155"/>
      <c r="B23" s="156"/>
      <c r="C23" s="187" t="s">
        <v>121</v>
      </c>
      <c r="D23" s="159"/>
      <c r="E23" s="160">
        <v>4337.76</v>
      </c>
      <c r="F23" s="158"/>
      <c r="G23" s="158"/>
      <c r="H23" s="158"/>
      <c r="I23" s="158"/>
      <c r="J23" s="158"/>
      <c r="K23" s="158"/>
      <c r="L23" s="158"/>
      <c r="M23" s="158"/>
      <c r="N23" s="157"/>
      <c r="O23" s="157"/>
      <c r="P23" s="157"/>
      <c r="Q23" s="157"/>
      <c r="R23" s="158"/>
      <c r="S23" s="158"/>
      <c r="T23" s="158"/>
      <c r="U23" s="158"/>
      <c r="V23" s="158"/>
      <c r="W23" s="158"/>
      <c r="X23" s="158"/>
      <c r="Y23" s="158"/>
      <c r="Z23" s="148"/>
      <c r="AA23" s="148"/>
      <c r="AB23" s="148"/>
      <c r="AC23" s="148"/>
      <c r="AD23" s="148"/>
      <c r="AE23" s="148"/>
      <c r="AF23" s="148"/>
      <c r="AG23" s="148" t="s">
        <v>103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12.75" outlineLevel="3">
      <c r="A24" s="155"/>
      <c r="B24" s="156"/>
      <c r="C24" s="187" t="s">
        <v>114</v>
      </c>
      <c r="D24" s="159"/>
      <c r="E24" s="160"/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58"/>
      <c r="Z24" s="148"/>
      <c r="AA24" s="148"/>
      <c r="AB24" s="148"/>
      <c r="AC24" s="148"/>
      <c r="AD24" s="148"/>
      <c r="AE24" s="148"/>
      <c r="AF24" s="148"/>
      <c r="AG24" s="148" t="s">
        <v>103</v>
      </c>
      <c r="AH24" s="148">
        <v>0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12.75" outlineLevel="3">
      <c r="A25" s="155"/>
      <c r="B25" s="156"/>
      <c r="C25" s="187" t="s">
        <v>122</v>
      </c>
      <c r="D25" s="159"/>
      <c r="E25" s="160"/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58"/>
      <c r="Z25" s="148"/>
      <c r="AA25" s="148"/>
      <c r="AB25" s="148"/>
      <c r="AC25" s="148"/>
      <c r="AD25" s="148"/>
      <c r="AE25" s="148"/>
      <c r="AF25" s="148"/>
      <c r="AG25" s="148" t="s">
        <v>103</v>
      </c>
      <c r="AH25" s="148">
        <v>0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12.75" outlineLevel="3">
      <c r="A26" s="155"/>
      <c r="B26" s="156"/>
      <c r="C26" s="187" t="s">
        <v>123</v>
      </c>
      <c r="D26" s="159"/>
      <c r="E26" s="160"/>
      <c r="F26" s="158"/>
      <c r="G26" s="158"/>
      <c r="H26" s="158"/>
      <c r="I26" s="158"/>
      <c r="J26" s="158"/>
      <c r="K26" s="158"/>
      <c r="L26" s="158"/>
      <c r="M26" s="158"/>
      <c r="N26" s="157"/>
      <c r="O26" s="157"/>
      <c r="P26" s="157"/>
      <c r="Q26" s="157"/>
      <c r="R26" s="158"/>
      <c r="S26" s="158"/>
      <c r="T26" s="158"/>
      <c r="U26" s="158"/>
      <c r="V26" s="158"/>
      <c r="W26" s="158"/>
      <c r="X26" s="158"/>
      <c r="Y26" s="158"/>
      <c r="Z26" s="148"/>
      <c r="AA26" s="148"/>
      <c r="AB26" s="148"/>
      <c r="AC26" s="148"/>
      <c r="AD26" s="148"/>
      <c r="AE26" s="148"/>
      <c r="AF26" s="148"/>
      <c r="AG26" s="148" t="s">
        <v>103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ht="22.5" outlineLevel="1">
      <c r="A27" s="171">
        <v>4</v>
      </c>
      <c r="B27" s="172" t="s">
        <v>124</v>
      </c>
      <c r="C27" s="186" t="s">
        <v>125</v>
      </c>
      <c r="D27" s="173" t="s">
        <v>109</v>
      </c>
      <c r="E27" s="174">
        <v>361.48</v>
      </c>
      <c r="F27" s="175">
        <v>0</v>
      </c>
      <c r="G27" s="176">
        <f>ROUND(E27*F27,2)</f>
        <v>0</v>
      </c>
      <c r="H27" s="175">
        <v>0</v>
      </c>
      <c r="I27" s="176">
        <f>ROUND(E27*H27,2)</f>
        <v>0</v>
      </c>
      <c r="J27" s="175">
        <v>40.3</v>
      </c>
      <c r="K27" s="176">
        <f>ROUND(E27*J27,2)</f>
        <v>14567.64</v>
      </c>
      <c r="L27" s="176">
        <v>21</v>
      </c>
      <c r="M27" s="176">
        <f>G27*(1+L27/100)</f>
        <v>0</v>
      </c>
      <c r="N27" s="174">
        <v>0</v>
      </c>
      <c r="O27" s="174">
        <f>ROUND(E27*N27,2)</f>
        <v>0</v>
      </c>
      <c r="P27" s="174">
        <v>0</v>
      </c>
      <c r="Q27" s="174">
        <f>ROUND(E27*P27,2)</f>
        <v>0</v>
      </c>
      <c r="R27" s="176"/>
      <c r="S27" s="176" t="s">
        <v>110</v>
      </c>
      <c r="T27" s="176" t="s">
        <v>110</v>
      </c>
      <c r="U27" s="176">
        <v>0</v>
      </c>
      <c r="V27" s="177">
        <f>ROUND(E27*U27,2)</f>
        <v>0</v>
      </c>
      <c r="W27" s="158"/>
      <c r="X27" s="158" t="s">
        <v>111</v>
      </c>
      <c r="Y27" s="158" t="s">
        <v>100</v>
      </c>
      <c r="Z27" s="148"/>
      <c r="AA27" s="148"/>
      <c r="AB27" s="148"/>
      <c r="AC27" s="148"/>
      <c r="AD27" s="148"/>
      <c r="AE27" s="148"/>
      <c r="AF27" s="148"/>
      <c r="AG27" s="148" t="s">
        <v>112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12.75" outlineLevel="2">
      <c r="A28" s="155"/>
      <c r="B28" s="156"/>
      <c r="C28" s="187" t="s">
        <v>126</v>
      </c>
      <c r="D28" s="159"/>
      <c r="E28" s="160">
        <v>180.74</v>
      </c>
      <c r="F28" s="158"/>
      <c r="G28" s="158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58"/>
      <c r="Z28" s="148"/>
      <c r="AA28" s="148"/>
      <c r="AB28" s="148"/>
      <c r="AC28" s="148"/>
      <c r="AD28" s="148"/>
      <c r="AE28" s="148"/>
      <c r="AF28" s="148"/>
      <c r="AG28" s="148" t="s">
        <v>103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12.75" outlineLevel="3">
      <c r="A29" s="155"/>
      <c r="B29" s="156"/>
      <c r="C29" s="187" t="s">
        <v>126</v>
      </c>
      <c r="D29" s="159"/>
      <c r="E29" s="160">
        <v>180.74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58"/>
      <c r="Z29" s="148"/>
      <c r="AA29" s="148"/>
      <c r="AB29" s="148"/>
      <c r="AC29" s="148"/>
      <c r="AD29" s="148"/>
      <c r="AE29" s="148"/>
      <c r="AF29" s="148"/>
      <c r="AG29" s="148" t="s">
        <v>103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12.75" outlineLevel="3">
      <c r="A30" s="155"/>
      <c r="B30" s="156"/>
      <c r="C30" s="187" t="s">
        <v>114</v>
      </c>
      <c r="D30" s="159"/>
      <c r="E30" s="160"/>
      <c r="F30" s="158"/>
      <c r="G30" s="158"/>
      <c r="H30" s="158"/>
      <c r="I30" s="158"/>
      <c r="J30" s="158"/>
      <c r="K30" s="158"/>
      <c r="L30" s="158"/>
      <c r="M30" s="158"/>
      <c r="N30" s="157"/>
      <c r="O30" s="157"/>
      <c r="P30" s="157"/>
      <c r="Q30" s="157"/>
      <c r="R30" s="158"/>
      <c r="S30" s="158"/>
      <c r="T30" s="158"/>
      <c r="U30" s="158"/>
      <c r="V30" s="158"/>
      <c r="W30" s="158"/>
      <c r="X30" s="158"/>
      <c r="Y30" s="158"/>
      <c r="Z30" s="148"/>
      <c r="AA30" s="148"/>
      <c r="AB30" s="148"/>
      <c r="AC30" s="148"/>
      <c r="AD30" s="148"/>
      <c r="AE30" s="148"/>
      <c r="AF30" s="148"/>
      <c r="AG30" s="148" t="s">
        <v>103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12.75" outlineLevel="3">
      <c r="A31" s="155"/>
      <c r="B31" s="156"/>
      <c r="C31" s="187" t="s">
        <v>127</v>
      </c>
      <c r="D31" s="159"/>
      <c r="E31" s="160"/>
      <c r="F31" s="158"/>
      <c r="G31" s="158"/>
      <c r="H31" s="158"/>
      <c r="I31" s="158"/>
      <c r="J31" s="158"/>
      <c r="K31" s="158"/>
      <c r="L31" s="158"/>
      <c r="M31" s="158"/>
      <c r="N31" s="157"/>
      <c r="O31" s="157"/>
      <c r="P31" s="157"/>
      <c r="Q31" s="157"/>
      <c r="R31" s="158"/>
      <c r="S31" s="158"/>
      <c r="T31" s="158"/>
      <c r="U31" s="158"/>
      <c r="V31" s="158"/>
      <c r="W31" s="158"/>
      <c r="X31" s="158"/>
      <c r="Y31" s="158"/>
      <c r="Z31" s="148"/>
      <c r="AA31" s="148"/>
      <c r="AB31" s="148"/>
      <c r="AC31" s="148"/>
      <c r="AD31" s="148"/>
      <c r="AE31" s="148"/>
      <c r="AF31" s="148"/>
      <c r="AG31" s="148" t="s">
        <v>103</v>
      </c>
      <c r="AH31" s="148">
        <v>0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12.75" outlineLevel="1">
      <c r="A32" s="171">
        <v>5</v>
      </c>
      <c r="B32" s="172" t="s">
        <v>128</v>
      </c>
      <c r="C32" s="186" t="s">
        <v>129</v>
      </c>
      <c r="D32" s="173" t="s">
        <v>109</v>
      </c>
      <c r="E32" s="174">
        <v>48</v>
      </c>
      <c r="F32" s="175">
        <v>0</v>
      </c>
      <c r="G32" s="176">
        <f>ROUND(E32*F32,2)</f>
        <v>0</v>
      </c>
      <c r="H32" s="175">
        <v>52.17</v>
      </c>
      <c r="I32" s="176">
        <f>ROUND(E32*H32,2)</f>
        <v>2504.16</v>
      </c>
      <c r="J32" s="175">
        <v>89.33</v>
      </c>
      <c r="K32" s="176">
        <f>ROUND(E32*J32,2)</f>
        <v>4287.84</v>
      </c>
      <c r="L32" s="176">
        <v>21</v>
      </c>
      <c r="M32" s="176">
        <f>G32*(1+L32/100)</f>
        <v>0</v>
      </c>
      <c r="N32" s="174">
        <v>0.00121</v>
      </c>
      <c r="O32" s="174">
        <f>ROUND(E32*N32,2)</f>
        <v>0.06</v>
      </c>
      <c r="P32" s="174">
        <v>0</v>
      </c>
      <c r="Q32" s="174">
        <f>ROUND(E32*P32,2)</f>
        <v>0</v>
      </c>
      <c r="R32" s="176"/>
      <c r="S32" s="176" t="s">
        <v>110</v>
      </c>
      <c r="T32" s="176" t="s">
        <v>110</v>
      </c>
      <c r="U32" s="176">
        <v>0</v>
      </c>
      <c r="V32" s="177">
        <f>ROUND(E32*U32,2)</f>
        <v>0</v>
      </c>
      <c r="W32" s="158"/>
      <c r="X32" s="158" t="s">
        <v>111</v>
      </c>
      <c r="Y32" s="158" t="s">
        <v>100</v>
      </c>
      <c r="Z32" s="148"/>
      <c r="AA32" s="148"/>
      <c r="AB32" s="148"/>
      <c r="AC32" s="148"/>
      <c r="AD32" s="148"/>
      <c r="AE32" s="148"/>
      <c r="AF32" s="148"/>
      <c r="AG32" s="148" t="s">
        <v>112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12.75" outlineLevel="2">
      <c r="A33" s="155"/>
      <c r="B33" s="156"/>
      <c r="C33" s="187" t="s">
        <v>130</v>
      </c>
      <c r="D33" s="159"/>
      <c r="E33" s="160">
        <v>48</v>
      </c>
      <c r="F33" s="158"/>
      <c r="G33" s="158"/>
      <c r="H33" s="158"/>
      <c r="I33" s="158"/>
      <c r="J33" s="158"/>
      <c r="K33" s="158"/>
      <c r="L33" s="158"/>
      <c r="M33" s="158"/>
      <c r="N33" s="157"/>
      <c r="O33" s="157"/>
      <c r="P33" s="157"/>
      <c r="Q33" s="157"/>
      <c r="R33" s="158"/>
      <c r="S33" s="158"/>
      <c r="T33" s="158"/>
      <c r="U33" s="158"/>
      <c r="V33" s="158"/>
      <c r="W33" s="158"/>
      <c r="X33" s="158"/>
      <c r="Y33" s="158"/>
      <c r="Z33" s="148"/>
      <c r="AA33" s="148"/>
      <c r="AB33" s="148"/>
      <c r="AC33" s="148"/>
      <c r="AD33" s="148"/>
      <c r="AE33" s="148"/>
      <c r="AF33" s="148"/>
      <c r="AG33" s="148" t="s">
        <v>103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12.75" outlineLevel="1">
      <c r="A34" s="171">
        <v>6</v>
      </c>
      <c r="B34" s="172" t="s">
        <v>131</v>
      </c>
      <c r="C34" s="186" t="s">
        <v>132</v>
      </c>
      <c r="D34" s="173" t="s">
        <v>109</v>
      </c>
      <c r="E34" s="174">
        <v>456.892</v>
      </c>
      <c r="F34" s="175">
        <v>0</v>
      </c>
      <c r="G34" s="176">
        <f>ROUND(E34*F34,2)</f>
        <v>0</v>
      </c>
      <c r="H34" s="175">
        <v>0</v>
      </c>
      <c r="I34" s="176">
        <f>ROUND(E34*H34,2)</f>
        <v>0</v>
      </c>
      <c r="J34" s="175">
        <v>16.9</v>
      </c>
      <c r="K34" s="176">
        <f>ROUND(E34*J34,2)</f>
        <v>7721.47</v>
      </c>
      <c r="L34" s="176">
        <v>21</v>
      </c>
      <c r="M34" s="176">
        <f>G34*(1+L34/100)</f>
        <v>0</v>
      </c>
      <c r="N34" s="174">
        <v>0</v>
      </c>
      <c r="O34" s="174">
        <f>ROUND(E34*N34,2)</f>
        <v>0</v>
      </c>
      <c r="P34" s="174">
        <v>0</v>
      </c>
      <c r="Q34" s="174">
        <f>ROUND(E34*P34,2)</f>
        <v>0</v>
      </c>
      <c r="R34" s="176"/>
      <c r="S34" s="176" t="s">
        <v>110</v>
      </c>
      <c r="T34" s="176" t="s">
        <v>110</v>
      </c>
      <c r="U34" s="176">
        <v>0</v>
      </c>
      <c r="V34" s="177">
        <f>ROUND(E34*U34,2)</f>
        <v>0</v>
      </c>
      <c r="W34" s="158"/>
      <c r="X34" s="158" t="s">
        <v>111</v>
      </c>
      <c r="Y34" s="158" t="s">
        <v>100</v>
      </c>
      <c r="Z34" s="148"/>
      <c r="AA34" s="148"/>
      <c r="AB34" s="148"/>
      <c r="AC34" s="148"/>
      <c r="AD34" s="148"/>
      <c r="AE34" s="148"/>
      <c r="AF34" s="148"/>
      <c r="AG34" s="148" t="s">
        <v>112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12.75" outlineLevel="2">
      <c r="A35" s="155"/>
      <c r="B35" s="156"/>
      <c r="C35" s="187" t="s">
        <v>133</v>
      </c>
      <c r="D35" s="159"/>
      <c r="E35" s="160">
        <v>20.39</v>
      </c>
      <c r="F35" s="158"/>
      <c r="G35" s="158"/>
      <c r="H35" s="158"/>
      <c r="I35" s="158"/>
      <c r="J35" s="158"/>
      <c r="K35" s="158"/>
      <c r="L35" s="158"/>
      <c r="M35" s="158"/>
      <c r="N35" s="157"/>
      <c r="O35" s="157"/>
      <c r="P35" s="157"/>
      <c r="Q35" s="157"/>
      <c r="R35" s="158"/>
      <c r="S35" s="158"/>
      <c r="T35" s="158"/>
      <c r="U35" s="158"/>
      <c r="V35" s="158"/>
      <c r="W35" s="158"/>
      <c r="X35" s="158"/>
      <c r="Y35" s="158"/>
      <c r="Z35" s="148"/>
      <c r="AA35" s="148"/>
      <c r="AB35" s="148"/>
      <c r="AC35" s="148"/>
      <c r="AD35" s="148"/>
      <c r="AE35" s="148"/>
      <c r="AF35" s="148"/>
      <c r="AG35" s="148" t="s">
        <v>103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12.75" outlineLevel="3">
      <c r="A36" s="155"/>
      <c r="B36" s="156"/>
      <c r="C36" s="187" t="s">
        <v>134</v>
      </c>
      <c r="D36" s="159"/>
      <c r="E36" s="160">
        <v>19.92</v>
      </c>
      <c r="F36" s="158"/>
      <c r="G36" s="158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58"/>
      <c r="Z36" s="148"/>
      <c r="AA36" s="148"/>
      <c r="AB36" s="148"/>
      <c r="AC36" s="148"/>
      <c r="AD36" s="148"/>
      <c r="AE36" s="148"/>
      <c r="AF36" s="148"/>
      <c r="AG36" s="148" t="s">
        <v>103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12.75" outlineLevel="3">
      <c r="A37" s="155"/>
      <c r="B37" s="156"/>
      <c r="C37" s="187" t="s">
        <v>135</v>
      </c>
      <c r="D37" s="159"/>
      <c r="E37" s="160">
        <v>188.13</v>
      </c>
      <c r="F37" s="158"/>
      <c r="G37" s="158"/>
      <c r="H37" s="158"/>
      <c r="I37" s="158"/>
      <c r="J37" s="158"/>
      <c r="K37" s="158"/>
      <c r="L37" s="158"/>
      <c r="M37" s="158"/>
      <c r="N37" s="157"/>
      <c r="O37" s="157"/>
      <c r="P37" s="157"/>
      <c r="Q37" s="157"/>
      <c r="R37" s="158"/>
      <c r="S37" s="158"/>
      <c r="T37" s="158"/>
      <c r="U37" s="158"/>
      <c r="V37" s="158"/>
      <c r="W37" s="158"/>
      <c r="X37" s="158"/>
      <c r="Y37" s="158"/>
      <c r="Z37" s="148"/>
      <c r="AA37" s="148"/>
      <c r="AB37" s="148"/>
      <c r="AC37" s="148"/>
      <c r="AD37" s="148"/>
      <c r="AE37" s="148"/>
      <c r="AF37" s="148"/>
      <c r="AG37" s="148" t="s">
        <v>103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ht="12.75" outlineLevel="3">
      <c r="A38" s="155"/>
      <c r="B38" s="156"/>
      <c r="C38" s="188" t="s">
        <v>136</v>
      </c>
      <c r="D38" s="161"/>
      <c r="E38" s="162">
        <v>228.45</v>
      </c>
      <c r="F38" s="158"/>
      <c r="G38" s="158"/>
      <c r="H38" s="158"/>
      <c r="I38" s="158"/>
      <c r="J38" s="158"/>
      <c r="K38" s="158"/>
      <c r="L38" s="158"/>
      <c r="M38" s="158"/>
      <c r="N38" s="157"/>
      <c r="O38" s="157"/>
      <c r="P38" s="157"/>
      <c r="Q38" s="157"/>
      <c r="R38" s="158"/>
      <c r="S38" s="158"/>
      <c r="T38" s="158"/>
      <c r="U38" s="158"/>
      <c r="V38" s="158"/>
      <c r="W38" s="158"/>
      <c r="X38" s="158"/>
      <c r="Y38" s="158"/>
      <c r="Z38" s="148"/>
      <c r="AA38" s="148"/>
      <c r="AB38" s="148"/>
      <c r="AC38" s="148"/>
      <c r="AD38" s="148"/>
      <c r="AE38" s="148"/>
      <c r="AF38" s="148"/>
      <c r="AG38" s="148" t="s">
        <v>103</v>
      </c>
      <c r="AH38" s="148">
        <v>1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12.75" outlineLevel="3">
      <c r="A39" s="155"/>
      <c r="B39" s="156"/>
      <c r="C39" s="187" t="s">
        <v>114</v>
      </c>
      <c r="D39" s="159"/>
      <c r="E39" s="160"/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58"/>
      <c r="Z39" s="148"/>
      <c r="AA39" s="148"/>
      <c r="AB39" s="148"/>
      <c r="AC39" s="148"/>
      <c r="AD39" s="148"/>
      <c r="AE39" s="148"/>
      <c r="AF39" s="148"/>
      <c r="AG39" s="148" t="s">
        <v>103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ht="12.75" outlineLevel="3">
      <c r="A40" s="155"/>
      <c r="B40" s="156"/>
      <c r="C40" s="187" t="s">
        <v>137</v>
      </c>
      <c r="D40" s="159"/>
      <c r="E40" s="160">
        <v>228.45</v>
      </c>
      <c r="F40" s="158"/>
      <c r="G40" s="158"/>
      <c r="H40" s="158"/>
      <c r="I40" s="158"/>
      <c r="J40" s="158"/>
      <c r="K40" s="158"/>
      <c r="L40" s="158"/>
      <c r="M40" s="158"/>
      <c r="N40" s="157"/>
      <c r="O40" s="157"/>
      <c r="P40" s="157"/>
      <c r="Q40" s="157"/>
      <c r="R40" s="158"/>
      <c r="S40" s="158"/>
      <c r="T40" s="158"/>
      <c r="U40" s="158"/>
      <c r="V40" s="158"/>
      <c r="W40" s="158"/>
      <c r="X40" s="158"/>
      <c r="Y40" s="158"/>
      <c r="Z40" s="148"/>
      <c r="AA40" s="148"/>
      <c r="AB40" s="148"/>
      <c r="AC40" s="148"/>
      <c r="AD40" s="148"/>
      <c r="AE40" s="148"/>
      <c r="AF40" s="148"/>
      <c r="AG40" s="148" t="s">
        <v>103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22.5" outlineLevel="1">
      <c r="A41" s="171">
        <v>7</v>
      </c>
      <c r="B41" s="172" t="s">
        <v>138</v>
      </c>
      <c r="C41" s="186" t="s">
        <v>139</v>
      </c>
      <c r="D41" s="173" t="s">
        <v>109</v>
      </c>
      <c r="E41" s="174">
        <v>262.7129</v>
      </c>
      <c r="F41" s="175">
        <v>0</v>
      </c>
      <c r="G41" s="176">
        <f>ROUND(E41*F41,2)</f>
        <v>0</v>
      </c>
      <c r="H41" s="175">
        <v>20.4</v>
      </c>
      <c r="I41" s="176">
        <f>ROUND(E41*H41,2)</f>
        <v>5359.34</v>
      </c>
      <c r="J41" s="175">
        <v>0</v>
      </c>
      <c r="K41" s="176">
        <f>ROUND(E41*J41,2)</f>
        <v>0</v>
      </c>
      <c r="L41" s="176">
        <v>21</v>
      </c>
      <c r="M41" s="176">
        <f>G41*(1+L41/100)</f>
        <v>0</v>
      </c>
      <c r="N41" s="174">
        <v>0</v>
      </c>
      <c r="O41" s="174">
        <f>ROUND(E41*N41,2)</f>
        <v>0</v>
      </c>
      <c r="P41" s="174">
        <v>0</v>
      </c>
      <c r="Q41" s="174">
        <f>ROUND(E41*P41,2)</f>
        <v>0</v>
      </c>
      <c r="R41" s="176"/>
      <c r="S41" s="176" t="s">
        <v>97</v>
      </c>
      <c r="T41" s="176" t="s">
        <v>98</v>
      </c>
      <c r="U41" s="176">
        <v>0</v>
      </c>
      <c r="V41" s="177">
        <f>ROUND(E41*U41,2)</f>
        <v>0</v>
      </c>
      <c r="W41" s="158"/>
      <c r="X41" s="158" t="s">
        <v>99</v>
      </c>
      <c r="Y41" s="158" t="s">
        <v>100</v>
      </c>
      <c r="Z41" s="148"/>
      <c r="AA41" s="148"/>
      <c r="AB41" s="148"/>
      <c r="AC41" s="148"/>
      <c r="AD41" s="148"/>
      <c r="AE41" s="148"/>
      <c r="AF41" s="148"/>
      <c r="AG41" s="148" t="s">
        <v>101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12.75" outlineLevel="2">
      <c r="A42" s="155"/>
      <c r="B42" s="156"/>
      <c r="C42" s="187" t="s">
        <v>140</v>
      </c>
      <c r="D42" s="159"/>
      <c r="E42" s="160">
        <v>262.71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58"/>
      <c r="Z42" s="148"/>
      <c r="AA42" s="148"/>
      <c r="AB42" s="148"/>
      <c r="AC42" s="148"/>
      <c r="AD42" s="148"/>
      <c r="AE42" s="148"/>
      <c r="AF42" s="148"/>
      <c r="AG42" s="148" t="s">
        <v>103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12.75" outlineLevel="1">
      <c r="A43" s="171">
        <v>8</v>
      </c>
      <c r="B43" s="172" t="s">
        <v>141</v>
      </c>
      <c r="C43" s="186" t="s">
        <v>142</v>
      </c>
      <c r="D43" s="173" t="s">
        <v>143</v>
      </c>
      <c r="E43" s="174">
        <v>1</v>
      </c>
      <c r="F43" s="175">
        <v>0</v>
      </c>
      <c r="G43" s="176">
        <f>ROUND(E43*F43,2)</f>
        <v>0</v>
      </c>
      <c r="H43" s="175">
        <v>0</v>
      </c>
      <c r="I43" s="176">
        <f>ROUND(E43*H43,2)</f>
        <v>0</v>
      </c>
      <c r="J43" s="175">
        <v>10000</v>
      </c>
      <c r="K43" s="176">
        <f>ROUND(E43*J43,2)</f>
        <v>10000</v>
      </c>
      <c r="L43" s="176">
        <v>21</v>
      </c>
      <c r="M43" s="176">
        <f>G43*(1+L43/100)</f>
        <v>0</v>
      </c>
      <c r="N43" s="174">
        <v>0</v>
      </c>
      <c r="O43" s="174">
        <f>ROUND(E43*N43,2)</f>
        <v>0</v>
      </c>
      <c r="P43" s="174">
        <v>0</v>
      </c>
      <c r="Q43" s="174">
        <f>ROUND(E43*P43,2)</f>
        <v>0</v>
      </c>
      <c r="R43" s="176"/>
      <c r="S43" s="176" t="s">
        <v>97</v>
      </c>
      <c r="T43" s="176" t="s">
        <v>98</v>
      </c>
      <c r="U43" s="176">
        <v>0</v>
      </c>
      <c r="V43" s="177">
        <f>ROUND(E43*U43,2)</f>
        <v>0</v>
      </c>
      <c r="W43" s="158"/>
      <c r="X43" s="158" t="s">
        <v>111</v>
      </c>
      <c r="Y43" s="158" t="s">
        <v>100</v>
      </c>
      <c r="Z43" s="148"/>
      <c r="AA43" s="148"/>
      <c r="AB43" s="148"/>
      <c r="AC43" s="148"/>
      <c r="AD43" s="148"/>
      <c r="AE43" s="148"/>
      <c r="AF43" s="148"/>
      <c r="AG43" s="148" t="s">
        <v>112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12.75" outlineLevel="2">
      <c r="A44" s="155"/>
      <c r="B44" s="156"/>
      <c r="C44" s="187" t="s">
        <v>144</v>
      </c>
      <c r="D44" s="159"/>
      <c r="E44" s="160">
        <v>1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58"/>
      <c r="Z44" s="148"/>
      <c r="AA44" s="148"/>
      <c r="AB44" s="148"/>
      <c r="AC44" s="148"/>
      <c r="AD44" s="148"/>
      <c r="AE44" s="148"/>
      <c r="AF44" s="148"/>
      <c r="AG44" s="148" t="s">
        <v>103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ht="12.75" outlineLevel="3">
      <c r="A45" s="155"/>
      <c r="B45" s="156"/>
      <c r="C45" s="187" t="s">
        <v>114</v>
      </c>
      <c r="D45" s="159"/>
      <c r="E45" s="160"/>
      <c r="F45" s="158"/>
      <c r="G45" s="158"/>
      <c r="H45" s="158"/>
      <c r="I45" s="158"/>
      <c r="J45" s="158"/>
      <c r="K45" s="158"/>
      <c r="L45" s="158"/>
      <c r="M45" s="158"/>
      <c r="N45" s="157"/>
      <c r="O45" s="157"/>
      <c r="P45" s="157"/>
      <c r="Q45" s="157"/>
      <c r="R45" s="158"/>
      <c r="S45" s="158"/>
      <c r="T45" s="158"/>
      <c r="U45" s="158"/>
      <c r="V45" s="158"/>
      <c r="W45" s="158"/>
      <c r="X45" s="158"/>
      <c r="Y45" s="158"/>
      <c r="Z45" s="148"/>
      <c r="AA45" s="148"/>
      <c r="AB45" s="148"/>
      <c r="AC45" s="148"/>
      <c r="AD45" s="148"/>
      <c r="AE45" s="148"/>
      <c r="AF45" s="148"/>
      <c r="AG45" s="148" t="s">
        <v>103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12.75" outlineLevel="3">
      <c r="A46" s="155"/>
      <c r="B46" s="156"/>
      <c r="C46" s="187" t="s">
        <v>145</v>
      </c>
      <c r="D46" s="159"/>
      <c r="E46" s="160"/>
      <c r="F46" s="158"/>
      <c r="G46" s="158"/>
      <c r="H46" s="158"/>
      <c r="I46" s="158"/>
      <c r="J46" s="158"/>
      <c r="K46" s="158"/>
      <c r="L46" s="158"/>
      <c r="M46" s="158"/>
      <c r="N46" s="157"/>
      <c r="O46" s="157"/>
      <c r="P46" s="157"/>
      <c r="Q46" s="157"/>
      <c r="R46" s="158"/>
      <c r="S46" s="158"/>
      <c r="T46" s="158"/>
      <c r="U46" s="158"/>
      <c r="V46" s="158"/>
      <c r="W46" s="158"/>
      <c r="X46" s="158"/>
      <c r="Y46" s="158"/>
      <c r="Z46" s="148"/>
      <c r="AA46" s="148"/>
      <c r="AB46" s="148"/>
      <c r="AC46" s="148"/>
      <c r="AD46" s="148"/>
      <c r="AE46" s="148"/>
      <c r="AF46" s="148"/>
      <c r="AG46" s="148" t="s">
        <v>103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33" ht="12.75">
      <c r="A47" s="164" t="s">
        <v>92</v>
      </c>
      <c r="B47" s="165" t="s">
        <v>64</v>
      </c>
      <c r="C47" s="185" t="s">
        <v>29</v>
      </c>
      <c r="D47" s="166"/>
      <c r="E47" s="167"/>
      <c r="F47" s="168"/>
      <c r="G47" s="168">
        <f>SUMIF(AG48:AG55,"&lt;&gt;NOR",G48:G55)</f>
        <v>0</v>
      </c>
      <c r="H47" s="168"/>
      <c r="I47" s="168">
        <f>SUM(I48:I55)</f>
        <v>0</v>
      </c>
      <c r="J47" s="168"/>
      <c r="K47" s="168">
        <f>SUM(K48:K55)</f>
        <v>7841.58</v>
      </c>
      <c r="L47" s="168"/>
      <c r="M47" s="168">
        <f>SUM(M48:M55)</f>
        <v>0</v>
      </c>
      <c r="N47" s="167"/>
      <c r="O47" s="167">
        <f>SUM(O48:O55)</f>
        <v>0</v>
      </c>
      <c r="P47" s="167"/>
      <c r="Q47" s="167">
        <f>SUM(Q48:Q55)</f>
        <v>0</v>
      </c>
      <c r="R47" s="168"/>
      <c r="S47" s="168"/>
      <c r="T47" s="168"/>
      <c r="U47" s="168"/>
      <c r="V47" s="169">
        <f>SUM(V48:V55)</f>
        <v>0</v>
      </c>
      <c r="W47" s="163"/>
      <c r="X47" s="163"/>
      <c r="Y47" s="163"/>
      <c r="AG47" t="s">
        <v>93</v>
      </c>
    </row>
    <row r="48" spans="1:60" ht="12.75" outlineLevel="1">
      <c r="A48" s="178">
        <v>9</v>
      </c>
      <c r="B48" s="179" t="s">
        <v>146</v>
      </c>
      <c r="C48" s="189" t="s">
        <v>147</v>
      </c>
      <c r="D48" s="180" t="s">
        <v>148</v>
      </c>
      <c r="E48" s="181">
        <v>1</v>
      </c>
      <c r="F48" s="182">
        <v>0</v>
      </c>
      <c r="G48" s="183">
        <f aca="true" t="shared" si="0" ref="G48:G55">ROUND(E48*F48,2)</f>
        <v>0</v>
      </c>
      <c r="H48" s="182">
        <v>0</v>
      </c>
      <c r="I48" s="183">
        <f aca="true" t="shared" si="1" ref="I48:I55">ROUND(E48*H48,2)</f>
        <v>0</v>
      </c>
      <c r="J48" s="182">
        <v>0</v>
      </c>
      <c r="K48" s="183">
        <f aca="true" t="shared" si="2" ref="K48:K55">ROUND(E48*J48,2)</f>
        <v>0</v>
      </c>
      <c r="L48" s="183">
        <v>21</v>
      </c>
      <c r="M48" s="183">
        <f aca="true" t="shared" si="3" ref="M48:M55">G48*(1+L48/100)</f>
        <v>0</v>
      </c>
      <c r="N48" s="181">
        <v>0</v>
      </c>
      <c r="O48" s="181">
        <f aca="true" t="shared" si="4" ref="O48:O55">ROUND(E48*N48,2)</f>
        <v>0</v>
      </c>
      <c r="P48" s="181">
        <v>0</v>
      </c>
      <c r="Q48" s="181">
        <f aca="true" t="shared" si="5" ref="Q48:Q55">ROUND(E48*P48,2)</f>
        <v>0</v>
      </c>
      <c r="R48" s="183"/>
      <c r="S48" s="183" t="s">
        <v>97</v>
      </c>
      <c r="T48" s="183" t="s">
        <v>98</v>
      </c>
      <c r="U48" s="183">
        <v>0</v>
      </c>
      <c r="V48" s="184">
        <f aca="true" t="shared" si="6" ref="V48:V55">ROUND(E48*U48,2)</f>
        <v>0</v>
      </c>
      <c r="W48" s="158"/>
      <c r="X48" s="158" t="s">
        <v>149</v>
      </c>
      <c r="Y48" s="158" t="s">
        <v>100</v>
      </c>
      <c r="Z48" s="148"/>
      <c r="AA48" s="148"/>
      <c r="AB48" s="148"/>
      <c r="AC48" s="148"/>
      <c r="AD48" s="148"/>
      <c r="AE48" s="148"/>
      <c r="AF48" s="148"/>
      <c r="AG48" s="148" t="s">
        <v>150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12.75" outlineLevel="1">
      <c r="A49" s="178">
        <v>10</v>
      </c>
      <c r="B49" s="179" t="s">
        <v>151</v>
      </c>
      <c r="C49" s="189" t="s">
        <v>152</v>
      </c>
      <c r="D49" s="180" t="s">
        <v>148</v>
      </c>
      <c r="E49" s="181">
        <v>1</v>
      </c>
      <c r="F49" s="182">
        <v>0</v>
      </c>
      <c r="G49" s="183">
        <f t="shared" si="0"/>
        <v>0</v>
      </c>
      <c r="H49" s="182">
        <v>0</v>
      </c>
      <c r="I49" s="183">
        <f t="shared" si="1"/>
        <v>0</v>
      </c>
      <c r="J49" s="182">
        <v>0</v>
      </c>
      <c r="K49" s="183">
        <f t="shared" si="2"/>
        <v>0</v>
      </c>
      <c r="L49" s="183">
        <v>21</v>
      </c>
      <c r="M49" s="183">
        <f t="shared" si="3"/>
        <v>0</v>
      </c>
      <c r="N49" s="181">
        <v>0</v>
      </c>
      <c r="O49" s="181">
        <f t="shared" si="4"/>
        <v>0</v>
      </c>
      <c r="P49" s="181">
        <v>0</v>
      </c>
      <c r="Q49" s="181">
        <f t="shared" si="5"/>
        <v>0</v>
      </c>
      <c r="R49" s="183"/>
      <c r="S49" s="183" t="s">
        <v>97</v>
      </c>
      <c r="T49" s="183" t="s">
        <v>98</v>
      </c>
      <c r="U49" s="183">
        <v>0</v>
      </c>
      <c r="V49" s="184">
        <f t="shared" si="6"/>
        <v>0</v>
      </c>
      <c r="W49" s="158"/>
      <c r="X49" s="158" t="s">
        <v>149</v>
      </c>
      <c r="Y49" s="158" t="s">
        <v>100</v>
      </c>
      <c r="Z49" s="148"/>
      <c r="AA49" s="148"/>
      <c r="AB49" s="148"/>
      <c r="AC49" s="148"/>
      <c r="AD49" s="148"/>
      <c r="AE49" s="148"/>
      <c r="AF49" s="148"/>
      <c r="AG49" s="148" t="s">
        <v>150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12.75" outlineLevel="1">
      <c r="A50" s="178">
        <v>11</v>
      </c>
      <c r="B50" s="179" t="s">
        <v>153</v>
      </c>
      <c r="C50" s="189" t="s">
        <v>154</v>
      </c>
      <c r="D50" s="180" t="s">
        <v>148</v>
      </c>
      <c r="E50" s="181">
        <v>1</v>
      </c>
      <c r="F50" s="182">
        <v>0</v>
      </c>
      <c r="G50" s="183">
        <f t="shared" si="0"/>
        <v>0</v>
      </c>
      <c r="H50" s="182">
        <v>0</v>
      </c>
      <c r="I50" s="183">
        <f t="shared" si="1"/>
        <v>0</v>
      </c>
      <c r="J50" s="182">
        <v>0</v>
      </c>
      <c r="K50" s="183">
        <f t="shared" si="2"/>
        <v>0</v>
      </c>
      <c r="L50" s="183">
        <v>21</v>
      </c>
      <c r="M50" s="183">
        <f t="shared" si="3"/>
        <v>0</v>
      </c>
      <c r="N50" s="181">
        <v>0</v>
      </c>
      <c r="O50" s="181">
        <f t="shared" si="4"/>
        <v>0</v>
      </c>
      <c r="P50" s="181">
        <v>0</v>
      </c>
      <c r="Q50" s="181">
        <f t="shared" si="5"/>
        <v>0</v>
      </c>
      <c r="R50" s="183"/>
      <c r="S50" s="183" t="s">
        <v>97</v>
      </c>
      <c r="T50" s="183" t="s">
        <v>98</v>
      </c>
      <c r="U50" s="183">
        <v>0</v>
      </c>
      <c r="V50" s="184">
        <f t="shared" si="6"/>
        <v>0</v>
      </c>
      <c r="W50" s="158"/>
      <c r="X50" s="158" t="s">
        <v>149</v>
      </c>
      <c r="Y50" s="158" t="s">
        <v>100</v>
      </c>
      <c r="Z50" s="148"/>
      <c r="AA50" s="148"/>
      <c r="AB50" s="148"/>
      <c r="AC50" s="148"/>
      <c r="AD50" s="148"/>
      <c r="AE50" s="148"/>
      <c r="AF50" s="148"/>
      <c r="AG50" s="148" t="s">
        <v>150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12.75" outlineLevel="1">
      <c r="A51" s="178">
        <v>12</v>
      </c>
      <c r="B51" s="179" t="s">
        <v>155</v>
      </c>
      <c r="C51" s="189" t="s">
        <v>156</v>
      </c>
      <c r="D51" s="180" t="s">
        <v>148</v>
      </c>
      <c r="E51" s="181">
        <v>1</v>
      </c>
      <c r="F51" s="182">
        <v>0</v>
      </c>
      <c r="G51" s="183">
        <f t="shared" si="0"/>
        <v>0</v>
      </c>
      <c r="H51" s="182">
        <v>0</v>
      </c>
      <c r="I51" s="183">
        <f t="shared" si="1"/>
        <v>0</v>
      </c>
      <c r="J51" s="182">
        <v>0</v>
      </c>
      <c r="K51" s="183">
        <f t="shared" si="2"/>
        <v>0</v>
      </c>
      <c r="L51" s="183">
        <v>21</v>
      </c>
      <c r="M51" s="183">
        <f t="shared" si="3"/>
        <v>0</v>
      </c>
      <c r="N51" s="181">
        <v>0</v>
      </c>
      <c r="O51" s="181">
        <f t="shared" si="4"/>
        <v>0</v>
      </c>
      <c r="P51" s="181">
        <v>0</v>
      </c>
      <c r="Q51" s="181">
        <f t="shared" si="5"/>
        <v>0</v>
      </c>
      <c r="R51" s="183"/>
      <c r="S51" s="183" t="s">
        <v>97</v>
      </c>
      <c r="T51" s="183" t="s">
        <v>98</v>
      </c>
      <c r="U51" s="183">
        <v>0</v>
      </c>
      <c r="V51" s="184">
        <f t="shared" si="6"/>
        <v>0</v>
      </c>
      <c r="W51" s="158"/>
      <c r="X51" s="158" t="s">
        <v>149</v>
      </c>
      <c r="Y51" s="158" t="s">
        <v>100</v>
      </c>
      <c r="Z51" s="148"/>
      <c r="AA51" s="148"/>
      <c r="AB51" s="148"/>
      <c r="AC51" s="148"/>
      <c r="AD51" s="148"/>
      <c r="AE51" s="148"/>
      <c r="AF51" s="148"/>
      <c r="AG51" s="148" t="s">
        <v>150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ht="12.75" outlineLevel="1">
      <c r="A52" s="178">
        <v>13</v>
      </c>
      <c r="B52" s="179" t="s">
        <v>157</v>
      </c>
      <c r="C52" s="189" t="s">
        <v>158</v>
      </c>
      <c r="D52" s="180" t="s">
        <v>148</v>
      </c>
      <c r="E52" s="181">
        <v>1</v>
      </c>
      <c r="F52" s="182">
        <v>0</v>
      </c>
      <c r="G52" s="183">
        <f t="shared" si="0"/>
        <v>0</v>
      </c>
      <c r="H52" s="182">
        <v>0</v>
      </c>
      <c r="I52" s="183">
        <f t="shared" si="1"/>
        <v>0</v>
      </c>
      <c r="J52" s="182">
        <v>7841.58</v>
      </c>
      <c r="K52" s="183">
        <f t="shared" si="2"/>
        <v>7841.58</v>
      </c>
      <c r="L52" s="183">
        <v>21</v>
      </c>
      <c r="M52" s="183">
        <f t="shared" si="3"/>
        <v>0</v>
      </c>
      <c r="N52" s="181">
        <v>0</v>
      </c>
      <c r="O52" s="181">
        <f t="shared" si="4"/>
        <v>0</v>
      </c>
      <c r="P52" s="181">
        <v>0</v>
      </c>
      <c r="Q52" s="181">
        <f t="shared" si="5"/>
        <v>0</v>
      </c>
      <c r="R52" s="183"/>
      <c r="S52" s="183" t="s">
        <v>110</v>
      </c>
      <c r="T52" s="183" t="s">
        <v>98</v>
      </c>
      <c r="U52" s="183">
        <v>0</v>
      </c>
      <c r="V52" s="184">
        <f t="shared" si="6"/>
        <v>0</v>
      </c>
      <c r="W52" s="158"/>
      <c r="X52" s="158" t="s">
        <v>149</v>
      </c>
      <c r="Y52" s="158" t="s">
        <v>100</v>
      </c>
      <c r="Z52" s="148"/>
      <c r="AA52" s="148"/>
      <c r="AB52" s="148"/>
      <c r="AC52" s="148"/>
      <c r="AD52" s="148"/>
      <c r="AE52" s="148"/>
      <c r="AF52" s="148"/>
      <c r="AG52" s="148" t="s">
        <v>150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12.75" outlineLevel="1">
      <c r="A53" s="178">
        <v>14</v>
      </c>
      <c r="B53" s="179" t="s">
        <v>159</v>
      </c>
      <c r="C53" s="189" t="s">
        <v>160</v>
      </c>
      <c r="D53" s="180" t="s">
        <v>148</v>
      </c>
      <c r="E53" s="181">
        <v>1</v>
      </c>
      <c r="F53" s="182">
        <v>0</v>
      </c>
      <c r="G53" s="183">
        <f t="shared" si="0"/>
        <v>0</v>
      </c>
      <c r="H53" s="182">
        <v>0</v>
      </c>
      <c r="I53" s="183">
        <f t="shared" si="1"/>
        <v>0</v>
      </c>
      <c r="J53" s="182">
        <v>0</v>
      </c>
      <c r="K53" s="183">
        <f t="shared" si="2"/>
        <v>0</v>
      </c>
      <c r="L53" s="183">
        <v>21</v>
      </c>
      <c r="M53" s="183">
        <f t="shared" si="3"/>
        <v>0</v>
      </c>
      <c r="N53" s="181">
        <v>0</v>
      </c>
      <c r="O53" s="181">
        <f t="shared" si="4"/>
        <v>0</v>
      </c>
      <c r="P53" s="181">
        <v>0</v>
      </c>
      <c r="Q53" s="181">
        <f t="shared" si="5"/>
        <v>0</v>
      </c>
      <c r="R53" s="183"/>
      <c r="S53" s="183" t="s">
        <v>97</v>
      </c>
      <c r="T53" s="183" t="s">
        <v>98</v>
      </c>
      <c r="U53" s="183">
        <v>0</v>
      </c>
      <c r="V53" s="184">
        <f t="shared" si="6"/>
        <v>0</v>
      </c>
      <c r="W53" s="158"/>
      <c r="X53" s="158" t="s">
        <v>149</v>
      </c>
      <c r="Y53" s="158" t="s">
        <v>100</v>
      </c>
      <c r="Z53" s="148"/>
      <c r="AA53" s="148"/>
      <c r="AB53" s="148"/>
      <c r="AC53" s="148"/>
      <c r="AD53" s="148"/>
      <c r="AE53" s="148"/>
      <c r="AF53" s="148"/>
      <c r="AG53" s="148" t="s">
        <v>150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ht="12.75" outlineLevel="1">
      <c r="A54" s="178">
        <v>15</v>
      </c>
      <c r="B54" s="179" t="s">
        <v>161</v>
      </c>
      <c r="C54" s="189" t="s">
        <v>162</v>
      </c>
      <c r="D54" s="180" t="s">
        <v>148</v>
      </c>
      <c r="E54" s="181">
        <v>1</v>
      </c>
      <c r="F54" s="182">
        <v>0</v>
      </c>
      <c r="G54" s="183">
        <f t="shared" si="0"/>
        <v>0</v>
      </c>
      <c r="H54" s="182">
        <v>0</v>
      </c>
      <c r="I54" s="183">
        <f t="shared" si="1"/>
        <v>0</v>
      </c>
      <c r="J54" s="182">
        <v>0</v>
      </c>
      <c r="K54" s="183">
        <f t="shared" si="2"/>
        <v>0</v>
      </c>
      <c r="L54" s="183">
        <v>21</v>
      </c>
      <c r="M54" s="183">
        <f t="shared" si="3"/>
        <v>0</v>
      </c>
      <c r="N54" s="181">
        <v>0</v>
      </c>
      <c r="O54" s="181">
        <f t="shared" si="4"/>
        <v>0</v>
      </c>
      <c r="P54" s="181">
        <v>0</v>
      </c>
      <c r="Q54" s="181">
        <f t="shared" si="5"/>
        <v>0</v>
      </c>
      <c r="R54" s="183"/>
      <c r="S54" s="183" t="s">
        <v>97</v>
      </c>
      <c r="T54" s="183" t="s">
        <v>98</v>
      </c>
      <c r="U54" s="183">
        <v>0</v>
      </c>
      <c r="V54" s="184">
        <f t="shared" si="6"/>
        <v>0</v>
      </c>
      <c r="W54" s="158"/>
      <c r="X54" s="158" t="s">
        <v>149</v>
      </c>
      <c r="Y54" s="158" t="s">
        <v>100</v>
      </c>
      <c r="Z54" s="148"/>
      <c r="AA54" s="148"/>
      <c r="AB54" s="148"/>
      <c r="AC54" s="148"/>
      <c r="AD54" s="148"/>
      <c r="AE54" s="148"/>
      <c r="AF54" s="148"/>
      <c r="AG54" s="148" t="s">
        <v>150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12.75" outlineLevel="1">
      <c r="A55" s="171">
        <v>16</v>
      </c>
      <c r="B55" s="172" t="s">
        <v>163</v>
      </c>
      <c r="C55" s="186" t="s">
        <v>164</v>
      </c>
      <c r="D55" s="173" t="s">
        <v>148</v>
      </c>
      <c r="E55" s="174">
        <v>1</v>
      </c>
      <c r="F55" s="175">
        <v>0</v>
      </c>
      <c r="G55" s="176">
        <f t="shared" si="0"/>
        <v>0</v>
      </c>
      <c r="H55" s="175">
        <v>0</v>
      </c>
      <c r="I55" s="176">
        <f t="shared" si="1"/>
        <v>0</v>
      </c>
      <c r="J55" s="175">
        <v>0</v>
      </c>
      <c r="K55" s="176">
        <f t="shared" si="2"/>
        <v>0</v>
      </c>
      <c r="L55" s="176">
        <v>21</v>
      </c>
      <c r="M55" s="176">
        <f t="shared" si="3"/>
        <v>0</v>
      </c>
      <c r="N55" s="174">
        <v>0</v>
      </c>
      <c r="O55" s="174">
        <f t="shared" si="4"/>
        <v>0</v>
      </c>
      <c r="P55" s="174">
        <v>0</v>
      </c>
      <c r="Q55" s="174">
        <f t="shared" si="5"/>
        <v>0</v>
      </c>
      <c r="R55" s="176"/>
      <c r="S55" s="176" t="s">
        <v>97</v>
      </c>
      <c r="T55" s="176" t="s">
        <v>98</v>
      </c>
      <c r="U55" s="176">
        <v>0</v>
      </c>
      <c r="V55" s="177">
        <f t="shared" si="6"/>
        <v>0</v>
      </c>
      <c r="W55" s="158"/>
      <c r="X55" s="158" t="s">
        <v>149</v>
      </c>
      <c r="Y55" s="158" t="s">
        <v>100</v>
      </c>
      <c r="Z55" s="148"/>
      <c r="AA55" s="148"/>
      <c r="AB55" s="148"/>
      <c r="AC55" s="148"/>
      <c r="AD55" s="148"/>
      <c r="AE55" s="148"/>
      <c r="AF55" s="148"/>
      <c r="AG55" s="148" t="s">
        <v>150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33" ht="12.75">
      <c r="A56" s="3"/>
      <c r="B56" s="4"/>
      <c r="C56" s="190"/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AE56">
        <v>12</v>
      </c>
      <c r="AF56">
        <v>21</v>
      </c>
      <c r="AG56" t="s">
        <v>78</v>
      </c>
    </row>
    <row r="57" spans="1:33" ht="12.75">
      <c r="A57" s="151"/>
      <c r="B57" s="152" t="s">
        <v>31</v>
      </c>
      <c r="C57" s="191"/>
      <c r="D57" s="153"/>
      <c r="E57" s="154"/>
      <c r="F57" s="154"/>
      <c r="G57" s="170">
        <f>G8+G14+G47</f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AE57">
        <f>SUMIF(L7:L55,AE56,G7:G55)</f>
        <v>0</v>
      </c>
      <c r="AF57">
        <f>SUMIF(L7:L55,AF56,G7:G55)</f>
        <v>0</v>
      </c>
      <c r="AG57" t="s">
        <v>165</v>
      </c>
    </row>
    <row r="58" spans="1:25" ht="12.75">
      <c r="A58" s="3"/>
      <c r="B58" s="4"/>
      <c r="C58" s="190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>
      <c r="A59" s="3"/>
      <c r="B59" s="4"/>
      <c r="C59" s="190"/>
      <c r="D59" s="6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>
      <c r="A60" s="257" t="s">
        <v>166</v>
      </c>
      <c r="B60" s="257"/>
      <c r="C60" s="258"/>
      <c r="D60" s="6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33" ht="12.75">
      <c r="A61" s="259"/>
      <c r="B61" s="260"/>
      <c r="C61" s="261"/>
      <c r="D61" s="260"/>
      <c r="E61" s="260"/>
      <c r="F61" s="260"/>
      <c r="G61" s="26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AG61" t="s">
        <v>167</v>
      </c>
    </row>
    <row r="62" spans="1:25" ht="12.75">
      <c r="A62" s="263"/>
      <c r="B62" s="264"/>
      <c r="C62" s="265"/>
      <c r="D62" s="264"/>
      <c r="E62" s="264"/>
      <c r="F62" s="264"/>
      <c r="G62" s="26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>
      <c r="A63" s="263"/>
      <c r="B63" s="264"/>
      <c r="C63" s="265"/>
      <c r="D63" s="264"/>
      <c r="E63" s="264"/>
      <c r="F63" s="264"/>
      <c r="G63" s="26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>
      <c r="A64" s="263"/>
      <c r="B64" s="264"/>
      <c r="C64" s="265"/>
      <c r="D64" s="264"/>
      <c r="E64" s="264"/>
      <c r="F64" s="264"/>
      <c r="G64" s="26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>
      <c r="A65" s="267"/>
      <c r="B65" s="268"/>
      <c r="C65" s="269"/>
      <c r="D65" s="268"/>
      <c r="E65" s="268"/>
      <c r="F65" s="268"/>
      <c r="G65" s="270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>
      <c r="A66" s="3"/>
      <c r="B66" s="4"/>
      <c r="C66" s="190"/>
      <c r="D66" s="6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33" ht="12.75">
      <c r="C67" s="192"/>
      <c r="D67" s="10"/>
      <c r="AG67" t="s">
        <v>168</v>
      </c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6">
    <mergeCell ref="A1:G1"/>
    <mergeCell ref="C2:G2"/>
    <mergeCell ref="C3:G3"/>
    <mergeCell ref="C4:G4"/>
    <mergeCell ref="A60:C60"/>
    <mergeCell ref="A61:G65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2019-03-19T12:27:02Z</cp:lastPrinted>
  <dcterms:created xsi:type="dcterms:W3CDTF">2009-04-08T07:15:50Z</dcterms:created>
  <dcterms:modified xsi:type="dcterms:W3CDTF">2024-05-09T12:55:25Z</dcterms:modified>
  <cp:category/>
  <cp:version/>
  <cp:contentType/>
  <cp:contentStatus/>
</cp:coreProperties>
</file>