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2024-005_Dopracovanie opravy komunikácií v meste Košice\"/>
    </mc:Choice>
  </mc:AlternateContent>
  <xr:revisionPtr revIDLastSave="0" documentId="13_ncr:1_{E592132E-C00E-4D57-A4A4-8A4188F99F21}" xr6:coauthVersionLast="47" xr6:coauthVersionMax="47" xr10:uidLastSave="{00000000-0000-0000-0000-000000000000}"/>
  <bookViews>
    <workbookView xWindow="3030" yWindow="1360" windowWidth="31280" windowHeight="18380" xr2:uid="{00000000-000D-0000-FFFF-FFFF00000000}"/>
  </bookViews>
  <sheets>
    <sheet name="SO 103-00 - Rekonštr. komuni..." sheetId="2" r:id="rId1"/>
  </sheets>
  <definedNames>
    <definedName name="_xlnm._FilterDatabase" localSheetId="0" hidden="1">'SO 103-00 - Rekonštr. komuni...'!$C$123:$K$240</definedName>
    <definedName name="_xlnm.Print_Titles" localSheetId="0">'SO 103-00 - Rekonštr. komuni...'!$123:$123</definedName>
    <definedName name="_xlnm.Print_Area" localSheetId="0">'SO 103-00 - Rekonštr. komuni...'!$C$111:$J$240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1" i="2" l="1"/>
  <c r="J37" i="2"/>
  <c r="J36" i="2"/>
  <c r="J35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1" i="2"/>
  <c r="BH131" i="2"/>
  <c r="BG131" i="2"/>
  <c r="BE131" i="2"/>
  <c r="T131" i="2"/>
  <c r="R131" i="2"/>
  <c r="P131" i="2"/>
  <c r="BI127" i="2"/>
  <c r="BH127" i="2"/>
  <c r="BG127" i="2"/>
  <c r="BE127" i="2"/>
  <c r="T127" i="2"/>
  <c r="R127" i="2"/>
  <c r="P127" i="2"/>
  <c r="F118" i="2"/>
  <c r="E116" i="2"/>
  <c r="F89" i="2"/>
  <c r="E87" i="2"/>
  <c r="J121" i="2"/>
  <c r="J91" i="2"/>
  <c r="F120" i="2"/>
  <c r="J89" i="2"/>
  <c r="E114" i="2"/>
  <c r="J238" i="2"/>
  <c r="J225" i="2"/>
  <c r="J208" i="2"/>
  <c r="BK204" i="2"/>
  <c r="BK199" i="2"/>
  <c r="BK193" i="2"/>
  <c r="J186" i="2"/>
  <c r="BK184" i="2"/>
  <c r="J172" i="2"/>
  <c r="BK166" i="2"/>
  <c r="J163" i="2"/>
  <c r="BK157" i="2"/>
  <c r="BK153" i="2"/>
  <c r="J147" i="2"/>
  <c r="BK144" i="2"/>
  <c r="BK142" i="2"/>
  <c r="J240" i="2"/>
  <c r="BK238" i="2"/>
  <c r="BK235" i="2"/>
  <c r="J231" i="2"/>
  <c r="J229" i="2"/>
  <c r="J222" i="2"/>
  <c r="BK216" i="2"/>
  <c r="BK210" i="2"/>
  <c r="J204" i="2"/>
  <c r="J198" i="2"/>
  <c r="J189" i="2"/>
  <c r="BK187" i="2"/>
  <c r="J173" i="2"/>
  <c r="J159" i="2"/>
  <c r="J155" i="2"/>
  <c r="BK150" i="2"/>
  <c r="J143" i="2"/>
  <c r="BK136" i="2"/>
  <c r="BK131" i="2"/>
  <c r="J239" i="2"/>
  <c r="J235" i="2"/>
  <c r="J219" i="2"/>
  <c r="J210" i="2"/>
  <c r="BK208" i="2"/>
  <c r="BK198" i="2"/>
  <c r="BK186" i="2"/>
  <c r="BK176" i="2"/>
  <c r="BK231" i="2"/>
  <c r="BK222" i="2"/>
  <c r="BK205" i="2"/>
  <c r="BK203" i="2"/>
  <c r="J194" i="2"/>
  <c r="BK188" i="2"/>
  <c r="BK185" i="2"/>
  <c r="J176" i="2"/>
  <c r="BK167" i="2"/>
  <c r="J165" i="2"/>
  <c r="J160" i="2"/>
  <c r="J156" i="2"/>
  <c r="J150" i="2"/>
  <c r="J145" i="2"/>
  <c r="BK143" i="2"/>
  <c r="J127" i="2"/>
  <c r="BK239" i="2"/>
  <c r="J236" i="2"/>
  <c r="BK225" i="2"/>
  <c r="BK219" i="2"/>
  <c r="J213" i="2"/>
  <c r="BK206" i="2"/>
  <c r="J205" i="2"/>
  <c r="J203" i="2"/>
  <c r="J193" i="2"/>
  <c r="J188" i="2"/>
  <c r="J184" i="2"/>
  <c r="BK172" i="2"/>
  <c r="BK162" i="2"/>
  <c r="BK158" i="2"/>
  <c r="BK156" i="2"/>
  <c r="J149" i="2"/>
  <c r="J146" i="2"/>
  <c r="J137" i="2"/>
  <c r="BK135" i="2"/>
  <c r="BK240" i="2"/>
  <c r="BK236" i="2"/>
  <c r="BK229" i="2"/>
  <c r="J216" i="2"/>
  <c r="BK213" i="2"/>
  <c r="J199" i="2"/>
  <c r="BK194" i="2"/>
  <c r="J187" i="2"/>
  <c r="BK164" i="2"/>
  <c r="J162" i="2"/>
  <c r="BK159" i="2"/>
  <c r="J154" i="2"/>
  <c r="J144" i="2"/>
  <c r="BK141" i="2"/>
  <c r="BK155" i="2"/>
  <c r="J153" i="2"/>
  <c r="BK146" i="2"/>
  <c r="J141" i="2"/>
  <c r="J136" i="2"/>
  <c r="J206" i="2"/>
  <c r="BK189" i="2"/>
  <c r="J185" i="2"/>
  <c r="J166" i="2"/>
  <c r="BK163" i="2"/>
  <c r="BK160" i="2"/>
  <c r="BK149" i="2"/>
  <c r="J142" i="2"/>
  <c r="J135" i="2"/>
  <c r="J131" i="2"/>
  <c r="BK173" i="2"/>
  <c r="J167" i="2"/>
  <c r="BK165" i="2"/>
  <c r="J164" i="2"/>
  <c r="J158" i="2"/>
  <c r="J157" i="2"/>
  <c r="BK154" i="2"/>
  <c r="BK147" i="2"/>
  <c r="BK145" i="2"/>
  <c r="BK137" i="2"/>
  <c r="BK127" i="2"/>
  <c r="P126" i="2" l="1"/>
  <c r="R140" i="2"/>
  <c r="T148" i="2"/>
  <c r="R161" i="2"/>
  <c r="R171" i="2"/>
  <c r="R207" i="2"/>
  <c r="P237" i="2"/>
  <c r="R126" i="2"/>
  <c r="P140" i="2"/>
  <c r="R148" i="2"/>
  <c r="T161" i="2"/>
  <c r="P171" i="2"/>
  <c r="BK207" i="2"/>
  <c r="J207" i="2"/>
  <c r="J103" i="2"/>
  <c r="BK237" i="2"/>
  <c r="J237" i="2"/>
  <c r="J104" i="2" s="1"/>
  <c r="BK126" i="2"/>
  <c r="J126" i="2"/>
  <c r="J98" i="2"/>
  <c r="BK140" i="2"/>
  <c r="J140" i="2"/>
  <c r="J99" i="2"/>
  <c r="BK148" i="2"/>
  <c r="J148" i="2" s="1"/>
  <c r="J100" i="2" s="1"/>
  <c r="P161" i="2"/>
  <c r="T171" i="2"/>
  <c r="T207" i="2"/>
  <c r="T237" i="2"/>
  <c r="T126" i="2"/>
  <c r="T125" i="2"/>
  <c r="T124" i="2" s="1"/>
  <c r="T140" i="2"/>
  <c r="P148" i="2"/>
  <c r="BK161" i="2"/>
  <c r="J161" i="2" s="1"/>
  <c r="J101" i="2" s="1"/>
  <c r="BK171" i="2"/>
  <c r="J171" i="2" s="1"/>
  <c r="J102" i="2" s="1"/>
  <c r="P207" i="2"/>
  <c r="R237" i="2"/>
  <c r="F92" i="2"/>
  <c r="BF136" i="2"/>
  <c r="BF143" i="2"/>
  <c r="BF149" i="2"/>
  <c r="BF156" i="2"/>
  <c r="BF158" i="2"/>
  <c r="BF165" i="2"/>
  <c r="BF166" i="2"/>
  <c r="F91" i="2"/>
  <c r="J92" i="2"/>
  <c r="J118" i="2"/>
  <c r="BF135" i="2"/>
  <c r="BF141" i="2"/>
  <c r="BF147" i="2"/>
  <c r="BF153" i="2"/>
  <c r="BF154" i="2"/>
  <c r="BF157" i="2"/>
  <c r="BF167" i="2"/>
  <c r="BF172" i="2"/>
  <c r="BF184" i="2"/>
  <c r="BF188" i="2"/>
  <c r="BF189" i="2"/>
  <c r="BF199" i="2"/>
  <c r="BF219" i="2"/>
  <c r="BF222" i="2"/>
  <c r="BF225" i="2"/>
  <c r="BF238" i="2"/>
  <c r="BF239" i="2"/>
  <c r="E85" i="2"/>
  <c r="J120" i="2"/>
  <c r="BF127" i="2"/>
  <c r="BF131" i="2"/>
  <c r="BF142" i="2"/>
  <c r="BF145" i="2"/>
  <c r="BF155" i="2"/>
  <c r="BF159" i="2"/>
  <c r="BF163" i="2"/>
  <c r="BF164" i="2"/>
  <c r="BF176" i="2"/>
  <c r="BF185" i="2"/>
  <c r="BF193" i="2"/>
  <c r="BF198" i="2"/>
  <c r="BF204" i="2"/>
  <c r="BF206" i="2"/>
  <c r="BF208" i="2"/>
  <c r="BF216" i="2"/>
  <c r="BF229" i="2"/>
  <c r="BF231" i="2"/>
  <c r="BF235" i="2"/>
  <c r="BF236" i="2"/>
  <c r="BF240" i="2"/>
  <c r="BF137" i="2"/>
  <c r="BF144" i="2"/>
  <c r="BF146" i="2"/>
  <c r="BF150" i="2"/>
  <c r="BF160" i="2"/>
  <c r="BF162" i="2"/>
  <c r="BF173" i="2"/>
  <c r="BF186" i="2"/>
  <c r="BF187" i="2"/>
  <c r="BF194" i="2"/>
  <c r="BF203" i="2"/>
  <c r="BF205" i="2"/>
  <c r="BF210" i="2"/>
  <c r="BF213" i="2"/>
  <c r="F37" i="2"/>
  <c r="J33" i="2"/>
  <c r="F36" i="2"/>
  <c r="F35" i="2"/>
  <c r="F33" i="2"/>
  <c r="BK125" i="2" l="1"/>
  <c r="J125" i="2" s="1"/>
  <c r="J97" i="2" s="1"/>
  <c r="R125" i="2"/>
  <c r="R124" i="2"/>
  <c r="P125" i="2"/>
  <c r="P124" i="2"/>
  <c r="BK124" i="2"/>
  <c r="J124" i="2"/>
  <c r="J96" i="2" s="1"/>
  <c r="F34" i="2"/>
  <c r="J34" i="2"/>
  <c r="J30" i="2" l="1"/>
  <c r="J39" i="2" l="1"/>
</calcChain>
</file>

<file path=xl/sharedStrings.xml><?xml version="1.0" encoding="utf-8"?>
<sst xmlns="http://schemas.openxmlformats.org/spreadsheetml/2006/main" count="1442" uniqueCount="333">
  <si>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</si>
  <si>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</si>
  <si>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</si>
  <si>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</si>
  <si>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</si>
  <si>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</si>
  <si>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</si>
  <si>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</si>
  <si>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</si>
  <si>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</si>
  <si>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</si>
  <si>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</si>
  <si>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</si>
  <si>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</si>
  <si>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</si>
  <si>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</si>
  <si>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</si>
  <si>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</si>
  <si>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</si>
  <si>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</si>
  <si>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</si>
  <si>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>Ing. Michal Matuška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</si>
  <si>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</si>
  <si>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</si>
  <si>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</si>
  <si>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</si>
  <si>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</si>
  <si>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</si>
  <si>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</si>
  <si>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</si>
  <si>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</si>
  <si>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</si>
  <si>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</si>
  <si>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</si>
  <si>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</si>
  <si>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</si>
  <si>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</si>
  <si>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</si>
  <si>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</si>
  <si>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</si>
  <si>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</si>
  <si>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</si>
  <si>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</si>
  <si>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</si>
  <si>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</si>
  <si>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</si>
  <si>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</si>
  <si>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</si>
  <si>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{e8bdc198-61e8-4889-97d9-d0c1a57b8d6f}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</si>
  <si>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</si>
  <si>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</si>
  <si>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</si>
  <si>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</si>
  <si>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</si>
  <si>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</si>
  <si>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</si>
  <si>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</si>
  <si>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</si>
  <si>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1.20 - Búracie práce   </t>
  </si>
  <si>
    <t xml:space="preserve">    5.10 - Komunikácie - vozovka   </t>
  </si>
  <si>
    <t xml:space="preserve">    5.20 - Komunikácie - chodník   </t>
  </si>
  <si>
    <t xml:space="preserve">    5.30 - Komunikácie - ostatné konštrukcie a práce   </t>
  </si>
  <si>
    <t xml:space="preserve">    5.40 - Komunikácie - vodorovné značenie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</si>
  <si>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</si>
  <si>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</si>
  <si>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</si>
  <si>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</si>
  <si>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</si>
  <si>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</si>
  <si>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</si>
  <si>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</si>
  <si>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</si>
  <si>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</si>
  <si>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</si>
  <si>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</si>
  <si>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</si>
  <si>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</si>
  <si>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</si>
  <si>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</si>
  <si>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</si>
  <si>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</si>
  <si>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</si>
  <si>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hr. 0,1 m s vodor. premiestn. na hromady, so zložením na vzdialenosť do 100 m a do 100m3</t>
  </si>
  <si>
    <t>m3</t>
  </si>
  <si>
    <t>4</t>
  </si>
  <si>
    <t>2</t>
  </si>
  <si>
    <t>VV</t>
  </si>
  <si>
    <t xml:space="preserve">" Odstránenie ornice s vodorovným premiestnením na dočasné skládky na vzdialenosť do 100 m a do 100 m3   </t>
  </si>
  <si>
    <t xml:space="preserve">308*0,1 " vrátane ošetrenia   </t>
  </si>
  <si>
    <t>Súčet</t>
  </si>
  <si>
    <t>131301108</t>
  </si>
  <si>
    <t>Výkop nezapaženej jamy v hornine 3 až 4, do 100 m3, vrátane naloženia na dopravný prostriedok, odvozu do 15 km, zloženia, poplatku za uskladnenie</t>
  </si>
  <si>
    <t xml:space="preserve">2,4 "Výkop pre výmenu podložia 0,3 m   </t>
  </si>
  <si>
    <t xml:space="preserve">32,4 "Výkop pre výmenu podložia 0,2 m   </t>
  </si>
  <si>
    <t xml:space="preserve">Súčet   </t>
  </si>
  <si>
    <t>3</t>
  </si>
  <si>
    <t>181301101.S</t>
  </si>
  <si>
    <t>Rozprestretie ornice v rovine, plocha do 500 m2, hr.do 100 mm</t>
  </si>
  <si>
    <t>m2</t>
  </si>
  <si>
    <t>6</t>
  </si>
  <si>
    <t>183405211.S</t>
  </si>
  <si>
    <t>Výsev trávniku hydroosevom na ornicu</t>
  </si>
  <si>
    <t>8</t>
  </si>
  <si>
    <t>5</t>
  </si>
  <si>
    <t>M</t>
  </si>
  <si>
    <t>005720001300.S</t>
  </si>
  <si>
    <t>Osivá tráv - trávové semeno</t>
  </si>
  <si>
    <t>kg</t>
  </si>
  <si>
    <t>10</t>
  </si>
  <si>
    <t xml:space="preserve">308*0,0309 "Prepočítané koeficientom množstva   </t>
  </si>
  <si>
    <t>1.20</t>
  </si>
  <si>
    <t xml:space="preserve">Búracie práce   </t>
  </si>
  <si>
    <t>113107241.S</t>
  </si>
  <si>
    <t>Odstránenie krytu asfaltového, hr. vrstvy do 50 mm, vrátane naloženia na dopravný prostriedok, odvozu do 15 km, zloženia, poplatku za uskladnenie  -0,098 t</t>
  </si>
  <si>
    <t>12</t>
  </si>
  <si>
    <t>7</t>
  </si>
  <si>
    <t>113152745</t>
  </si>
  <si>
    <t>Frézovanie asf. podkladu alebo krytu bez prekážok, hr. 100 mm, vrátane naloženia na dopravný prostriedok, odvozu do 15 km, zloženia, poplatku za uskladnenie  -0,254 t</t>
  </si>
  <si>
    <t>14</t>
  </si>
  <si>
    <t>113107247</t>
  </si>
  <si>
    <t>Odstránenie krytu asfaltového, hr. nad 50 do 100 mm, vrátane naloženia na dopravný prostriedok, odvozu do 15 km, zloženia, poplatku za uskladnenie  -0,181 t</t>
  </si>
  <si>
    <t>16</t>
  </si>
  <si>
    <t>9</t>
  </si>
  <si>
    <t>113307228</t>
  </si>
  <si>
    <t>Odstránenie podkladu v ploche do 200 m2 z kameniva hrubého drveného, hr.100 do 200 mm, , vrátane naloženia na dopravný prostriedok, odvozu do 15 km, zloženia, poplatku za uskladnenie  -0,44000t</t>
  </si>
  <si>
    <t>18</t>
  </si>
  <si>
    <t>113307236</t>
  </si>
  <si>
    <t>Odstránenie podkladu v ploche do 200 m2 z betónu prostého, hr. vrstvy 150 mm, , vrátane naloženia na dopravný prostriedok, odvozu do 15 km, zloženia, poplatku za uskladnenie  -0,36000t</t>
  </si>
  <si>
    <t>11</t>
  </si>
  <si>
    <t>113201111.S</t>
  </si>
  <si>
    <t>Vytrhanie obrúb s vybúraním lôžka - cestné obrubníky, vrátane naloženia na dopravný prostriedok, odvozu do 15 km, zloženia, poplatku za uskladnenie  -0,23000 t</t>
  </si>
  <si>
    <t>m</t>
  </si>
  <si>
    <t>22</t>
  </si>
  <si>
    <t>113201112</t>
  </si>
  <si>
    <t>Vytrhanie obrúb s vybúraním lôžka - chodníkové obrubníky, vrátane naloženia na dopravný prostriedok, odvozu do 15 km, zloženia, poplatku za uskladnenie -0,14500 t</t>
  </si>
  <si>
    <t>24</t>
  </si>
  <si>
    <t>5.10</t>
  </si>
  <si>
    <t xml:space="preserve">Komunikácie - vozovka   </t>
  </si>
  <si>
    <t>13</t>
  </si>
  <si>
    <t>181101102.S</t>
  </si>
  <si>
    <t>Úprava pláne v zárezoch v hornine 1-4 so zhutnením</t>
  </si>
  <si>
    <t>26</t>
  </si>
  <si>
    <t>289971211.S</t>
  </si>
  <si>
    <t>Zhotovenie vrstvy z geotextílie na upravenom povrchu sklon do 1 : 5 , šírky od 0 do 3 m</t>
  </si>
  <si>
    <t>28</t>
  </si>
  <si>
    <t xml:space="preserve">8*1,15 "položenie separačnej geotextílie + presahy 15%   </t>
  </si>
  <si>
    <t>15</t>
  </si>
  <si>
    <t>693110005005</t>
  </si>
  <si>
    <t>Geotextília separačná 200 g/m2</t>
  </si>
  <si>
    <t>30</t>
  </si>
  <si>
    <t>564861111.S</t>
  </si>
  <si>
    <t>Podklad zo štrkodrviny frakcie 0-32 s rozprestretím a zhutnením, po zhutnení hr. 200 mm</t>
  </si>
  <si>
    <t>32</t>
  </si>
  <si>
    <t>17</t>
  </si>
  <si>
    <t>564871111.S</t>
  </si>
  <si>
    <t>Podklad zo štrkodrviny fr. 0-63 s rozprestretím a zhutnením, po zhutnení hr. 300 mm</t>
  </si>
  <si>
    <t>34</t>
  </si>
  <si>
    <t>567124215.S</t>
  </si>
  <si>
    <t>Podklad z podkladového betónu PB II tr. C 16/20 hr. 150 mm</t>
  </si>
  <si>
    <t>36</t>
  </si>
  <si>
    <t>19</t>
  </si>
  <si>
    <t>573111112.1</t>
  </si>
  <si>
    <t>Postrek asfaltový infiltračný s posypom kamenivom z asfaltu cestného v množstve 0,80 kg/m2</t>
  </si>
  <si>
    <t>38</t>
  </si>
  <si>
    <t>573211108.S</t>
  </si>
  <si>
    <t>Postrek asfaltový spojovací bez posypu kamenivom z asfaltu cestného v množstve 0,50 kg/m2</t>
  </si>
  <si>
    <t>40</t>
  </si>
  <si>
    <t>21</t>
  </si>
  <si>
    <t>577134261.S</t>
  </si>
  <si>
    <t>Asfaltový betón vrstva obrusná AC 11 O v pruhu š. nad 3 m z modifik. asfaltu tr. I, po zhutnení hr. 40 mm</t>
  </si>
  <si>
    <t>42</t>
  </si>
  <si>
    <t>577154361.S</t>
  </si>
  <si>
    <t>Asfaltový betón vrstva obrusná alebo ložná AC 16 v pruhu š. nad 3 m z modifik. asfaltu tr. I, po zhutnení hr. 60 mm</t>
  </si>
  <si>
    <t>44</t>
  </si>
  <si>
    <t>5.20</t>
  </si>
  <si>
    <t xml:space="preserve">Komunikácie - chodník   </t>
  </si>
  <si>
    <t>23</t>
  </si>
  <si>
    <t>567114211.S1</t>
  </si>
  <si>
    <t>Podklad z podkladového betónu PB II tr. C 16/20 hr. 50 mm</t>
  </si>
  <si>
    <t>-1061465447</t>
  </si>
  <si>
    <t>577124111.S</t>
  </si>
  <si>
    <t>Asfaltový betón vrstva obrusná AC 8 O v pruhu š. do 3 m z nemodifik. asfaltu tr. II, po zhutnení hr. 30 mm</t>
  </si>
  <si>
    <t>46</t>
  </si>
  <si>
    <t>25</t>
  </si>
  <si>
    <t>48</t>
  </si>
  <si>
    <t>596911335</t>
  </si>
  <si>
    <t>Kladenie dlažby pre nevidiacich hr. 60 mm do malty, vrátane dodávky malty</t>
  </si>
  <si>
    <t>50</t>
  </si>
  <si>
    <t>27</t>
  </si>
  <si>
    <t>52</t>
  </si>
  <si>
    <t>592460007305</t>
  </si>
  <si>
    <t>Dlažba betónová pre nevidiacich, červená</t>
  </si>
  <si>
    <t>54</t>
  </si>
  <si>
    <t xml:space="preserve">65 " základné množstvo   </t>
  </si>
  <si>
    <t xml:space="preserve">6 " stratné   </t>
  </si>
  <si>
    <t>5.30</t>
  </si>
  <si>
    <t xml:space="preserve">Komunikácie - ostatné konštrukcie a práce   </t>
  </si>
  <si>
    <t>29</t>
  </si>
  <si>
    <t>596912313.S</t>
  </si>
  <si>
    <t>Rozobratie a spätné kladenie betónovej dlažby z vegetačných tvárnic hr. 100 mm, do lôžka z kameniva ťaženého, veľkosti do 0,25 m2, plochy nad 100 do 300 m2</t>
  </si>
  <si>
    <t>56</t>
  </si>
  <si>
    <t>592460020200.S</t>
  </si>
  <si>
    <t>Dlažba betónová zatrávňovacia</t>
  </si>
  <si>
    <t>58</t>
  </si>
  <si>
    <t xml:space="preserve">20 "doplnenie poškodenej vegetačnej dlažby   </t>
  </si>
  <si>
    <t>31</t>
  </si>
  <si>
    <t>895941119</t>
  </si>
  <si>
    <t>Úprava kanalizačného vpustu uličného</t>
  </si>
  <si>
    <t>ks</t>
  </si>
  <si>
    <t>60</t>
  </si>
  <si>
    <t xml:space="preserve">" Položka zahŕňa:   </t>
  </si>
  <si>
    <t xml:space="preserve">" - prečistenie   </t>
  </si>
  <si>
    <t xml:space="preserve">" - výmenu kalového koša   </t>
  </si>
  <si>
    <t xml:space="preserve">" - osadenie vyrovnávacieho prstenca   </t>
  </si>
  <si>
    <t xml:space="preserve">" - výškovú úpravu mreže   </t>
  </si>
  <si>
    <t xml:space="preserve">21 " kusov   </t>
  </si>
  <si>
    <t>592230001655</t>
  </si>
  <si>
    <t>Vyrovnávací prstenec pre uličný vpust</t>
  </si>
  <si>
    <t>62</t>
  </si>
  <si>
    <t>33</t>
  </si>
  <si>
    <t>592270007266</t>
  </si>
  <si>
    <t>Kalový kôš k zachytávaniu nečistôt pre uličný vpust</t>
  </si>
  <si>
    <t>64</t>
  </si>
  <si>
    <t>899331115</t>
  </si>
  <si>
    <t>Výšková úprava poklopov šácht</t>
  </si>
  <si>
    <t>66</t>
  </si>
  <si>
    <t>35</t>
  </si>
  <si>
    <t>899331115.1</t>
  </si>
  <si>
    <t>Výšková úprava šupátok</t>
  </si>
  <si>
    <t>68</t>
  </si>
  <si>
    <t>916362111.S</t>
  </si>
  <si>
    <t>Osadenie cestného obrubníka betónového stojatého do lôžka z betónu prostého tr. C 12/15 s bočnou oporou</t>
  </si>
  <si>
    <t>70</t>
  </si>
  <si>
    <t>37</t>
  </si>
  <si>
    <t>592170002355</t>
  </si>
  <si>
    <t>Obrubník cestný, lxšxv 1000x120x250 mm</t>
  </si>
  <si>
    <t>72</t>
  </si>
  <si>
    <t xml:space="preserve">629 " základné množstvo   </t>
  </si>
  <si>
    <t xml:space="preserve">31 " stratné   </t>
  </si>
  <si>
    <t>917733111.S</t>
  </si>
  <si>
    <t>Osadenie betón. obrubníka bezbariérového do lôžka z betónu prosteho tr. C 30/37,š.do 400 mm</t>
  </si>
  <si>
    <t>74</t>
  </si>
  <si>
    <t>39</t>
  </si>
  <si>
    <t>592170002400.S</t>
  </si>
  <si>
    <t>Obrubník cestný nábehový, lxšxv 1000x220x150 mm</t>
  </si>
  <si>
    <t>76</t>
  </si>
  <si>
    <t xml:space="preserve">269 " nájazdový obrubník, základné množstvo   </t>
  </si>
  <si>
    <t xml:space="preserve">20 "stratné   </t>
  </si>
  <si>
    <t>917862111.S</t>
  </si>
  <si>
    <t>Osadenie chodník. obrubníka betónového stojatého do lôžka z betónu prosteho tr. C 12/15 s bočnou oporou</t>
  </si>
  <si>
    <t>78</t>
  </si>
  <si>
    <t>41</t>
  </si>
  <si>
    <t>592170002105</t>
  </si>
  <si>
    <t>Obrubník chodníkový, lxšxv 1000x80x250 mm</t>
  </si>
  <si>
    <t>80</t>
  </si>
  <si>
    <t xml:space="preserve">355 " základné množstvo   </t>
  </si>
  <si>
    <t xml:space="preserve">25 " stratné   </t>
  </si>
  <si>
    <t>919726174</t>
  </si>
  <si>
    <t>Rezanie priečnych alebo pozdĺžnych škár živič. plôch pre vytvor. komôrky pre zálievku, š. 10 mm, hĺ. 40 mm</t>
  </si>
  <si>
    <t>82</t>
  </si>
  <si>
    <t>43</t>
  </si>
  <si>
    <t>919726174.1</t>
  </si>
  <si>
    <t>Rezanie priečnych alebo pozdĺžnych škár živič. plôch pre vytvor. komôrky pre zálievku, š. 5 mm, hĺ. 60 mm</t>
  </si>
  <si>
    <t>84</t>
  </si>
  <si>
    <t>919726174.2</t>
  </si>
  <si>
    <t>Rezanie priečnych alebo pozdĺžnych škár živič. plôch pre vytvor. komôrky pre zálievku, š. 5 mm, hĺ. 100 mm</t>
  </si>
  <si>
    <t>86</t>
  </si>
  <si>
    <t>45</t>
  </si>
  <si>
    <t>919726545</t>
  </si>
  <si>
    <t>Tesnenie rezaných škár zálievkou asfaltovou trvale pružnou š. 10 mm hl. 40 mm</t>
  </si>
  <si>
    <t>88</t>
  </si>
  <si>
    <t>5.40</t>
  </si>
  <si>
    <t>Komunikácie - vodorovné značenie</t>
  </si>
  <si>
    <t>914001111.S</t>
  </si>
  <si>
    <t>Osadenie a montáž cestnej zvislej dopravnej značky na stĺpik, stĺp, konzolu alebo objekt</t>
  </si>
  <si>
    <t>-66124181</t>
  </si>
  <si>
    <t>47</t>
  </si>
  <si>
    <t>404410000940.1</t>
  </si>
  <si>
    <t>Dopravná značka v zmysle PD</t>
  </si>
  <si>
    <t>-1873397686</t>
  </si>
  <si>
    <t>404440000100.S</t>
  </si>
  <si>
    <t>Úchyt na stĺpik, d 60 mm, križový, Zn</t>
  </si>
  <si>
    <t>1809497009</t>
  </si>
  <si>
    <t xml:space="preserve">5*2   </t>
  </si>
  <si>
    <t>49</t>
  </si>
  <si>
    <t>404490008600.S</t>
  </si>
  <si>
    <t>Krytka stĺpika, d 60 mm, plastová</t>
  </si>
  <si>
    <t>1456810734</t>
  </si>
  <si>
    <t>404490008401</t>
  </si>
  <si>
    <t>Stĺpik Zn, d 60 mm, pre dopravné značky, dĺ.3,5m</t>
  </si>
  <si>
    <t>1459039420</t>
  </si>
  <si>
    <t>51</t>
  </si>
  <si>
    <t>404490008800.S</t>
  </si>
  <si>
    <t>Hliníkova pätka pre montáž stĺpika d 60 mm do pevného základu</t>
  </si>
  <si>
    <t>382829412</t>
  </si>
  <si>
    <t>915711211.S</t>
  </si>
  <si>
    <t>Vodorovné dopravné značenie striekané farbou deliacich čiar súvislých šírky 120 mm biela retroreflexná</t>
  </si>
  <si>
    <t>90</t>
  </si>
  <si>
    <t xml:space="preserve">94 "Parkovacie čiary 622 š 120 mm   </t>
  </si>
  <si>
    <t xml:space="preserve">90 " šikmé čiary 620 hr. 120  mm   </t>
  </si>
  <si>
    <t>53</t>
  </si>
  <si>
    <t>915715181.S</t>
  </si>
  <si>
    <t>Vodiaca línia 2x3 pruhy frézovaná so zaplnením dvojzložkovým plastom na priechod pre chodcov</t>
  </si>
  <si>
    <t>-1804243452</t>
  </si>
  <si>
    <t>915721222.1</t>
  </si>
  <si>
    <t>Vodorovné dopravné značenie striekané farbou prechodov pre chodcov, šípky, symboly a pod., farba podľa typu značenia retroreflexná</t>
  </si>
  <si>
    <t>92</t>
  </si>
  <si>
    <t xml:space="preserve">110 " priechod pre chodcov - značenie 610   </t>
  </si>
  <si>
    <t xml:space="preserve">1,5 " symboly, zdravotne postihnutí 622   </t>
  </si>
  <si>
    <t>55</t>
  </si>
  <si>
    <t>915791111.S</t>
  </si>
  <si>
    <t>Predznačenie pre značenie striekané farbou z náterových hmôt deliace čiary, vodiace prúžky</t>
  </si>
  <si>
    <t>94</t>
  </si>
  <si>
    <t>915791112.S</t>
  </si>
  <si>
    <t>Predznačenie pre vodorovné značenie striekané farbou alebo vykonávané z náterových hmôt</t>
  </si>
  <si>
    <t>96</t>
  </si>
  <si>
    <t>OST</t>
  </si>
  <si>
    <t>Ostatné</t>
  </si>
  <si>
    <t>57</t>
  </si>
  <si>
    <t>OST300013</t>
  </si>
  <si>
    <t>Náklady na vytýčenie inžinierskych sietí na opravovanom úseku</t>
  </si>
  <si>
    <t>kpl</t>
  </si>
  <si>
    <t>262144</t>
  </si>
  <si>
    <t>98</t>
  </si>
  <si>
    <t>OST400021</t>
  </si>
  <si>
    <t>Náklady na vypracovanie projektu dočasného dopravného značenia</t>
  </si>
  <si>
    <t>100</t>
  </si>
  <si>
    <t>59</t>
  </si>
  <si>
    <t>OST600024</t>
  </si>
  <si>
    <t>Dočasné dopravné zanačenie - realizácia počas výstavby</t>
  </si>
  <si>
    <t>102</t>
  </si>
  <si>
    <t>Rekonštrukcia pozemných komunikácií v meste Košice - dodávateľský úver časť II</t>
  </si>
  <si>
    <t>SO 103-00 - Rekonštrukcia komunikácie - Tolstého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</si>
</sst>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1"/>
  <sheetViews>
    <sheetView showGridLines="0" tabSelected="1" workbookViewId="0">
      <selection activeCell="F32" sqref="F32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44" t="s">
        <v>2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0" t="s">
        <v>48</v>
      </c>
    </row>
    <row r="3" spans="2:46" ht="7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46</v>
      </c>
    </row>
    <row r="4" spans="2:46" ht="25" customHeight="1" x14ac:dyDescent="0.2">
      <c r="B4" s="13"/>
      <c r="D4" s="14" t="s">
        <v>49</v>
      </c>
      <c r="L4" s="13"/>
      <c r="M4" s="40" t="s">
        <v>4</v>
      </c>
      <c r="AT4" s="10" t="s">
        <v>1</v>
      </c>
    </row>
    <row r="5" spans="2:46" ht="7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16.5" customHeight="1" x14ac:dyDescent="0.2">
      <c r="B7" s="13"/>
      <c r="E7" s="142" t="s">
        <v>331</v>
      </c>
      <c r="F7" s="143"/>
      <c r="G7" s="143"/>
      <c r="H7" s="143"/>
      <c r="L7" s="13"/>
    </row>
    <row r="8" spans="2:46" s="1" customFormat="1" ht="12" customHeight="1" x14ac:dyDescent="0.2">
      <c r="B8" s="19"/>
      <c r="D8" s="16" t="s">
        <v>50</v>
      </c>
      <c r="L8" s="19"/>
    </row>
    <row r="9" spans="2:46" s="1" customFormat="1" ht="16.5" customHeight="1" x14ac:dyDescent="0.2">
      <c r="B9" s="19"/>
      <c r="E9" s="140" t="s">
        <v>332</v>
      </c>
      <c r="F9" s="141"/>
      <c r="G9" s="141"/>
      <c r="H9" s="141"/>
      <c r="L9" s="19"/>
    </row>
    <row r="10" spans="2:46" s="1" customFormat="1" x14ac:dyDescent="0.2">
      <c r="B10" s="19"/>
      <c r="L10" s="19"/>
    </row>
    <row r="11" spans="2:46" s="1" customFormat="1" ht="12" customHeight="1" x14ac:dyDescent="0.2">
      <c r="B11" s="19"/>
      <c r="D11" s="16" t="s">
        <v>6</v>
      </c>
      <c r="F11" s="15" t="s">
        <v>0</v>
      </c>
      <c r="I11" s="16" t="s">
        <v>7</v>
      </c>
      <c r="J11" s="15" t="s">
        <v>0</v>
      </c>
      <c r="L11" s="19"/>
    </row>
    <row r="12" spans="2:46" s="1" customFormat="1" ht="12" customHeight="1" x14ac:dyDescent="0.2">
      <c r="B12" s="19"/>
      <c r="D12" s="16" t="s">
        <v>8</v>
      </c>
      <c r="F12" s="15" t="s">
        <v>9</v>
      </c>
      <c r="I12" s="16" t="s">
        <v>10</v>
      </c>
      <c r="J12" s="30">
        <v>45355</v>
      </c>
      <c r="L12" s="19"/>
    </row>
    <row r="13" spans="2:46" s="1" customFormat="1" ht="10.75" customHeight="1" x14ac:dyDescent="0.2">
      <c r="B13" s="19"/>
      <c r="L13" s="19"/>
    </row>
    <row r="14" spans="2:46" s="1" customFormat="1" ht="12" customHeight="1" x14ac:dyDescent="0.2">
      <c r="B14" s="19"/>
      <c r="D14" s="16" t="s">
        <v>11</v>
      </c>
      <c r="I14" s="16" t="s">
        <v>12</v>
      </c>
      <c r="J14" s="15"/>
      <c r="L14" s="19"/>
    </row>
    <row r="15" spans="2:46" s="1" customFormat="1" ht="18" customHeight="1" x14ac:dyDescent="0.2">
      <c r="B15" s="19"/>
      <c r="E15" s="15" t="s">
        <v>13</v>
      </c>
      <c r="I15" s="16" t="s">
        <v>14</v>
      </c>
      <c r="J15" s="15"/>
      <c r="L15" s="19"/>
    </row>
    <row r="16" spans="2:46" s="1" customFormat="1" ht="7" customHeight="1" x14ac:dyDescent="0.2">
      <c r="B16" s="19"/>
      <c r="L16" s="19"/>
    </row>
    <row r="17" spans="2:24" s="1" customFormat="1" ht="12" customHeight="1" x14ac:dyDescent="0.2">
      <c r="B17" s="19"/>
      <c r="D17" s="16" t="s">
        <v>15</v>
      </c>
      <c r="I17" s="16" t="s">
        <v>12</v>
      </c>
      <c r="J17" s="17" t="s">
        <v>16</v>
      </c>
      <c r="L17" s="19"/>
    </row>
    <row r="18" spans="2:24" s="1" customFormat="1" ht="18" customHeight="1" x14ac:dyDescent="0.2">
      <c r="B18" s="19"/>
      <c r="E18" s="146" t="s">
        <v>16</v>
      </c>
      <c r="F18" s="147"/>
      <c r="G18" s="147"/>
      <c r="H18" s="147"/>
      <c r="I18" s="16" t="s">
        <v>14</v>
      </c>
      <c r="J18" s="17" t="s">
        <v>16</v>
      </c>
      <c r="L18" s="19"/>
      <c r="X18" s="1" t="s">
        <v>16</v>
      </c>
    </row>
    <row r="19" spans="2:24" s="1" customFormat="1" ht="7" customHeight="1" x14ac:dyDescent="0.2">
      <c r="B19" s="19"/>
      <c r="L19" s="19"/>
    </row>
    <row r="20" spans="2:24" s="1" customFormat="1" ht="12" customHeight="1" x14ac:dyDescent="0.2">
      <c r="B20" s="19"/>
      <c r="D20" s="16" t="s">
        <v>17</v>
      </c>
      <c r="I20" s="16" t="s">
        <v>12</v>
      </c>
      <c r="J20" s="15"/>
      <c r="L20" s="19"/>
    </row>
    <row r="21" spans="2:24" s="1" customFormat="1" ht="18" customHeight="1" x14ac:dyDescent="0.2">
      <c r="B21" s="19"/>
      <c r="E21" s="15" t="s">
        <v>18</v>
      </c>
      <c r="I21" s="16" t="s">
        <v>14</v>
      </c>
      <c r="J21" s="15"/>
      <c r="L21" s="19"/>
    </row>
    <row r="22" spans="2:24" s="1" customFormat="1" ht="7" customHeight="1" x14ac:dyDescent="0.2">
      <c r="B22" s="19"/>
      <c r="L22" s="19"/>
    </row>
    <row r="23" spans="2:24" s="1" customFormat="1" ht="12" customHeight="1" x14ac:dyDescent="0.2">
      <c r="B23" s="19"/>
      <c r="D23" s="16" t="s">
        <v>20</v>
      </c>
      <c r="I23" s="16" t="s">
        <v>12</v>
      </c>
      <c r="J23" s="15"/>
      <c r="L23" s="19"/>
    </row>
    <row r="24" spans="2:24" s="1" customFormat="1" ht="18" customHeight="1" x14ac:dyDescent="0.2">
      <c r="B24" s="19"/>
      <c r="E24" s="15" t="s">
        <v>21</v>
      </c>
      <c r="I24" s="16" t="s">
        <v>14</v>
      </c>
      <c r="J24" s="15"/>
      <c r="L24" s="19"/>
    </row>
    <row r="25" spans="2:24" s="1" customFormat="1" ht="7" customHeight="1" x14ac:dyDescent="0.2">
      <c r="B25" s="19"/>
      <c r="L25" s="19"/>
    </row>
    <row r="26" spans="2:24" s="1" customFormat="1" ht="12" customHeight="1" x14ac:dyDescent="0.2">
      <c r="B26" s="19"/>
      <c r="D26" s="16" t="s">
        <v>22</v>
      </c>
      <c r="L26" s="19"/>
    </row>
    <row r="27" spans="2:24" s="2" customFormat="1" ht="16.5" customHeight="1" x14ac:dyDescent="0.2">
      <c r="B27" s="41"/>
      <c r="E27" s="148" t="s">
        <v>0</v>
      </c>
      <c r="F27" s="148"/>
      <c r="G27" s="148"/>
      <c r="H27" s="148"/>
      <c r="L27" s="41"/>
    </row>
    <row r="28" spans="2:24" s="1" customFormat="1" ht="7" customHeight="1" x14ac:dyDescent="0.2">
      <c r="B28" s="19"/>
      <c r="L28" s="19"/>
    </row>
    <row r="29" spans="2:24" s="1" customFormat="1" ht="7" customHeight="1" x14ac:dyDescent="0.2">
      <c r="B29" s="19"/>
      <c r="D29" s="31"/>
      <c r="E29" s="31"/>
      <c r="F29" s="31"/>
      <c r="G29" s="31"/>
      <c r="H29" s="31"/>
      <c r="I29" s="31"/>
      <c r="J29" s="31"/>
      <c r="K29" s="31"/>
      <c r="L29" s="19"/>
    </row>
    <row r="30" spans="2:24" s="1" customFormat="1" ht="25.4" customHeight="1" x14ac:dyDescent="0.2">
      <c r="B30" s="19"/>
      <c r="D30" s="42" t="s">
        <v>23</v>
      </c>
      <c r="J30" s="39">
        <f>ROUND(J124, 2)</f>
        <v>0</v>
      </c>
      <c r="L30" s="19"/>
    </row>
    <row r="31" spans="2:24" s="1" customFormat="1" ht="7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24" s="1" customFormat="1" ht="14.4" customHeight="1" x14ac:dyDescent="0.2">
      <c r="B32" s="19"/>
      <c r="F32" s="21" t="s">
        <v>25</v>
      </c>
      <c r="I32" s="21" t="s">
        <v>24</v>
      </c>
      <c r="J32" s="21" t="s">
        <v>26</v>
      </c>
      <c r="L32" s="19"/>
    </row>
    <row r="33" spans="2:12" s="1" customFormat="1" ht="14.4" customHeight="1" x14ac:dyDescent="0.2">
      <c r="B33" s="19"/>
      <c r="D33" s="32" t="s">
        <v>27</v>
      </c>
      <c r="E33" s="22" t="s">
        <v>28</v>
      </c>
      <c r="F33" s="43">
        <f>ROUND((SUM(BE124:BE240)),  2)</f>
        <v>0</v>
      </c>
      <c r="G33" s="44"/>
      <c r="H33" s="44"/>
      <c r="I33" s="45">
        <v>0.2</v>
      </c>
      <c r="J33" s="43">
        <f>ROUND(((SUM(BE124:BE240))*I33),  2)</f>
        <v>0</v>
      </c>
      <c r="L33" s="19"/>
    </row>
    <row r="34" spans="2:12" s="1" customFormat="1" ht="14.4" customHeight="1" x14ac:dyDescent="0.2">
      <c r="B34" s="19"/>
      <c r="E34" s="22" t="s">
        <v>29</v>
      </c>
      <c r="F34" s="43">
        <f>ROUND((SUM(BF124:BF240)),  2)</f>
        <v>0</v>
      </c>
      <c r="G34" s="44"/>
      <c r="H34" s="44"/>
      <c r="I34" s="45">
        <v>0.2</v>
      </c>
      <c r="J34" s="43">
        <f>ROUND(((SUM(BF124:BF240))*I34),  2)</f>
        <v>0</v>
      </c>
      <c r="L34" s="19"/>
    </row>
    <row r="35" spans="2:12" s="1" customFormat="1" ht="14.4" customHeight="1" x14ac:dyDescent="0.2">
      <c r="B35" s="19"/>
      <c r="E35" s="16" t="s">
        <v>30</v>
      </c>
      <c r="F35" s="46">
        <f>ROUND((SUM(BG124:BG240)),  2)</f>
        <v>0</v>
      </c>
      <c r="I35" s="47">
        <v>0.2</v>
      </c>
      <c r="J35" s="46">
        <f>0</f>
        <v>0</v>
      </c>
      <c r="L35" s="19"/>
    </row>
    <row r="36" spans="2:12" s="1" customFormat="1" ht="14.4" customHeight="1" x14ac:dyDescent="0.2">
      <c r="B36" s="19"/>
      <c r="E36" s="16" t="s">
        <v>31</v>
      </c>
      <c r="F36" s="46">
        <f>ROUND((SUM(BH124:BH240)),  2)</f>
        <v>0</v>
      </c>
      <c r="I36" s="47">
        <v>0.2</v>
      </c>
      <c r="J36" s="46">
        <f>0</f>
        <v>0</v>
      </c>
      <c r="L36" s="19"/>
    </row>
    <row r="37" spans="2:12" s="1" customFormat="1" ht="14.4" customHeight="1" x14ac:dyDescent="0.2">
      <c r="B37" s="19"/>
      <c r="E37" s="22" t="s">
        <v>32</v>
      </c>
      <c r="F37" s="43">
        <f>ROUND((SUM(BI124:BI240)),  2)</f>
        <v>0</v>
      </c>
      <c r="G37" s="44"/>
      <c r="H37" s="44"/>
      <c r="I37" s="45">
        <v>0</v>
      </c>
      <c r="J37" s="43">
        <f>0</f>
        <v>0</v>
      </c>
      <c r="L37" s="19"/>
    </row>
    <row r="38" spans="2:12" s="1" customFormat="1" ht="7" customHeight="1" x14ac:dyDescent="0.2">
      <c r="B38" s="19"/>
      <c r="L38" s="19"/>
    </row>
    <row r="39" spans="2:12" s="1" customFormat="1" ht="25.4" customHeight="1" x14ac:dyDescent="0.2">
      <c r="B39" s="19"/>
      <c r="C39" s="48"/>
      <c r="D39" s="49" t="s">
        <v>33</v>
      </c>
      <c r="E39" s="33"/>
      <c r="F39" s="33"/>
      <c r="G39" s="50" t="s">
        <v>34</v>
      </c>
      <c r="H39" s="51" t="s">
        <v>35</v>
      </c>
      <c r="I39" s="33"/>
      <c r="J39" s="52">
        <f>SUM(J30:J37)</f>
        <v>0</v>
      </c>
      <c r="K39" s="53"/>
      <c r="L39" s="19"/>
    </row>
    <row r="40" spans="2:12" s="1" customFormat="1" ht="14.4" customHeight="1" x14ac:dyDescent="0.2">
      <c r="B40" s="19"/>
      <c r="L40" s="19"/>
    </row>
    <row r="41" spans="2:12" ht="14.4" customHeight="1" x14ac:dyDescent="0.2">
      <c r="B41" s="13"/>
      <c r="L41" s="13"/>
    </row>
    <row r="42" spans="2:12" ht="14.4" customHeight="1" x14ac:dyDescent="0.2">
      <c r="B42" s="13"/>
      <c r="L42" s="13"/>
    </row>
    <row r="43" spans="2:12" ht="14.4" customHeight="1" x14ac:dyDescent="0.2">
      <c r="B43" s="13"/>
      <c r="L43" s="13"/>
    </row>
    <row r="44" spans="2:12" ht="14.4" customHeight="1" x14ac:dyDescent="0.2">
      <c r="B44" s="13"/>
      <c r="L44" s="13"/>
    </row>
    <row r="45" spans="2:12" ht="14.4" customHeight="1" x14ac:dyDescent="0.2">
      <c r="B45" s="13"/>
      <c r="L45" s="13"/>
    </row>
    <row r="46" spans="2:12" ht="14.4" customHeight="1" x14ac:dyDescent="0.2">
      <c r="B46" s="13"/>
      <c r="L46" s="13"/>
    </row>
    <row r="47" spans="2:12" ht="14.4" customHeight="1" x14ac:dyDescent="0.2">
      <c r="B47" s="13"/>
      <c r="L47" s="13"/>
    </row>
    <row r="48" spans="2:12" ht="14.4" customHeight="1" x14ac:dyDescent="0.2">
      <c r="B48" s="13"/>
      <c r="L48" s="13"/>
    </row>
    <row r="49" spans="2:12" ht="14.4" customHeight="1" x14ac:dyDescent="0.2">
      <c r="B49" s="13"/>
      <c r="L49" s="13"/>
    </row>
    <row r="50" spans="2:12" s="1" customFormat="1" ht="14.4" customHeight="1" x14ac:dyDescent="0.2">
      <c r="B50" s="19"/>
      <c r="D50" s="23" t="s">
        <v>36</v>
      </c>
      <c r="E50" s="24"/>
      <c r="F50" s="24"/>
      <c r="G50" s="23" t="s">
        <v>37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5" x14ac:dyDescent="0.2">
      <c r="B61" s="19"/>
      <c r="D61" s="25" t="s">
        <v>38</v>
      </c>
      <c r="E61" s="20"/>
      <c r="F61" s="54" t="s">
        <v>39</v>
      </c>
      <c r="G61" s="25" t="s">
        <v>38</v>
      </c>
      <c r="H61" s="20"/>
      <c r="I61" s="20"/>
      <c r="J61" s="55" t="s">
        <v>39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3" x14ac:dyDescent="0.2">
      <c r="B65" s="19"/>
      <c r="D65" s="23" t="s">
        <v>40</v>
      </c>
      <c r="E65" s="24"/>
      <c r="F65" s="24"/>
      <c r="G65" s="23" t="s">
        <v>41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5" x14ac:dyDescent="0.2">
      <c r="B76" s="19"/>
      <c r="D76" s="25" t="s">
        <v>38</v>
      </c>
      <c r="E76" s="20"/>
      <c r="F76" s="54" t="s">
        <v>39</v>
      </c>
      <c r="G76" s="25" t="s">
        <v>38</v>
      </c>
      <c r="H76" s="20"/>
      <c r="I76" s="20"/>
      <c r="J76" s="55" t="s">
        <v>39</v>
      </c>
      <c r="K76" s="20"/>
      <c r="L76" s="19"/>
    </row>
    <row r="77" spans="2:12" s="1" customFormat="1" ht="14.4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47" s="1" customFormat="1" ht="7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47" s="1" customFormat="1" ht="25" customHeight="1" x14ac:dyDescent="0.2">
      <c r="B82" s="19"/>
      <c r="C82" s="14" t="s">
        <v>51</v>
      </c>
      <c r="L82" s="19"/>
    </row>
    <row r="83" spans="2:47" s="1" customFormat="1" ht="7" customHeight="1" x14ac:dyDescent="0.2">
      <c r="B83" s="19"/>
      <c r="L83" s="19"/>
    </row>
    <row r="84" spans="2:47" s="1" customFormat="1" ht="12" customHeight="1" x14ac:dyDescent="0.2">
      <c r="B84" s="19"/>
      <c r="C84" s="16" t="s">
        <v>5</v>
      </c>
      <c r="L84" s="19"/>
    </row>
    <row r="85" spans="2:47" s="1" customFormat="1" ht="16.5" customHeight="1" x14ac:dyDescent="0.2">
      <c r="B85" s="19"/>
      <c r="E85" s="142" t="str">
        <f>E7</f>
        <v>Rekonštrukcia pozemných komunikácií v meste Košice - dodávateľský úver časť II</v>
      </c>
      <c r="F85" s="143"/>
      <c r="G85" s="143"/>
      <c r="H85" s="143"/>
      <c r="L85" s="19"/>
    </row>
    <row r="86" spans="2:47" s="1" customFormat="1" ht="12" customHeight="1" x14ac:dyDescent="0.2">
      <c r="B86" s="19"/>
      <c r="C86" s="16" t="s">
        <v>50</v>
      </c>
      <c r="L86" s="19"/>
    </row>
    <row r="87" spans="2:47" s="1" customFormat="1" ht="16.5" customHeight="1" x14ac:dyDescent="0.2">
      <c r="B87" s="19"/>
      <c r="E87" s="140" t="str">
        <f>E9</f>
        <v>SO 103-00 - Rekonštrukcia komunikácie - Tolstého</v>
      </c>
      <c r="F87" s="141"/>
      <c r="G87" s="141"/>
      <c r="H87" s="141"/>
      <c r="L87" s="19"/>
    </row>
    <row r="88" spans="2:47" s="1" customFormat="1" ht="7" customHeight="1" x14ac:dyDescent="0.2">
      <c r="B88" s="19"/>
      <c r="L88" s="19"/>
    </row>
    <row r="89" spans="2:47" s="1" customFormat="1" ht="12" customHeight="1" x14ac:dyDescent="0.2">
      <c r="B89" s="19"/>
      <c r="C89" s="16" t="s">
        <v>8</v>
      </c>
      <c r="F89" s="15" t="str">
        <f>F12</f>
        <v xml:space="preserve"> </v>
      </c>
      <c r="I89" s="16" t="s">
        <v>10</v>
      </c>
      <c r="J89" s="30">
        <f>IF(J12="","",J12)</f>
        <v>45355</v>
      </c>
      <c r="L89" s="19"/>
    </row>
    <row r="90" spans="2:47" s="1" customFormat="1" ht="7" customHeight="1" x14ac:dyDescent="0.2">
      <c r="B90" s="19"/>
      <c r="L90" s="19"/>
    </row>
    <row r="91" spans="2:47" s="1" customFormat="1" ht="15.15" customHeight="1" x14ac:dyDescent="0.2">
      <c r="B91" s="19"/>
      <c r="C91" s="16" t="s">
        <v>11</v>
      </c>
      <c r="F91" s="15" t="str">
        <f>E15</f>
        <v>Mesto Košice</v>
      </c>
      <c r="I91" s="16" t="s">
        <v>17</v>
      </c>
      <c r="J91" s="18" t="str">
        <f>E21</f>
        <v>MP Construct s.r.o.</v>
      </c>
      <c r="L91" s="19"/>
    </row>
    <row r="92" spans="2:47" s="1" customFormat="1" ht="15.15" customHeight="1" x14ac:dyDescent="0.2">
      <c r="B92" s="19"/>
      <c r="C92" s="16" t="s">
        <v>15</v>
      </c>
      <c r="F92" s="15" t="str">
        <f>IF(E18="","",E18)</f>
        <v>Vyplň údaj</v>
      </c>
      <c r="I92" s="16" t="s">
        <v>20</v>
      </c>
      <c r="J92" s="18" t="str">
        <f>E24</f>
        <v>Ing. Michal Matuška</v>
      </c>
      <c r="L92" s="19"/>
    </row>
    <row r="93" spans="2:47" s="1" customFormat="1" ht="10.25" customHeight="1" x14ac:dyDescent="0.2">
      <c r="B93" s="19"/>
      <c r="L93" s="19"/>
    </row>
    <row r="94" spans="2:47" s="1" customFormat="1" ht="29.25" customHeight="1" x14ac:dyDescent="0.2">
      <c r="B94" s="19"/>
      <c r="C94" s="56" t="s">
        <v>52</v>
      </c>
      <c r="D94" s="48"/>
      <c r="E94" s="48"/>
      <c r="F94" s="48"/>
      <c r="G94" s="48"/>
      <c r="H94" s="48"/>
      <c r="I94" s="48"/>
      <c r="J94" s="57" t="s">
        <v>53</v>
      </c>
      <c r="K94" s="48"/>
      <c r="L94" s="19"/>
    </row>
    <row r="95" spans="2:47" s="1" customFormat="1" ht="10.25" customHeight="1" x14ac:dyDescent="0.2">
      <c r="B95" s="19"/>
      <c r="L95" s="19"/>
    </row>
    <row r="96" spans="2:47" s="1" customFormat="1" ht="22.75" customHeight="1" x14ac:dyDescent="0.2">
      <c r="B96" s="19"/>
      <c r="C96" s="58" t="s">
        <v>54</v>
      </c>
      <c r="J96" s="39">
        <f>J124</f>
        <v>0</v>
      </c>
      <c r="L96" s="19"/>
      <c r="AU96" s="10" t="s">
        <v>55</v>
      </c>
    </row>
    <row r="97" spans="2:12" s="3" customFormat="1" ht="25" customHeight="1" x14ac:dyDescent="0.2">
      <c r="B97" s="59"/>
      <c r="D97" s="60" t="s">
        <v>56</v>
      </c>
      <c r="E97" s="61"/>
      <c r="F97" s="61"/>
      <c r="G97" s="61"/>
      <c r="H97" s="61"/>
      <c r="I97" s="61"/>
      <c r="J97" s="62">
        <f>J125</f>
        <v>0</v>
      </c>
      <c r="L97" s="59"/>
    </row>
    <row r="98" spans="2:12" s="4" customFormat="1" ht="19.899999999999999" customHeight="1" x14ac:dyDescent="0.2">
      <c r="B98" s="63"/>
      <c r="D98" s="64" t="s">
        <v>57</v>
      </c>
      <c r="E98" s="65"/>
      <c r="F98" s="65"/>
      <c r="G98" s="65"/>
      <c r="H98" s="65"/>
      <c r="I98" s="65"/>
      <c r="J98" s="66">
        <f>J126</f>
        <v>0</v>
      </c>
      <c r="L98" s="63"/>
    </row>
    <row r="99" spans="2:12" s="4" customFormat="1" ht="19.899999999999999" customHeight="1" x14ac:dyDescent="0.2">
      <c r="B99" s="63"/>
      <c r="D99" s="64" t="s">
        <v>58</v>
      </c>
      <c r="E99" s="65"/>
      <c r="F99" s="65"/>
      <c r="G99" s="65"/>
      <c r="H99" s="65"/>
      <c r="I99" s="65"/>
      <c r="J99" s="66">
        <f>J140</f>
        <v>0</v>
      </c>
      <c r="L99" s="63"/>
    </row>
    <row r="100" spans="2:12" s="4" customFormat="1" ht="19.899999999999999" customHeight="1" x14ac:dyDescent="0.2">
      <c r="B100" s="63"/>
      <c r="D100" s="64" t="s">
        <v>59</v>
      </c>
      <c r="E100" s="65"/>
      <c r="F100" s="65"/>
      <c r="G100" s="65"/>
      <c r="H100" s="65"/>
      <c r="I100" s="65"/>
      <c r="J100" s="66">
        <f>J148</f>
        <v>0</v>
      </c>
      <c r="L100" s="63"/>
    </row>
    <row r="101" spans="2:12" s="4" customFormat="1" ht="19.899999999999999" customHeight="1" x14ac:dyDescent="0.2">
      <c r="B101" s="63"/>
      <c r="D101" s="64" t="s">
        <v>60</v>
      </c>
      <c r="E101" s="65"/>
      <c r="F101" s="65"/>
      <c r="G101" s="65"/>
      <c r="H101" s="65"/>
      <c r="I101" s="65"/>
      <c r="J101" s="66">
        <f>J161</f>
        <v>0</v>
      </c>
      <c r="L101" s="63"/>
    </row>
    <row r="102" spans="2:12" s="4" customFormat="1" ht="19.899999999999999" customHeight="1" x14ac:dyDescent="0.2">
      <c r="B102" s="63"/>
      <c r="D102" s="64" t="s">
        <v>61</v>
      </c>
      <c r="E102" s="65"/>
      <c r="F102" s="65"/>
      <c r="G102" s="65"/>
      <c r="H102" s="65"/>
      <c r="I102" s="65"/>
      <c r="J102" s="66">
        <f>J171</f>
        <v>0</v>
      </c>
      <c r="L102" s="63"/>
    </row>
    <row r="103" spans="2:12" s="4" customFormat="1" ht="19.899999999999999" customHeight="1" x14ac:dyDescent="0.2">
      <c r="B103" s="63"/>
      <c r="D103" s="64" t="s">
        <v>62</v>
      </c>
      <c r="E103" s="65"/>
      <c r="F103" s="65"/>
      <c r="G103" s="65"/>
      <c r="H103" s="65"/>
      <c r="I103" s="65"/>
      <c r="J103" s="66">
        <f>J207</f>
        <v>0</v>
      </c>
      <c r="L103" s="63"/>
    </row>
    <row r="104" spans="2:12" s="3" customFormat="1" ht="25" customHeight="1" x14ac:dyDescent="0.2">
      <c r="B104" s="59"/>
      <c r="D104" s="60" t="s">
        <v>63</v>
      </c>
      <c r="E104" s="61"/>
      <c r="F104" s="61"/>
      <c r="G104" s="61"/>
      <c r="H104" s="61"/>
      <c r="I104" s="61"/>
      <c r="J104" s="62">
        <f>J237</f>
        <v>0</v>
      </c>
      <c r="L104" s="59"/>
    </row>
    <row r="105" spans="2:12" s="1" customFormat="1" ht="21.75" customHeight="1" x14ac:dyDescent="0.2">
      <c r="B105" s="19"/>
      <c r="L105" s="19"/>
    </row>
    <row r="106" spans="2:12" s="1" customFormat="1" ht="7" customHeight="1" x14ac:dyDescent="0.2"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19"/>
    </row>
    <row r="110" spans="2:12" s="1" customFormat="1" ht="7" customHeight="1" x14ac:dyDescent="0.2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19"/>
    </row>
    <row r="111" spans="2:12" s="1" customFormat="1" ht="25" customHeight="1" x14ac:dyDescent="0.2">
      <c r="B111" s="19"/>
      <c r="C111" s="14" t="s">
        <v>64</v>
      </c>
      <c r="L111" s="19"/>
    </row>
    <row r="112" spans="2:12" s="1" customFormat="1" ht="7" customHeight="1" x14ac:dyDescent="0.2">
      <c r="B112" s="19"/>
      <c r="L112" s="19"/>
    </row>
    <row r="113" spans="2:65" s="1" customFormat="1" ht="12" customHeight="1" x14ac:dyDescent="0.2">
      <c r="B113" s="19"/>
      <c r="C113" s="16" t="s">
        <v>5</v>
      </c>
      <c r="L113" s="19"/>
    </row>
    <row r="114" spans="2:65" s="1" customFormat="1" ht="16.5" customHeight="1" x14ac:dyDescent="0.2">
      <c r="B114" s="19"/>
      <c r="E114" s="142" t="str">
        <f>E7</f>
        <v>Rekonštrukcia pozemných komunikácií v meste Košice - dodávateľský úver časť II</v>
      </c>
      <c r="F114" s="143"/>
      <c r="G114" s="143"/>
      <c r="H114" s="143"/>
      <c r="L114" s="19"/>
    </row>
    <row r="115" spans="2:65" s="1" customFormat="1" ht="12" customHeight="1" x14ac:dyDescent="0.2">
      <c r="B115" s="19"/>
      <c r="C115" s="16" t="s">
        <v>50</v>
      </c>
      <c r="L115" s="19"/>
    </row>
    <row r="116" spans="2:65" s="1" customFormat="1" ht="16.5" customHeight="1" x14ac:dyDescent="0.2">
      <c r="B116" s="19"/>
      <c r="E116" s="140" t="str">
        <f>E9</f>
        <v>SO 103-00 - Rekonštrukcia komunikácie - Tolstého</v>
      </c>
      <c r="F116" s="141"/>
      <c r="G116" s="141"/>
      <c r="H116" s="141"/>
      <c r="L116" s="19"/>
    </row>
    <row r="117" spans="2:65" s="1" customFormat="1" ht="7" customHeight="1" x14ac:dyDescent="0.2">
      <c r="B117" s="19"/>
      <c r="L117" s="19"/>
    </row>
    <row r="118" spans="2:65" s="1" customFormat="1" ht="12" customHeight="1" x14ac:dyDescent="0.2">
      <c r="B118" s="19"/>
      <c r="C118" s="16" t="s">
        <v>8</v>
      </c>
      <c r="F118" s="15" t="str">
        <f>F12</f>
        <v xml:space="preserve"> </v>
      </c>
      <c r="I118" s="16" t="s">
        <v>10</v>
      </c>
      <c r="J118" s="30">
        <f>IF(J12="","",J12)</f>
        <v>45355</v>
      </c>
      <c r="L118" s="19"/>
    </row>
    <row r="119" spans="2:65" s="1" customFormat="1" ht="7" customHeight="1" x14ac:dyDescent="0.2">
      <c r="B119" s="19"/>
      <c r="L119" s="19"/>
    </row>
    <row r="120" spans="2:65" s="1" customFormat="1" ht="15.15" customHeight="1" x14ac:dyDescent="0.2">
      <c r="B120" s="19"/>
      <c r="C120" s="16" t="s">
        <v>11</v>
      </c>
      <c r="F120" s="15" t="str">
        <f>E15</f>
        <v>Mesto Košice</v>
      </c>
      <c r="I120" s="16" t="s">
        <v>17</v>
      </c>
      <c r="J120" s="18" t="str">
        <f>E21</f>
        <v>MP Construct s.r.o.</v>
      </c>
      <c r="L120" s="19"/>
    </row>
    <row r="121" spans="2:65" s="1" customFormat="1" ht="15.15" customHeight="1" x14ac:dyDescent="0.2">
      <c r="B121" s="19"/>
      <c r="C121" s="16" t="s">
        <v>15</v>
      </c>
      <c r="F121" s="15" t="str">
        <f>IF(E18="","",E18)</f>
        <v>Vyplň údaj</v>
      </c>
      <c r="I121" s="16" t="s">
        <v>20</v>
      </c>
      <c r="J121" s="18" t="str">
        <f>E24</f>
        <v>Ing. Michal Matuška</v>
      </c>
      <c r="L121" s="19"/>
    </row>
    <row r="122" spans="2:65" s="1" customFormat="1" ht="10.25" customHeight="1" x14ac:dyDescent="0.2">
      <c r="B122" s="19"/>
      <c r="L122" s="19"/>
    </row>
    <row r="123" spans="2:65" s="5" customFormat="1" ht="29.25" customHeight="1" x14ac:dyDescent="0.2">
      <c r="B123" s="67"/>
      <c r="C123" s="68" t="s">
        <v>65</v>
      </c>
      <c r="D123" s="69" t="s">
        <v>44</v>
      </c>
      <c r="E123" s="69" t="s">
        <v>42</v>
      </c>
      <c r="F123" s="69" t="s">
        <v>43</v>
      </c>
      <c r="G123" s="69" t="s">
        <v>66</v>
      </c>
      <c r="H123" s="69" t="s">
        <v>67</v>
      </c>
      <c r="I123" s="69" t="s">
        <v>68</v>
      </c>
      <c r="J123" s="70" t="s">
        <v>53</v>
      </c>
      <c r="K123" s="71" t="s">
        <v>69</v>
      </c>
      <c r="L123" s="67"/>
      <c r="M123" s="34" t="s">
        <v>0</v>
      </c>
      <c r="N123" s="35" t="s">
        <v>27</v>
      </c>
      <c r="O123" s="35" t="s">
        <v>70</v>
      </c>
      <c r="P123" s="35" t="s">
        <v>71</v>
      </c>
      <c r="Q123" s="35" t="s">
        <v>72</v>
      </c>
      <c r="R123" s="35" t="s">
        <v>73</v>
      </c>
      <c r="S123" s="35" t="s">
        <v>74</v>
      </c>
      <c r="T123" s="36" t="s">
        <v>75</v>
      </c>
    </row>
    <row r="124" spans="2:65" s="1" customFormat="1" ht="22.75" customHeight="1" x14ac:dyDescent="0.35">
      <c r="B124" s="19"/>
      <c r="C124" s="38" t="s">
        <v>54</v>
      </c>
      <c r="J124" s="72">
        <f>BK124</f>
        <v>0</v>
      </c>
      <c r="L124" s="19"/>
      <c r="M124" s="37"/>
      <c r="N124" s="31"/>
      <c r="O124" s="31"/>
      <c r="P124" s="73">
        <f>P125+P237</f>
        <v>0</v>
      </c>
      <c r="Q124" s="31"/>
      <c r="R124" s="73">
        <f>R125+R237</f>
        <v>1800.8329094399999</v>
      </c>
      <c r="S124" s="31"/>
      <c r="T124" s="74">
        <f>T125+T237</f>
        <v>298.66500000000002</v>
      </c>
      <c r="AT124" s="10" t="s">
        <v>45</v>
      </c>
      <c r="AU124" s="10" t="s">
        <v>55</v>
      </c>
      <c r="BK124" s="75">
        <f>BK125+BK237</f>
        <v>0</v>
      </c>
    </row>
    <row r="125" spans="2:65" s="6" customFormat="1" ht="25.9" customHeight="1" x14ac:dyDescent="0.35">
      <c r="B125" s="76"/>
      <c r="D125" s="77" t="s">
        <v>45</v>
      </c>
      <c r="E125" s="78" t="s">
        <v>76</v>
      </c>
      <c r="F125" s="78" t="s">
        <v>77</v>
      </c>
      <c r="I125" s="79"/>
      <c r="J125" s="80">
        <f>BK125</f>
        <v>0</v>
      </c>
      <c r="L125" s="76"/>
      <c r="M125" s="81"/>
      <c r="P125" s="82">
        <f>P126+P140+P148+P161+P171+P207</f>
        <v>0</v>
      </c>
      <c r="R125" s="82">
        <f>R126+R140+R148+R161+R171+R207</f>
        <v>1800.8329094399999</v>
      </c>
      <c r="T125" s="83">
        <f>T126+T140+T148+T161+T171+T207</f>
        <v>298.66500000000002</v>
      </c>
      <c r="AR125" s="77" t="s">
        <v>47</v>
      </c>
      <c r="AT125" s="84" t="s">
        <v>45</v>
      </c>
      <c r="AU125" s="84" t="s">
        <v>46</v>
      </c>
      <c r="AY125" s="77" t="s">
        <v>78</v>
      </c>
      <c r="BK125" s="85">
        <f>BK126+BK140+BK148+BK161+BK171+BK207</f>
        <v>0</v>
      </c>
    </row>
    <row r="126" spans="2:65" s="6" customFormat="1" ht="22.75" customHeight="1" x14ac:dyDescent="0.25">
      <c r="B126" s="76"/>
      <c r="D126" s="77" t="s">
        <v>45</v>
      </c>
      <c r="E126" s="86" t="s">
        <v>47</v>
      </c>
      <c r="F126" s="86" t="s">
        <v>79</v>
      </c>
      <c r="I126" s="79"/>
      <c r="J126" s="87">
        <f>BK126</f>
        <v>0</v>
      </c>
      <c r="L126" s="76"/>
      <c r="M126" s="81"/>
      <c r="P126" s="82">
        <f>SUM(P127:P139)</f>
        <v>0</v>
      </c>
      <c r="R126" s="82">
        <f>SUM(R127:R139)</f>
        <v>0.20663700000000002</v>
      </c>
      <c r="T126" s="83">
        <f>SUM(T127:T139)</f>
        <v>0</v>
      </c>
      <c r="AR126" s="77" t="s">
        <v>47</v>
      </c>
      <c r="AT126" s="84" t="s">
        <v>45</v>
      </c>
      <c r="AU126" s="84" t="s">
        <v>47</v>
      </c>
      <c r="AY126" s="77" t="s">
        <v>78</v>
      </c>
      <c r="BK126" s="85">
        <f>SUM(BK127:BK139)</f>
        <v>0</v>
      </c>
    </row>
    <row r="127" spans="2:65" s="1" customFormat="1" ht="37.75" customHeight="1" x14ac:dyDescent="0.2">
      <c r="B127" s="88"/>
      <c r="C127" s="89" t="s">
        <v>47</v>
      </c>
      <c r="D127" s="89" t="s">
        <v>80</v>
      </c>
      <c r="E127" s="90" t="s">
        <v>81</v>
      </c>
      <c r="F127" s="91" t="s">
        <v>82</v>
      </c>
      <c r="G127" s="92" t="s">
        <v>83</v>
      </c>
      <c r="H127" s="93">
        <v>30.8</v>
      </c>
      <c r="I127" s="94"/>
      <c r="J127" s="95">
        <f>ROUND(I127*H127,2)</f>
        <v>0</v>
      </c>
      <c r="K127" s="96"/>
      <c r="L127" s="19"/>
      <c r="M127" s="97" t="s">
        <v>0</v>
      </c>
      <c r="N127" s="98" t="s">
        <v>29</v>
      </c>
      <c r="P127" s="99">
        <f>O127*H127</f>
        <v>0</v>
      </c>
      <c r="Q127" s="99">
        <v>0</v>
      </c>
      <c r="R127" s="99">
        <f>Q127*H127</f>
        <v>0</v>
      </c>
      <c r="S127" s="99">
        <v>0</v>
      </c>
      <c r="T127" s="100">
        <f>S127*H127</f>
        <v>0</v>
      </c>
      <c r="AR127" s="101" t="s">
        <v>84</v>
      </c>
      <c r="AT127" s="101" t="s">
        <v>80</v>
      </c>
      <c r="AU127" s="101" t="s">
        <v>85</v>
      </c>
      <c r="AY127" s="10" t="s">
        <v>78</v>
      </c>
      <c r="BE127" s="102">
        <f>IF(N127="základná",J127,0)</f>
        <v>0</v>
      </c>
      <c r="BF127" s="102">
        <f>IF(N127="znížená",J127,0)</f>
        <v>0</v>
      </c>
      <c r="BG127" s="102">
        <f>IF(N127="zákl. prenesená",J127,0)</f>
        <v>0</v>
      </c>
      <c r="BH127" s="102">
        <f>IF(N127="zníž. prenesená",J127,0)</f>
        <v>0</v>
      </c>
      <c r="BI127" s="102">
        <f>IF(N127="nulová",J127,0)</f>
        <v>0</v>
      </c>
      <c r="BJ127" s="10" t="s">
        <v>85</v>
      </c>
      <c r="BK127" s="102">
        <f>ROUND(I127*H127,2)</f>
        <v>0</v>
      </c>
      <c r="BL127" s="10" t="s">
        <v>84</v>
      </c>
      <c r="BM127" s="101" t="s">
        <v>85</v>
      </c>
    </row>
    <row r="128" spans="2:65" s="7" customFormat="1" ht="20" x14ac:dyDescent="0.2">
      <c r="B128" s="103"/>
      <c r="D128" s="104" t="s">
        <v>86</v>
      </c>
      <c r="E128" s="105" t="s">
        <v>0</v>
      </c>
      <c r="F128" s="106" t="s">
        <v>87</v>
      </c>
      <c r="H128" s="105" t="s">
        <v>0</v>
      </c>
      <c r="I128" s="107"/>
      <c r="L128" s="103"/>
      <c r="M128" s="108"/>
      <c r="T128" s="109"/>
      <c r="AT128" s="105" t="s">
        <v>86</v>
      </c>
      <c r="AU128" s="105" t="s">
        <v>85</v>
      </c>
      <c r="AV128" s="7" t="s">
        <v>47</v>
      </c>
      <c r="AW128" s="7" t="s">
        <v>19</v>
      </c>
      <c r="AX128" s="7" t="s">
        <v>46</v>
      </c>
      <c r="AY128" s="105" t="s">
        <v>78</v>
      </c>
    </row>
    <row r="129" spans="2:65" s="8" customFormat="1" x14ac:dyDescent="0.2">
      <c r="B129" s="110"/>
      <c r="D129" s="104" t="s">
        <v>86</v>
      </c>
      <c r="E129" s="111" t="s">
        <v>0</v>
      </c>
      <c r="F129" s="112" t="s">
        <v>88</v>
      </c>
      <c r="H129" s="113">
        <v>30.8</v>
      </c>
      <c r="I129" s="114"/>
      <c r="L129" s="110"/>
      <c r="M129" s="115"/>
      <c r="T129" s="116"/>
      <c r="AT129" s="111" t="s">
        <v>86</v>
      </c>
      <c r="AU129" s="111" t="s">
        <v>85</v>
      </c>
      <c r="AV129" s="8" t="s">
        <v>85</v>
      </c>
      <c r="AW129" s="8" t="s">
        <v>19</v>
      </c>
      <c r="AX129" s="8" t="s">
        <v>46</v>
      </c>
      <c r="AY129" s="111" t="s">
        <v>78</v>
      </c>
    </row>
    <row r="130" spans="2:65" s="9" customFormat="1" x14ac:dyDescent="0.2">
      <c r="B130" s="117"/>
      <c r="D130" s="104" t="s">
        <v>86</v>
      </c>
      <c r="E130" s="118" t="s">
        <v>0</v>
      </c>
      <c r="F130" s="119" t="s">
        <v>89</v>
      </c>
      <c r="H130" s="120">
        <v>30.8</v>
      </c>
      <c r="I130" s="121"/>
      <c r="L130" s="117"/>
      <c r="M130" s="122"/>
      <c r="T130" s="123"/>
      <c r="AT130" s="118" t="s">
        <v>86</v>
      </c>
      <c r="AU130" s="118" t="s">
        <v>85</v>
      </c>
      <c r="AV130" s="9" t="s">
        <v>84</v>
      </c>
      <c r="AW130" s="9" t="s">
        <v>19</v>
      </c>
      <c r="AX130" s="9" t="s">
        <v>47</v>
      </c>
      <c r="AY130" s="118" t="s">
        <v>78</v>
      </c>
    </row>
    <row r="131" spans="2:65" s="1" customFormat="1" ht="44.25" customHeight="1" x14ac:dyDescent="0.2">
      <c r="B131" s="88"/>
      <c r="C131" s="89" t="s">
        <v>85</v>
      </c>
      <c r="D131" s="89" t="s">
        <v>80</v>
      </c>
      <c r="E131" s="90" t="s">
        <v>90</v>
      </c>
      <c r="F131" s="91" t="s">
        <v>91</v>
      </c>
      <c r="G131" s="92" t="s">
        <v>83</v>
      </c>
      <c r="H131" s="93">
        <v>34.799999999999997</v>
      </c>
      <c r="I131" s="94"/>
      <c r="J131" s="95">
        <f>ROUND(I131*H131,2)</f>
        <v>0</v>
      </c>
      <c r="K131" s="96"/>
      <c r="L131" s="19"/>
      <c r="M131" s="97" t="s">
        <v>0</v>
      </c>
      <c r="N131" s="98" t="s">
        <v>29</v>
      </c>
      <c r="P131" s="99">
        <f>O131*H131</f>
        <v>0</v>
      </c>
      <c r="Q131" s="99">
        <v>0</v>
      </c>
      <c r="R131" s="99">
        <f>Q131*H131</f>
        <v>0</v>
      </c>
      <c r="S131" s="99">
        <v>0</v>
      </c>
      <c r="T131" s="100">
        <f>S131*H131</f>
        <v>0</v>
      </c>
      <c r="AR131" s="101" t="s">
        <v>84</v>
      </c>
      <c r="AT131" s="101" t="s">
        <v>80</v>
      </c>
      <c r="AU131" s="101" t="s">
        <v>85</v>
      </c>
      <c r="AY131" s="10" t="s">
        <v>78</v>
      </c>
      <c r="BE131" s="102">
        <f>IF(N131="základná",J131,0)</f>
        <v>0</v>
      </c>
      <c r="BF131" s="102">
        <f>IF(N131="znížená",J131,0)</f>
        <v>0</v>
      </c>
      <c r="BG131" s="102">
        <f>IF(N131="zákl. prenesená",J131,0)</f>
        <v>0</v>
      </c>
      <c r="BH131" s="102">
        <f>IF(N131="zníž. prenesená",J131,0)</f>
        <v>0</v>
      </c>
      <c r="BI131" s="102">
        <f>IF(N131="nulová",J131,0)</f>
        <v>0</v>
      </c>
      <c r="BJ131" s="10" t="s">
        <v>85</v>
      </c>
      <c r="BK131" s="102">
        <f>ROUND(I131*H131,2)</f>
        <v>0</v>
      </c>
      <c r="BL131" s="10" t="s">
        <v>84</v>
      </c>
      <c r="BM131" s="101" t="s">
        <v>84</v>
      </c>
    </row>
    <row r="132" spans="2:65" s="8" customFormat="1" x14ac:dyDescent="0.2">
      <c r="B132" s="110"/>
      <c r="D132" s="104" t="s">
        <v>86</v>
      </c>
      <c r="E132" s="111" t="s">
        <v>0</v>
      </c>
      <c r="F132" s="112" t="s">
        <v>92</v>
      </c>
      <c r="H132" s="113">
        <v>2.4</v>
      </c>
      <c r="I132" s="114"/>
      <c r="L132" s="110"/>
      <c r="M132" s="115"/>
      <c r="T132" s="116"/>
      <c r="AT132" s="111" t="s">
        <v>86</v>
      </c>
      <c r="AU132" s="111" t="s">
        <v>85</v>
      </c>
      <c r="AV132" s="8" t="s">
        <v>85</v>
      </c>
      <c r="AW132" s="8" t="s">
        <v>19</v>
      </c>
      <c r="AX132" s="8" t="s">
        <v>46</v>
      </c>
      <c r="AY132" s="111" t="s">
        <v>78</v>
      </c>
    </row>
    <row r="133" spans="2:65" s="8" customFormat="1" x14ac:dyDescent="0.2">
      <c r="B133" s="110"/>
      <c r="D133" s="104" t="s">
        <v>86</v>
      </c>
      <c r="E133" s="111" t="s">
        <v>0</v>
      </c>
      <c r="F133" s="112" t="s">
        <v>93</v>
      </c>
      <c r="H133" s="113">
        <v>32.4</v>
      </c>
      <c r="I133" s="114"/>
      <c r="L133" s="110"/>
      <c r="M133" s="115"/>
      <c r="T133" s="116"/>
      <c r="AT133" s="111" t="s">
        <v>86</v>
      </c>
      <c r="AU133" s="111" t="s">
        <v>85</v>
      </c>
      <c r="AV133" s="8" t="s">
        <v>85</v>
      </c>
      <c r="AW133" s="8" t="s">
        <v>19</v>
      </c>
      <c r="AX133" s="8" t="s">
        <v>46</v>
      </c>
      <c r="AY133" s="111" t="s">
        <v>78</v>
      </c>
    </row>
    <row r="134" spans="2:65" s="9" customFormat="1" x14ac:dyDescent="0.2">
      <c r="B134" s="117"/>
      <c r="D134" s="104" t="s">
        <v>86</v>
      </c>
      <c r="E134" s="118" t="s">
        <v>0</v>
      </c>
      <c r="F134" s="119" t="s">
        <v>94</v>
      </c>
      <c r="H134" s="120">
        <v>34.799999999999997</v>
      </c>
      <c r="I134" s="121"/>
      <c r="L134" s="117"/>
      <c r="M134" s="122"/>
      <c r="T134" s="123"/>
      <c r="AT134" s="118" t="s">
        <v>86</v>
      </c>
      <c r="AU134" s="118" t="s">
        <v>85</v>
      </c>
      <c r="AV134" s="9" t="s">
        <v>84</v>
      </c>
      <c r="AW134" s="9" t="s">
        <v>19</v>
      </c>
      <c r="AX134" s="9" t="s">
        <v>47</v>
      </c>
      <c r="AY134" s="118" t="s">
        <v>78</v>
      </c>
    </row>
    <row r="135" spans="2:65" s="1" customFormat="1" ht="24.15" customHeight="1" x14ac:dyDescent="0.2">
      <c r="B135" s="88"/>
      <c r="C135" s="89" t="s">
        <v>95</v>
      </c>
      <c r="D135" s="89" t="s">
        <v>80</v>
      </c>
      <c r="E135" s="90" t="s">
        <v>96</v>
      </c>
      <c r="F135" s="91" t="s">
        <v>97</v>
      </c>
      <c r="G135" s="92" t="s">
        <v>98</v>
      </c>
      <c r="H135" s="93">
        <v>308</v>
      </c>
      <c r="I135" s="94"/>
      <c r="J135" s="95">
        <f>ROUND(I135*H135,2)</f>
        <v>0</v>
      </c>
      <c r="K135" s="96"/>
      <c r="L135" s="19"/>
      <c r="M135" s="97" t="s">
        <v>0</v>
      </c>
      <c r="N135" s="98" t="s">
        <v>29</v>
      </c>
      <c r="P135" s="99">
        <f>O135*H135</f>
        <v>0</v>
      </c>
      <c r="Q135" s="99">
        <v>0</v>
      </c>
      <c r="R135" s="99">
        <f>Q135*H135</f>
        <v>0</v>
      </c>
      <c r="S135" s="99">
        <v>0</v>
      </c>
      <c r="T135" s="100">
        <f>S135*H135</f>
        <v>0</v>
      </c>
      <c r="AR135" s="101" t="s">
        <v>84</v>
      </c>
      <c r="AT135" s="101" t="s">
        <v>80</v>
      </c>
      <c r="AU135" s="101" t="s">
        <v>85</v>
      </c>
      <c r="AY135" s="10" t="s">
        <v>78</v>
      </c>
      <c r="BE135" s="102">
        <f>IF(N135="základná",J135,0)</f>
        <v>0</v>
      </c>
      <c r="BF135" s="102">
        <f>IF(N135="znížená",J135,0)</f>
        <v>0</v>
      </c>
      <c r="BG135" s="102">
        <f>IF(N135="zákl. prenesená",J135,0)</f>
        <v>0</v>
      </c>
      <c r="BH135" s="102">
        <f>IF(N135="zníž. prenesená",J135,0)</f>
        <v>0</v>
      </c>
      <c r="BI135" s="102">
        <f>IF(N135="nulová",J135,0)</f>
        <v>0</v>
      </c>
      <c r="BJ135" s="10" t="s">
        <v>85</v>
      </c>
      <c r="BK135" s="102">
        <f>ROUND(I135*H135,2)</f>
        <v>0</v>
      </c>
      <c r="BL135" s="10" t="s">
        <v>84</v>
      </c>
      <c r="BM135" s="101" t="s">
        <v>99</v>
      </c>
    </row>
    <row r="136" spans="2:65" s="1" customFormat="1" ht="16.5" customHeight="1" x14ac:dyDescent="0.2">
      <c r="B136" s="88"/>
      <c r="C136" s="89" t="s">
        <v>84</v>
      </c>
      <c r="D136" s="89" t="s">
        <v>80</v>
      </c>
      <c r="E136" s="90" t="s">
        <v>100</v>
      </c>
      <c r="F136" s="91" t="s">
        <v>101</v>
      </c>
      <c r="G136" s="92" t="s">
        <v>98</v>
      </c>
      <c r="H136" s="93">
        <v>308</v>
      </c>
      <c r="I136" s="94"/>
      <c r="J136" s="95">
        <f>ROUND(I136*H136,2)</f>
        <v>0</v>
      </c>
      <c r="K136" s="96"/>
      <c r="L136" s="19"/>
      <c r="M136" s="97" t="s">
        <v>0</v>
      </c>
      <c r="N136" s="98" t="s">
        <v>29</v>
      </c>
      <c r="P136" s="99">
        <f>O136*H136</f>
        <v>0</v>
      </c>
      <c r="Q136" s="99">
        <v>6.4000000000000005E-4</v>
      </c>
      <c r="R136" s="99">
        <f>Q136*H136</f>
        <v>0.19712000000000002</v>
      </c>
      <c r="S136" s="99">
        <v>0</v>
      </c>
      <c r="T136" s="100">
        <f>S136*H136</f>
        <v>0</v>
      </c>
      <c r="AR136" s="101" t="s">
        <v>84</v>
      </c>
      <c r="AT136" s="101" t="s">
        <v>80</v>
      </c>
      <c r="AU136" s="101" t="s">
        <v>85</v>
      </c>
      <c r="AY136" s="10" t="s">
        <v>78</v>
      </c>
      <c r="BE136" s="102">
        <f>IF(N136="základná",J136,0)</f>
        <v>0</v>
      </c>
      <c r="BF136" s="102">
        <f>IF(N136="znížená",J136,0)</f>
        <v>0</v>
      </c>
      <c r="BG136" s="102">
        <f>IF(N136="zákl. prenesená",J136,0)</f>
        <v>0</v>
      </c>
      <c r="BH136" s="102">
        <f>IF(N136="zníž. prenesená",J136,0)</f>
        <v>0</v>
      </c>
      <c r="BI136" s="102">
        <f>IF(N136="nulová",J136,0)</f>
        <v>0</v>
      </c>
      <c r="BJ136" s="10" t="s">
        <v>85</v>
      </c>
      <c r="BK136" s="102">
        <f>ROUND(I136*H136,2)</f>
        <v>0</v>
      </c>
      <c r="BL136" s="10" t="s">
        <v>84</v>
      </c>
      <c r="BM136" s="101" t="s">
        <v>102</v>
      </c>
    </row>
    <row r="137" spans="2:65" s="1" customFormat="1" ht="16.5" customHeight="1" x14ac:dyDescent="0.2">
      <c r="B137" s="88"/>
      <c r="C137" s="124" t="s">
        <v>103</v>
      </c>
      <c r="D137" s="124" t="s">
        <v>104</v>
      </c>
      <c r="E137" s="125" t="s">
        <v>105</v>
      </c>
      <c r="F137" s="126" t="s">
        <v>106</v>
      </c>
      <c r="G137" s="127" t="s">
        <v>107</v>
      </c>
      <c r="H137" s="128">
        <v>9.5169999999999995</v>
      </c>
      <c r="I137" s="129"/>
      <c r="J137" s="130">
        <f>ROUND(I137*H137,2)</f>
        <v>0</v>
      </c>
      <c r="K137" s="131"/>
      <c r="L137" s="132"/>
      <c r="M137" s="133" t="s">
        <v>0</v>
      </c>
      <c r="N137" s="134" t="s">
        <v>29</v>
      </c>
      <c r="P137" s="99">
        <f>O137*H137</f>
        <v>0</v>
      </c>
      <c r="Q137" s="99">
        <v>1E-3</v>
      </c>
      <c r="R137" s="99">
        <f>Q137*H137</f>
        <v>9.5169999999999994E-3</v>
      </c>
      <c r="S137" s="99">
        <v>0</v>
      </c>
      <c r="T137" s="100">
        <f>S137*H137</f>
        <v>0</v>
      </c>
      <c r="AR137" s="101" t="s">
        <v>102</v>
      </c>
      <c r="AT137" s="101" t="s">
        <v>104</v>
      </c>
      <c r="AU137" s="101" t="s">
        <v>85</v>
      </c>
      <c r="AY137" s="10" t="s">
        <v>78</v>
      </c>
      <c r="BE137" s="102">
        <f>IF(N137="základná",J137,0)</f>
        <v>0</v>
      </c>
      <c r="BF137" s="102">
        <f>IF(N137="znížená",J137,0)</f>
        <v>0</v>
      </c>
      <c r="BG137" s="102">
        <f>IF(N137="zákl. prenesená",J137,0)</f>
        <v>0</v>
      </c>
      <c r="BH137" s="102">
        <f>IF(N137="zníž. prenesená",J137,0)</f>
        <v>0</v>
      </c>
      <c r="BI137" s="102">
        <f>IF(N137="nulová",J137,0)</f>
        <v>0</v>
      </c>
      <c r="BJ137" s="10" t="s">
        <v>85</v>
      </c>
      <c r="BK137" s="102">
        <f>ROUND(I137*H137,2)</f>
        <v>0</v>
      </c>
      <c r="BL137" s="10" t="s">
        <v>84</v>
      </c>
      <c r="BM137" s="101" t="s">
        <v>108</v>
      </c>
    </row>
    <row r="138" spans="2:65" s="8" customFormat="1" x14ac:dyDescent="0.2">
      <c r="B138" s="110"/>
      <c r="D138" s="104" t="s">
        <v>86</v>
      </c>
      <c r="E138" s="111" t="s">
        <v>0</v>
      </c>
      <c r="F138" s="112" t="s">
        <v>109</v>
      </c>
      <c r="H138" s="113">
        <v>9.5169999999999995</v>
      </c>
      <c r="I138" s="114"/>
      <c r="L138" s="110"/>
      <c r="M138" s="115"/>
      <c r="T138" s="116"/>
      <c r="AT138" s="111" t="s">
        <v>86</v>
      </c>
      <c r="AU138" s="111" t="s">
        <v>85</v>
      </c>
      <c r="AV138" s="8" t="s">
        <v>85</v>
      </c>
      <c r="AW138" s="8" t="s">
        <v>19</v>
      </c>
      <c r="AX138" s="8" t="s">
        <v>46</v>
      </c>
      <c r="AY138" s="111" t="s">
        <v>78</v>
      </c>
    </row>
    <row r="139" spans="2:65" s="9" customFormat="1" x14ac:dyDescent="0.2">
      <c r="B139" s="117"/>
      <c r="D139" s="104" t="s">
        <v>86</v>
      </c>
      <c r="E139" s="118" t="s">
        <v>0</v>
      </c>
      <c r="F139" s="119" t="s">
        <v>89</v>
      </c>
      <c r="H139" s="120">
        <v>9.5169999999999995</v>
      </c>
      <c r="I139" s="121"/>
      <c r="L139" s="117"/>
      <c r="M139" s="122"/>
      <c r="T139" s="123"/>
      <c r="AT139" s="118" t="s">
        <v>86</v>
      </c>
      <c r="AU139" s="118" t="s">
        <v>85</v>
      </c>
      <c r="AV139" s="9" t="s">
        <v>84</v>
      </c>
      <c r="AW139" s="9" t="s">
        <v>19</v>
      </c>
      <c r="AX139" s="9" t="s">
        <v>47</v>
      </c>
      <c r="AY139" s="118" t="s">
        <v>78</v>
      </c>
    </row>
    <row r="140" spans="2:65" s="6" customFormat="1" ht="22.75" customHeight="1" x14ac:dyDescent="0.25">
      <c r="B140" s="76"/>
      <c r="D140" s="77" t="s">
        <v>45</v>
      </c>
      <c r="E140" s="86" t="s">
        <v>110</v>
      </c>
      <c r="F140" s="86" t="s">
        <v>111</v>
      </c>
      <c r="I140" s="79"/>
      <c r="J140" s="87">
        <f>BK140</f>
        <v>0</v>
      </c>
      <c r="L140" s="76"/>
      <c r="M140" s="81"/>
      <c r="P140" s="82">
        <f>SUM(P141:P147)</f>
        <v>0</v>
      </c>
      <c r="R140" s="82">
        <f>SUM(R141:R147)</f>
        <v>1.2775699199999999</v>
      </c>
      <c r="T140" s="83">
        <f>SUM(T141:T147)</f>
        <v>298.66500000000002</v>
      </c>
      <c r="AR140" s="77" t="s">
        <v>47</v>
      </c>
      <c r="AT140" s="84" t="s">
        <v>45</v>
      </c>
      <c r="AU140" s="84" t="s">
        <v>47</v>
      </c>
      <c r="AY140" s="77" t="s">
        <v>78</v>
      </c>
      <c r="BK140" s="85">
        <f>SUM(BK141:BK147)</f>
        <v>0</v>
      </c>
    </row>
    <row r="141" spans="2:65" s="1" customFormat="1" ht="44.25" customHeight="1" x14ac:dyDescent="0.2">
      <c r="B141" s="88"/>
      <c r="C141" s="89" t="s">
        <v>99</v>
      </c>
      <c r="D141" s="89" t="s">
        <v>80</v>
      </c>
      <c r="E141" s="90" t="s">
        <v>112</v>
      </c>
      <c r="F141" s="91" t="s">
        <v>113</v>
      </c>
      <c r="G141" s="92" t="s">
        <v>98</v>
      </c>
      <c r="H141" s="93">
        <v>737</v>
      </c>
      <c r="I141" s="94"/>
      <c r="J141" s="95">
        <f t="shared" ref="J141:J147" si="0">ROUND(I141*H141,2)</f>
        <v>0</v>
      </c>
      <c r="K141" s="96"/>
      <c r="L141" s="19"/>
      <c r="M141" s="97" t="s">
        <v>0</v>
      </c>
      <c r="N141" s="98" t="s">
        <v>29</v>
      </c>
      <c r="P141" s="99">
        <f t="shared" ref="P141:P147" si="1">O141*H141</f>
        <v>0</v>
      </c>
      <c r="Q141" s="99">
        <v>0</v>
      </c>
      <c r="R141" s="99">
        <f t="shared" ref="R141:R147" si="2">Q141*H141</f>
        <v>0</v>
      </c>
      <c r="S141" s="99">
        <v>0.125</v>
      </c>
      <c r="T141" s="100">
        <f t="shared" ref="T141:T147" si="3">S141*H141</f>
        <v>92.125</v>
      </c>
      <c r="AR141" s="101" t="s">
        <v>84</v>
      </c>
      <c r="AT141" s="101" t="s">
        <v>80</v>
      </c>
      <c r="AU141" s="101" t="s">
        <v>85</v>
      </c>
      <c r="AY141" s="10" t="s">
        <v>78</v>
      </c>
      <c r="BE141" s="102">
        <f t="shared" ref="BE141:BE147" si="4">IF(N141="základná",J141,0)</f>
        <v>0</v>
      </c>
      <c r="BF141" s="102">
        <f t="shared" ref="BF141:BF147" si="5">IF(N141="znížená",J141,0)</f>
        <v>0</v>
      </c>
      <c r="BG141" s="102">
        <f t="shared" ref="BG141:BG147" si="6">IF(N141="zákl. prenesená",J141,0)</f>
        <v>0</v>
      </c>
      <c r="BH141" s="102">
        <f t="shared" ref="BH141:BH147" si="7">IF(N141="zníž. prenesená",J141,0)</f>
        <v>0</v>
      </c>
      <c r="BI141" s="102">
        <f t="shared" ref="BI141:BI147" si="8">IF(N141="nulová",J141,0)</f>
        <v>0</v>
      </c>
      <c r="BJ141" s="10" t="s">
        <v>85</v>
      </c>
      <c r="BK141" s="102">
        <f t="shared" ref="BK141:BK147" si="9">ROUND(I141*H141,2)</f>
        <v>0</v>
      </c>
      <c r="BL141" s="10" t="s">
        <v>84</v>
      </c>
      <c r="BM141" s="101" t="s">
        <v>114</v>
      </c>
    </row>
    <row r="142" spans="2:65" s="1" customFormat="1" ht="49" customHeight="1" x14ac:dyDescent="0.2">
      <c r="B142" s="88"/>
      <c r="C142" s="89" t="s">
        <v>115</v>
      </c>
      <c r="D142" s="89" t="s">
        <v>80</v>
      </c>
      <c r="E142" s="90" t="s">
        <v>116</v>
      </c>
      <c r="F142" s="91" t="s">
        <v>117</v>
      </c>
      <c r="G142" s="92" t="s">
        <v>98</v>
      </c>
      <c r="H142" s="93">
        <v>4820</v>
      </c>
      <c r="I142" s="94"/>
      <c r="J142" s="95">
        <f t="shared" si="0"/>
        <v>0</v>
      </c>
      <c r="K142" s="96"/>
      <c r="L142" s="19"/>
      <c r="M142" s="97" t="s">
        <v>0</v>
      </c>
      <c r="N142" s="98" t="s">
        <v>29</v>
      </c>
      <c r="P142" s="99">
        <f t="shared" si="1"/>
        <v>0</v>
      </c>
      <c r="Q142" s="99">
        <v>2.65056E-4</v>
      </c>
      <c r="R142" s="99">
        <f t="shared" si="2"/>
        <v>1.2775699199999999</v>
      </c>
      <c r="S142" s="99">
        <v>0</v>
      </c>
      <c r="T142" s="100">
        <f t="shared" si="3"/>
        <v>0</v>
      </c>
      <c r="AR142" s="101" t="s">
        <v>84</v>
      </c>
      <c r="AT142" s="101" t="s">
        <v>80</v>
      </c>
      <c r="AU142" s="101" t="s">
        <v>85</v>
      </c>
      <c r="AY142" s="10" t="s">
        <v>78</v>
      </c>
      <c r="BE142" s="102">
        <f t="shared" si="4"/>
        <v>0</v>
      </c>
      <c r="BF142" s="102">
        <f t="shared" si="5"/>
        <v>0</v>
      </c>
      <c r="BG142" s="102">
        <f t="shared" si="6"/>
        <v>0</v>
      </c>
      <c r="BH142" s="102">
        <f t="shared" si="7"/>
        <v>0</v>
      </c>
      <c r="BI142" s="102">
        <f t="shared" si="8"/>
        <v>0</v>
      </c>
      <c r="BJ142" s="10" t="s">
        <v>85</v>
      </c>
      <c r="BK142" s="102">
        <f t="shared" si="9"/>
        <v>0</v>
      </c>
      <c r="BL142" s="10" t="s">
        <v>84</v>
      </c>
      <c r="BM142" s="101" t="s">
        <v>118</v>
      </c>
    </row>
    <row r="143" spans="2:65" s="1" customFormat="1" ht="44.25" customHeight="1" x14ac:dyDescent="0.2">
      <c r="B143" s="88"/>
      <c r="C143" s="89" t="s">
        <v>102</v>
      </c>
      <c r="D143" s="89" t="s">
        <v>80</v>
      </c>
      <c r="E143" s="90" t="s">
        <v>119</v>
      </c>
      <c r="F143" s="91" t="s">
        <v>120</v>
      </c>
      <c r="G143" s="92" t="s">
        <v>98</v>
      </c>
      <c r="H143" s="93">
        <v>135</v>
      </c>
      <c r="I143" s="94"/>
      <c r="J143" s="95">
        <f t="shared" si="0"/>
        <v>0</v>
      </c>
      <c r="K143" s="96"/>
      <c r="L143" s="19"/>
      <c r="M143" s="97" t="s">
        <v>0</v>
      </c>
      <c r="N143" s="98" t="s">
        <v>29</v>
      </c>
      <c r="P143" s="99">
        <f t="shared" si="1"/>
        <v>0</v>
      </c>
      <c r="Q143" s="99">
        <v>0</v>
      </c>
      <c r="R143" s="99">
        <f t="shared" si="2"/>
        <v>0</v>
      </c>
      <c r="S143" s="99">
        <v>0</v>
      </c>
      <c r="T143" s="100">
        <f t="shared" si="3"/>
        <v>0</v>
      </c>
      <c r="AR143" s="101" t="s">
        <v>84</v>
      </c>
      <c r="AT143" s="101" t="s">
        <v>80</v>
      </c>
      <c r="AU143" s="101" t="s">
        <v>85</v>
      </c>
      <c r="AY143" s="10" t="s">
        <v>78</v>
      </c>
      <c r="BE143" s="102">
        <f t="shared" si="4"/>
        <v>0</v>
      </c>
      <c r="BF143" s="102">
        <f t="shared" si="5"/>
        <v>0</v>
      </c>
      <c r="BG143" s="102">
        <f t="shared" si="6"/>
        <v>0</v>
      </c>
      <c r="BH143" s="102">
        <f t="shared" si="7"/>
        <v>0</v>
      </c>
      <c r="BI143" s="102">
        <f t="shared" si="8"/>
        <v>0</v>
      </c>
      <c r="BJ143" s="10" t="s">
        <v>85</v>
      </c>
      <c r="BK143" s="102">
        <f t="shared" si="9"/>
        <v>0</v>
      </c>
      <c r="BL143" s="10" t="s">
        <v>84</v>
      </c>
      <c r="BM143" s="101" t="s">
        <v>121</v>
      </c>
    </row>
    <row r="144" spans="2:65" s="1" customFormat="1" ht="55.5" customHeight="1" x14ac:dyDescent="0.2">
      <c r="B144" s="88"/>
      <c r="C144" s="89" t="s">
        <v>122</v>
      </c>
      <c r="D144" s="89" t="s">
        <v>80</v>
      </c>
      <c r="E144" s="90" t="s">
        <v>123</v>
      </c>
      <c r="F144" s="91" t="s">
        <v>124</v>
      </c>
      <c r="G144" s="92" t="s">
        <v>98</v>
      </c>
      <c r="H144" s="93">
        <v>8</v>
      </c>
      <c r="I144" s="94"/>
      <c r="J144" s="95">
        <f t="shared" si="0"/>
        <v>0</v>
      </c>
      <c r="K144" s="96"/>
      <c r="L144" s="19"/>
      <c r="M144" s="97" t="s">
        <v>0</v>
      </c>
      <c r="N144" s="98" t="s">
        <v>29</v>
      </c>
      <c r="P144" s="99">
        <f t="shared" si="1"/>
        <v>0</v>
      </c>
      <c r="Q144" s="99">
        <v>0</v>
      </c>
      <c r="R144" s="99">
        <f t="shared" si="2"/>
        <v>0</v>
      </c>
      <c r="S144" s="99">
        <v>0</v>
      </c>
      <c r="T144" s="100">
        <f t="shared" si="3"/>
        <v>0</v>
      </c>
      <c r="AR144" s="101" t="s">
        <v>84</v>
      </c>
      <c r="AT144" s="101" t="s">
        <v>80</v>
      </c>
      <c r="AU144" s="101" t="s">
        <v>85</v>
      </c>
      <c r="AY144" s="10" t="s">
        <v>78</v>
      </c>
      <c r="BE144" s="102">
        <f t="shared" si="4"/>
        <v>0</v>
      </c>
      <c r="BF144" s="102">
        <f t="shared" si="5"/>
        <v>0</v>
      </c>
      <c r="BG144" s="102">
        <f t="shared" si="6"/>
        <v>0</v>
      </c>
      <c r="BH144" s="102">
        <f t="shared" si="7"/>
        <v>0</v>
      </c>
      <c r="BI144" s="102">
        <f t="shared" si="8"/>
        <v>0</v>
      </c>
      <c r="BJ144" s="10" t="s">
        <v>85</v>
      </c>
      <c r="BK144" s="102">
        <f t="shared" si="9"/>
        <v>0</v>
      </c>
      <c r="BL144" s="10" t="s">
        <v>84</v>
      </c>
      <c r="BM144" s="101" t="s">
        <v>125</v>
      </c>
    </row>
    <row r="145" spans="2:65" s="1" customFormat="1" ht="55.5" customHeight="1" x14ac:dyDescent="0.2">
      <c r="B145" s="88"/>
      <c r="C145" s="89" t="s">
        <v>108</v>
      </c>
      <c r="D145" s="89" t="s">
        <v>80</v>
      </c>
      <c r="E145" s="90" t="s">
        <v>126</v>
      </c>
      <c r="F145" s="91" t="s">
        <v>127</v>
      </c>
      <c r="G145" s="92" t="s">
        <v>98</v>
      </c>
      <c r="H145" s="93">
        <v>8</v>
      </c>
      <c r="I145" s="94"/>
      <c r="J145" s="95">
        <f t="shared" si="0"/>
        <v>0</v>
      </c>
      <c r="K145" s="96"/>
      <c r="L145" s="19"/>
      <c r="M145" s="97" t="s">
        <v>0</v>
      </c>
      <c r="N145" s="98" t="s">
        <v>29</v>
      </c>
      <c r="P145" s="99">
        <f t="shared" si="1"/>
        <v>0</v>
      </c>
      <c r="Q145" s="99">
        <v>0</v>
      </c>
      <c r="R145" s="99">
        <f t="shared" si="2"/>
        <v>0</v>
      </c>
      <c r="S145" s="99">
        <v>0</v>
      </c>
      <c r="T145" s="100">
        <f t="shared" si="3"/>
        <v>0</v>
      </c>
      <c r="AR145" s="101" t="s">
        <v>84</v>
      </c>
      <c r="AT145" s="101" t="s">
        <v>80</v>
      </c>
      <c r="AU145" s="101" t="s">
        <v>85</v>
      </c>
      <c r="AY145" s="10" t="s">
        <v>78</v>
      </c>
      <c r="BE145" s="102">
        <f t="shared" si="4"/>
        <v>0</v>
      </c>
      <c r="BF145" s="102">
        <f t="shared" si="5"/>
        <v>0</v>
      </c>
      <c r="BG145" s="102">
        <f t="shared" si="6"/>
        <v>0</v>
      </c>
      <c r="BH145" s="102">
        <f t="shared" si="7"/>
        <v>0</v>
      </c>
      <c r="BI145" s="102">
        <f t="shared" si="8"/>
        <v>0</v>
      </c>
      <c r="BJ145" s="10" t="s">
        <v>85</v>
      </c>
      <c r="BK145" s="102">
        <f t="shared" si="9"/>
        <v>0</v>
      </c>
      <c r="BL145" s="10" t="s">
        <v>84</v>
      </c>
      <c r="BM145" s="101" t="s">
        <v>3</v>
      </c>
    </row>
    <row r="146" spans="2:65" s="1" customFormat="1" ht="44.25" customHeight="1" x14ac:dyDescent="0.2">
      <c r="B146" s="88"/>
      <c r="C146" s="89" t="s">
        <v>128</v>
      </c>
      <c r="D146" s="89" t="s">
        <v>80</v>
      </c>
      <c r="E146" s="90" t="s">
        <v>129</v>
      </c>
      <c r="F146" s="91" t="s">
        <v>130</v>
      </c>
      <c r="G146" s="92" t="s">
        <v>131</v>
      </c>
      <c r="H146" s="93">
        <v>898</v>
      </c>
      <c r="I146" s="94"/>
      <c r="J146" s="95">
        <f t="shared" si="0"/>
        <v>0</v>
      </c>
      <c r="K146" s="96"/>
      <c r="L146" s="19"/>
      <c r="M146" s="97" t="s">
        <v>0</v>
      </c>
      <c r="N146" s="98" t="s">
        <v>29</v>
      </c>
      <c r="P146" s="99">
        <f t="shared" si="1"/>
        <v>0</v>
      </c>
      <c r="Q146" s="99">
        <v>0</v>
      </c>
      <c r="R146" s="99">
        <f t="shared" si="2"/>
        <v>0</v>
      </c>
      <c r="S146" s="99">
        <v>0.23</v>
      </c>
      <c r="T146" s="100">
        <f t="shared" si="3"/>
        <v>206.54000000000002</v>
      </c>
      <c r="AR146" s="101" t="s">
        <v>84</v>
      </c>
      <c r="AT146" s="101" t="s">
        <v>80</v>
      </c>
      <c r="AU146" s="101" t="s">
        <v>85</v>
      </c>
      <c r="AY146" s="10" t="s">
        <v>78</v>
      </c>
      <c r="BE146" s="102">
        <f t="shared" si="4"/>
        <v>0</v>
      </c>
      <c r="BF146" s="102">
        <f t="shared" si="5"/>
        <v>0</v>
      </c>
      <c r="BG146" s="102">
        <f t="shared" si="6"/>
        <v>0</v>
      </c>
      <c r="BH146" s="102">
        <f t="shared" si="7"/>
        <v>0</v>
      </c>
      <c r="BI146" s="102">
        <f t="shared" si="8"/>
        <v>0</v>
      </c>
      <c r="BJ146" s="10" t="s">
        <v>85</v>
      </c>
      <c r="BK146" s="102">
        <f t="shared" si="9"/>
        <v>0</v>
      </c>
      <c r="BL146" s="10" t="s">
        <v>84</v>
      </c>
      <c r="BM146" s="101" t="s">
        <v>132</v>
      </c>
    </row>
    <row r="147" spans="2:65" s="1" customFormat="1" ht="49" customHeight="1" x14ac:dyDescent="0.2">
      <c r="B147" s="88"/>
      <c r="C147" s="89" t="s">
        <v>114</v>
      </c>
      <c r="D147" s="89" t="s">
        <v>80</v>
      </c>
      <c r="E147" s="90" t="s">
        <v>133</v>
      </c>
      <c r="F147" s="91" t="s">
        <v>134</v>
      </c>
      <c r="G147" s="92" t="s">
        <v>131</v>
      </c>
      <c r="H147" s="93">
        <v>355</v>
      </c>
      <c r="I147" s="94"/>
      <c r="J147" s="95">
        <f t="shared" si="0"/>
        <v>0</v>
      </c>
      <c r="K147" s="96"/>
      <c r="L147" s="19"/>
      <c r="M147" s="97" t="s">
        <v>0</v>
      </c>
      <c r="N147" s="98" t="s">
        <v>29</v>
      </c>
      <c r="P147" s="99">
        <f t="shared" si="1"/>
        <v>0</v>
      </c>
      <c r="Q147" s="99">
        <v>0</v>
      </c>
      <c r="R147" s="99">
        <f t="shared" si="2"/>
        <v>0</v>
      </c>
      <c r="S147" s="99">
        <v>0</v>
      </c>
      <c r="T147" s="100">
        <f t="shared" si="3"/>
        <v>0</v>
      </c>
      <c r="AR147" s="101" t="s">
        <v>84</v>
      </c>
      <c r="AT147" s="101" t="s">
        <v>80</v>
      </c>
      <c r="AU147" s="101" t="s">
        <v>85</v>
      </c>
      <c r="AY147" s="10" t="s">
        <v>78</v>
      </c>
      <c r="BE147" s="102">
        <f t="shared" si="4"/>
        <v>0</v>
      </c>
      <c r="BF147" s="102">
        <f t="shared" si="5"/>
        <v>0</v>
      </c>
      <c r="BG147" s="102">
        <f t="shared" si="6"/>
        <v>0</v>
      </c>
      <c r="BH147" s="102">
        <f t="shared" si="7"/>
        <v>0</v>
      </c>
      <c r="BI147" s="102">
        <f t="shared" si="8"/>
        <v>0</v>
      </c>
      <c r="BJ147" s="10" t="s">
        <v>85</v>
      </c>
      <c r="BK147" s="102">
        <f t="shared" si="9"/>
        <v>0</v>
      </c>
      <c r="BL147" s="10" t="s">
        <v>84</v>
      </c>
      <c r="BM147" s="101" t="s">
        <v>135</v>
      </c>
    </row>
    <row r="148" spans="2:65" s="6" customFormat="1" ht="22.75" customHeight="1" x14ac:dyDescent="0.25">
      <c r="B148" s="76"/>
      <c r="D148" s="77" t="s">
        <v>45</v>
      </c>
      <c r="E148" s="86" t="s">
        <v>136</v>
      </c>
      <c r="F148" s="86" t="s">
        <v>137</v>
      </c>
      <c r="I148" s="79"/>
      <c r="J148" s="87">
        <f>BK148</f>
        <v>0</v>
      </c>
      <c r="L148" s="76"/>
      <c r="M148" s="81"/>
      <c r="P148" s="82">
        <f>SUM(P149:P160)</f>
        <v>0</v>
      </c>
      <c r="R148" s="82">
        <f>SUM(R149:R160)</f>
        <v>1264.2272981000001</v>
      </c>
      <c r="T148" s="83">
        <f>SUM(T149:T160)</f>
        <v>0</v>
      </c>
      <c r="AR148" s="77" t="s">
        <v>47</v>
      </c>
      <c r="AT148" s="84" t="s">
        <v>45</v>
      </c>
      <c r="AU148" s="84" t="s">
        <v>47</v>
      </c>
      <c r="AY148" s="77" t="s">
        <v>78</v>
      </c>
      <c r="BK148" s="85">
        <f>SUM(BK149:BK160)</f>
        <v>0</v>
      </c>
    </row>
    <row r="149" spans="2:65" s="1" customFormat="1" ht="21.75" customHeight="1" x14ac:dyDescent="0.2">
      <c r="B149" s="88"/>
      <c r="C149" s="89" t="s">
        <v>138</v>
      </c>
      <c r="D149" s="89" t="s">
        <v>80</v>
      </c>
      <c r="E149" s="90" t="s">
        <v>139</v>
      </c>
      <c r="F149" s="91" t="s">
        <v>140</v>
      </c>
      <c r="G149" s="92" t="s">
        <v>98</v>
      </c>
      <c r="H149" s="93">
        <v>8</v>
      </c>
      <c r="I149" s="94"/>
      <c r="J149" s="95">
        <f>ROUND(I149*H149,2)</f>
        <v>0</v>
      </c>
      <c r="K149" s="96"/>
      <c r="L149" s="19"/>
      <c r="M149" s="97" t="s">
        <v>0</v>
      </c>
      <c r="N149" s="98" t="s">
        <v>29</v>
      </c>
      <c r="P149" s="99">
        <f>O149*H149</f>
        <v>0</v>
      </c>
      <c r="Q149" s="99">
        <v>0</v>
      </c>
      <c r="R149" s="99">
        <f>Q149*H149</f>
        <v>0</v>
      </c>
      <c r="S149" s="99">
        <v>0</v>
      </c>
      <c r="T149" s="100">
        <f>S149*H149</f>
        <v>0</v>
      </c>
      <c r="AR149" s="101" t="s">
        <v>84</v>
      </c>
      <c r="AT149" s="101" t="s">
        <v>80</v>
      </c>
      <c r="AU149" s="101" t="s">
        <v>85</v>
      </c>
      <c r="AY149" s="10" t="s">
        <v>78</v>
      </c>
      <c r="BE149" s="102">
        <f>IF(N149="základná",J149,0)</f>
        <v>0</v>
      </c>
      <c r="BF149" s="102">
        <f>IF(N149="znížená",J149,0)</f>
        <v>0</v>
      </c>
      <c r="BG149" s="102">
        <f>IF(N149="zákl. prenesená",J149,0)</f>
        <v>0</v>
      </c>
      <c r="BH149" s="102">
        <f>IF(N149="zníž. prenesená",J149,0)</f>
        <v>0</v>
      </c>
      <c r="BI149" s="102">
        <f>IF(N149="nulová",J149,0)</f>
        <v>0</v>
      </c>
      <c r="BJ149" s="10" t="s">
        <v>85</v>
      </c>
      <c r="BK149" s="102">
        <f>ROUND(I149*H149,2)</f>
        <v>0</v>
      </c>
      <c r="BL149" s="10" t="s">
        <v>84</v>
      </c>
      <c r="BM149" s="101" t="s">
        <v>141</v>
      </c>
    </row>
    <row r="150" spans="2:65" s="1" customFormat="1" ht="24.15" customHeight="1" x14ac:dyDescent="0.2">
      <c r="B150" s="88"/>
      <c r="C150" s="89" t="s">
        <v>118</v>
      </c>
      <c r="D150" s="89" t="s">
        <v>80</v>
      </c>
      <c r="E150" s="90" t="s">
        <v>142</v>
      </c>
      <c r="F150" s="91" t="s">
        <v>143</v>
      </c>
      <c r="G150" s="92" t="s">
        <v>98</v>
      </c>
      <c r="H150" s="93">
        <v>9.1999999999999993</v>
      </c>
      <c r="I150" s="94"/>
      <c r="J150" s="95">
        <f>ROUND(I150*H150,2)</f>
        <v>0</v>
      </c>
      <c r="K150" s="96"/>
      <c r="L150" s="19"/>
      <c r="M150" s="97" t="s">
        <v>0</v>
      </c>
      <c r="N150" s="98" t="s">
        <v>29</v>
      </c>
      <c r="P150" s="99">
        <f>O150*H150</f>
        <v>0</v>
      </c>
      <c r="Q150" s="99">
        <v>3.3000000000000003E-5</v>
      </c>
      <c r="R150" s="99">
        <f>Q150*H150</f>
        <v>3.0360000000000001E-4</v>
      </c>
      <c r="S150" s="99">
        <v>0</v>
      </c>
      <c r="T150" s="100">
        <f>S150*H150</f>
        <v>0</v>
      </c>
      <c r="AR150" s="101" t="s">
        <v>84</v>
      </c>
      <c r="AT150" s="101" t="s">
        <v>80</v>
      </c>
      <c r="AU150" s="101" t="s">
        <v>85</v>
      </c>
      <c r="AY150" s="10" t="s">
        <v>78</v>
      </c>
      <c r="BE150" s="102">
        <f>IF(N150="základná",J150,0)</f>
        <v>0</v>
      </c>
      <c r="BF150" s="102">
        <f>IF(N150="znížená",J150,0)</f>
        <v>0</v>
      </c>
      <c r="BG150" s="102">
        <f>IF(N150="zákl. prenesená",J150,0)</f>
        <v>0</v>
      </c>
      <c r="BH150" s="102">
        <f>IF(N150="zníž. prenesená",J150,0)</f>
        <v>0</v>
      </c>
      <c r="BI150" s="102">
        <f>IF(N150="nulová",J150,0)</f>
        <v>0</v>
      </c>
      <c r="BJ150" s="10" t="s">
        <v>85</v>
      </c>
      <c r="BK150" s="102">
        <f>ROUND(I150*H150,2)</f>
        <v>0</v>
      </c>
      <c r="BL150" s="10" t="s">
        <v>84</v>
      </c>
      <c r="BM150" s="101" t="s">
        <v>144</v>
      </c>
    </row>
    <row r="151" spans="2:65" s="8" customFormat="1" x14ac:dyDescent="0.2">
      <c r="B151" s="110"/>
      <c r="D151" s="104" t="s">
        <v>86</v>
      </c>
      <c r="E151" s="111" t="s">
        <v>0</v>
      </c>
      <c r="F151" s="112" t="s">
        <v>145</v>
      </c>
      <c r="H151" s="113">
        <v>9.1999999999999993</v>
      </c>
      <c r="I151" s="114"/>
      <c r="L151" s="110"/>
      <c r="M151" s="115"/>
      <c r="T151" s="116"/>
      <c r="AT151" s="111" t="s">
        <v>86</v>
      </c>
      <c r="AU151" s="111" t="s">
        <v>85</v>
      </c>
      <c r="AV151" s="8" t="s">
        <v>85</v>
      </c>
      <c r="AW151" s="8" t="s">
        <v>19</v>
      </c>
      <c r="AX151" s="8" t="s">
        <v>46</v>
      </c>
      <c r="AY151" s="111" t="s">
        <v>78</v>
      </c>
    </row>
    <row r="152" spans="2:65" s="9" customFormat="1" x14ac:dyDescent="0.2">
      <c r="B152" s="117"/>
      <c r="D152" s="104" t="s">
        <v>86</v>
      </c>
      <c r="E152" s="118" t="s">
        <v>0</v>
      </c>
      <c r="F152" s="119" t="s">
        <v>89</v>
      </c>
      <c r="H152" s="120">
        <v>9.1999999999999993</v>
      </c>
      <c r="I152" s="121"/>
      <c r="L152" s="117"/>
      <c r="M152" s="122"/>
      <c r="T152" s="123"/>
      <c r="AT152" s="118" t="s">
        <v>86</v>
      </c>
      <c r="AU152" s="118" t="s">
        <v>85</v>
      </c>
      <c r="AV152" s="9" t="s">
        <v>84</v>
      </c>
      <c r="AW152" s="9" t="s">
        <v>19</v>
      </c>
      <c r="AX152" s="9" t="s">
        <v>47</v>
      </c>
      <c r="AY152" s="118" t="s">
        <v>78</v>
      </c>
    </row>
    <row r="153" spans="2:65" s="1" customFormat="1" ht="16.5" customHeight="1" x14ac:dyDescent="0.2">
      <c r="B153" s="88"/>
      <c r="C153" s="124" t="s">
        <v>146</v>
      </c>
      <c r="D153" s="124" t="s">
        <v>104</v>
      </c>
      <c r="E153" s="125" t="s">
        <v>147</v>
      </c>
      <c r="F153" s="126" t="s">
        <v>148</v>
      </c>
      <c r="G153" s="127" t="s">
        <v>0</v>
      </c>
      <c r="H153" s="128">
        <v>9.1999999999999993</v>
      </c>
      <c r="I153" s="129"/>
      <c r="J153" s="130">
        <f t="shared" ref="J153:J160" si="10">ROUND(I153*H153,2)</f>
        <v>0</v>
      </c>
      <c r="K153" s="131"/>
      <c r="L153" s="132"/>
      <c r="M153" s="133" t="s">
        <v>0</v>
      </c>
      <c r="N153" s="134" t="s">
        <v>29</v>
      </c>
      <c r="P153" s="99">
        <f t="shared" ref="P153:P160" si="11">O153*H153</f>
        <v>0</v>
      </c>
      <c r="Q153" s="99">
        <v>0</v>
      </c>
      <c r="R153" s="99">
        <f t="shared" ref="R153:R160" si="12">Q153*H153</f>
        <v>0</v>
      </c>
      <c r="S153" s="99">
        <v>0</v>
      </c>
      <c r="T153" s="100">
        <f t="shared" ref="T153:T160" si="13">S153*H153</f>
        <v>0</v>
      </c>
      <c r="AR153" s="101" t="s">
        <v>102</v>
      </c>
      <c r="AT153" s="101" t="s">
        <v>104</v>
      </c>
      <c r="AU153" s="101" t="s">
        <v>85</v>
      </c>
      <c r="AY153" s="10" t="s">
        <v>78</v>
      </c>
      <c r="BE153" s="102">
        <f t="shared" ref="BE153:BE160" si="14">IF(N153="základná",J153,0)</f>
        <v>0</v>
      </c>
      <c r="BF153" s="102">
        <f t="shared" ref="BF153:BF160" si="15">IF(N153="znížená",J153,0)</f>
        <v>0</v>
      </c>
      <c r="BG153" s="102">
        <f t="shared" ref="BG153:BG160" si="16">IF(N153="zákl. prenesená",J153,0)</f>
        <v>0</v>
      </c>
      <c r="BH153" s="102">
        <f t="shared" ref="BH153:BH160" si="17">IF(N153="zníž. prenesená",J153,0)</f>
        <v>0</v>
      </c>
      <c r="BI153" s="102">
        <f t="shared" ref="BI153:BI160" si="18">IF(N153="nulová",J153,0)</f>
        <v>0</v>
      </c>
      <c r="BJ153" s="10" t="s">
        <v>85</v>
      </c>
      <c r="BK153" s="102">
        <f t="shared" ref="BK153:BK160" si="19">ROUND(I153*H153,2)</f>
        <v>0</v>
      </c>
      <c r="BL153" s="10" t="s">
        <v>84</v>
      </c>
      <c r="BM153" s="101" t="s">
        <v>149</v>
      </c>
    </row>
    <row r="154" spans="2:65" s="1" customFormat="1" ht="33" customHeight="1" x14ac:dyDescent="0.2">
      <c r="B154" s="88"/>
      <c r="C154" s="89" t="s">
        <v>121</v>
      </c>
      <c r="D154" s="89" t="s">
        <v>80</v>
      </c>
      <c r="E154" s="90" t="s">
        <v>150</v>
      </c>
      <c r="F154" s="91" t="s">
        <v>151</v>
      </c>
      <c r="G154" s="92" t="s">
        <v>98</v>
      </c>
      <c r="H154" s="93">
        <v>8</v>
      </c>
      <c r="I154" s="94"/>
      <c r="J154" s="95">
        <f t="shared" si="10"/>
        <v>0</v>
      </c>
      <c r="K154" s="96"/>
      <c r="L154" s="19"/>
      <c r="M154" s="97" t="s">
        <v>0</v>
      </c>
      <c r="N154" s="98" t="s">
        <v>29</v>
      </c>
      <c r="P154" s="99">
        <f t="shared" si="11"/>
        <v>0</v>
      </c>
      <c r="Q154" s="99">
        <v>0.37080000000000002</v>
      </c>
      <c r="R154" s="99">
        <f t="shared" si="12"/>
        <v>2.9664000000000001</v>
      </c>
      <c r="S154" s="99">
        <v>0</v>
      </c>
      <c r="T154" s="100">
        <f t="shared" si="13"/>
        <v>0</v>
      </c>
      <c r="AR154" s="101" t="s">
        <v>84</v>
      </c>
      <c r="AT154" s="101" t="s">
        <v>80</v>
      </c>
      <c r="AU154" s="101" t="s">
        <v>85</v>
      </c>
      <c r="AY154" s="10" t="s">
        <v>78</v>
      </c>
      <c r="BE154" s="102">
        <f t="shared" si="14"/>
        <v>0</v>
      </c>
      <c r="BF154" s="102">
        <f t="shared" si="15"/>
        <v>0</v>
      </c>
      <c r="BG154" s="102">
        <f t="shared" si="16"/>
        <v>0</v>
      </c>
      <c r="BH154" s="102">
        <f t="shared" si="17"/>
        <v>0</v>
      </c>
      <c r="BI154" s="102">
        <f t="shared" si="18"/>
        <v>0</v>
      </c>
      <c r="BJ154" s="10" t="s">
        <v>85</v>
      </c>
      <c r="BK154" s="102">
        <f t="shared" si="19"/>
        <v>0</v>
      </c>
      <c r="BL154" s="10" t="s">
        <v>84</v>
      </c>
      <c r="BM154" s="101" t="s">
        <v>152</v>
      </c>
    </row>
    <row r="155" spans="2:65" s="1" customFormat="1" ht="24.15" customHeight="1" x14ac:dyDescent="0.2">
      <c r="B155" s="88"/>
      <c r="C155" s="89" t="s">
        <v>153</v>
      </c>
      <c r="D155" s="89" t="s">
        <v>80</v>
      </c>
      <c r="E155" s="90" t="s">
        <v>154</v>
      </c>
      <c r="F155" s="91" t="s">
        <v>155</v>
      </c>
      <c r="G155" s="92" t="s">
        <v>98</v>
      </c>
      <c r="H155" s="93">
        <v>8</v>
      </c>
      <c r="I155" s="94"/>
      <c r="J155" s="95">
        <f t="shared" si="10"/>
        <v>0</v>
      </c>
      <c r="K155" s="96"/>
      <c r="L155" s="19"/>
      <c r="M155" s="97" t="s">
        <v>0</v>
      </c>
      <c r="N155" s="98" t="s">
        <v>29</v>
      </c>
      <c r="P155" s="99">
        <f t="shared" si="11"/>
        <v>0</v>
      </c>
      <c r="Q155" s="99">
        <v>0.46166000000000001</v>
      </c>
      <c r="R155" s="99">
        <f t="shared" si="12"/>
        <v>3.6932800000000001</v>
      </c>
      <c r="S155" s="99">
        <v>0</v>
      </c>
      <c r="T155" s="100">
        <f t="shared" si="13"/>
        <v>0</v>
      </c>
      <c r="AR155" s="101" t="s">
        <v>84</v>
      </c>
      <c r="AT155" s="101" t="s">
        <v>80</v>
      </c>
      <c r="AU155" s="101" t="s">
        <v>85</v>
      </c>
      <c r="AY155" s="10" t="s">
        <v>78</v>
      </c>
      <c r="BE155" s="102">
        <f t="shared" si="14"/>
        <v>0</v>
      </c>
      <c r="BF155" s="102">
        <f t="shared" si="15"/>
        <v>0</v>
      </c>
      <c r="BG155" s="102">
        <f t="shared" si="16"/>
        <v>0</v>
      </c>
      <c r="BH155" s="102">
        <f t="shared" si="17"/>
        <v>0</v>
      </c>
      <c r="BI155" s="102">
        <f t="shared" si="18"/>
        <v>0</v>
      </c>
      <c r="BJ155" s="10" t="s">
        <v>85</v>
      </c>
      <c r="BK155" s="102">
        <f t="shared" si="19"/>
        <v>0</v>
      </c>
      <c r="BL155" s="10" t="s">
        <v>84</v>
      </c>
      <c r="BM155" s="101" t="s">
        <v>156</v>
      </c>
    </row>
    <row r="156" spans="2:65" s="1" customFormat="1" ht="24.15" customHeight="1" x14ac:dyDescent="0.2">
      <c r="B156" s="88"/>
      <c r="C156" s="89" t="s">
        <v>125</v>
      </c>
      <c r="D156" s="89" t="s">
        <v>80</v>
      </c>
      <c r="E156" s="90" t="s">
        <v>157</v>
      </c>
      <c r="F156" s="91" t="s">
        <v>158</v>
      </c>
      <c r="G156" s="92" t="s">
        <v>98</v>
      </c>
      <c r="H156" s="93">
        <v>8</v>
      </c>
      <c r="I156" s="94"/>
      <c r="J156" s="95">
        <f t="shared" si="10"/>
        <v>0</v>
      </c>
      <c r="K156" s="96"/>
      <c r="L156" s="19"/>
      <c r="M156" s="97" t="s">
        <v>0</v>
      </c>
      <c r="N156" s="98" t="s">
        <v>29</v>
      </c>
      <c r="P156" s="99">
        <f t="shared" si="11"/>
        <v>0</v>
      </c>
      <c r="Q156" s="99">
        <v>0.3357643125</v>
      </c>
      <c r="R156" s="99">
        <f t="shared" si="12"/>
        <v>2.6861145</v>
      </c>
      <c r="S156" s="99">
        <v>0</v>
      </c>
      <c r="T156" s="100">
        <f t="shared" si="13"/>
        <v>0</v>
      </c>
      <c r="AR156" s="101" t="s">
        <v>84</v>
      </c>
      <c r="AT156" s="101" t="s">
        <v>80</v>
      </c>
      <c r="AU156" s="101" t="s">
        <v>85</v>
      </c>
      <c r="AY156" s="10" t="s">
        <v>78</v>
      </c>
      <c r="BE156" s="102">
        <f t="shared" si="14"/>
        <v>0</v>
      </c>
      <c r="BF156" s="102">
        <f t="shared" si="15"/>
        <v>0</v>
      </c>
      <c r="BG156" s="102">
        <f t="shared" si="16"/>
        <v>0</v>
      </c>
      <c r="BH156" s="102">
        <f t="shared" si="17"/>
        <v>0</v>
      </c>
      <c r="BI156" s="102">
        <f t="shared" si="18"/>
        <v>0</v>
      </c>
      <c r="BJ156" s="10" t="s">
        <v>85</v>
      </c>
      <c r="BK156" s="102">
        <f t="shared" si="19"/>
        <v>0</v>
      </c>
      <c r="BL156" s="10" t="s">
        <v>84</v>
      </c>
      <c r="BM156" s="101" t="s">
        <v>159</v>
      </c>
    </row>
    <row r="157" spans="2:65" s="1" customFormat="1" ht="33" customHeight="1" x14ac:dyDescent="0.2">
      <c r="B157" s="88"/>
      <c r="C157" s="89" t="s">
        <v>160</v>
      </c>
      <c r="D157" s="89" t="s">
        <v>80</v>
      </c>
      <c r="E157" s="90" t="s">
        <v>161</v>
      </c>
      <c r="F157" s="91" t="s">
        <v>162</v>
      </c>
      <c r="G157" s="92" t="s">
        <v>98</v>
      </c>
      <c r="H157" s="93">
        <v>8</v>
      </c>
      <c r="I157" s="94"/>
      <c r="J157" s="95">
        <f t="shared" si="10"/>
        <v>0</v>
      </c>
      <c r="K157" s="96"/>
      <c r="L157" s="19"/>
      <c r="M157" s="97" t="s">
        <v>0</v>
      </c>
      <c r="N157" s="98" t="s">
        <v>29</v>
      </c>
      <c r="P157" s="99">
        <f t="shared" si="11"/>
        <v>0</v>
      </c>
      <c r="Q157" s="99">
        <v>5.8100000000000001E-3</v>
      </c>
      <c r="R157" s="99">
        <f t="shared" si="12"/>
        <v>4.648E-2</v>
      </c>
      <c r="S157" s="99">
        <v>0</v>
      </c>
      <c r="T157" s="100">
        <f t="shared" si="13"/>
        <v>0</v>
      </c>
      <c r="AR157" s="101" t="s">
        <v>84</v>
      </c>
      <c r="AT157" s="101" t="s">
        <v>80</v>
      </c>
      <c r="AU157" s="101" t="s">
        <v>85</v>
      </c>
      <c r="AY157" s="10" t="s">
        <v>78</v>
      </c>
      <c r="BE157" s="102">
        <f t="shared" si="14"/>
        <v>0</v>
      </c>
      <c r="BF157" s="102">
        <f t="shared" si="15"/>
        <v>0</v>
      </c>
      <c r="BG157" s="102">
        <f t="shared" si="16"/>
        <v>0</v>
      </c>
      <c r="BH157" s="102">
        <f t="shared" si="17"/>
        <v>0</v>
      </c>
      <c r="BI157" s="102">
        <f t="shared" si="18"/>
        <v>0</v>
      </c>
      <c r="BJ157" s="10" t="s">
        <v>85</v>
      </c>
      <c r="BK157" s="102">
        <f t="shared" si="19"/>
        <v>0</v>
      </c>
      <c r="BL157" s="10" t="s">
        <v>84</v>
      </c>
      <c r="BM157" s="101" t="s">
        <v>163</v>
      </c>
    </row>
    <row r="158" spans="2:65" s="1" customFormat="1" ht="33" customHeight="1" x14ac:dyDescent="0.2">
      <c r="B158" s="88"/>
      <c r="C158" s="89" t="s">
        <v>3</v>
      </c>
      <c r="D158" s="89" t="s">
        <v>80</v>
      </c>
      <c r="E158" s="90" t="s">
        <v>164</v>
      </c>
      <c r="F158" s="91" t="s">
        <v>165</v>
      </c>
      <c r="G158" s="92" t="s">
        <v>98</v>
      </c>
      <c r="H158" s="93">
        <v>9632</v>
      </c>
      <c r="I158" s="94"/>
      <c r="J158" s="95">
        <f t="shared" si="10"/>
        <v>0</v>
      </c>
      <c r="K158" s="96"/>
      <c r="L158" s="19"/>
      <c r="M158" s="97" t="s">
        <v>0</v>
      </c>
      <c r="N158" s="98" t="s">
        <v>29</v>
      </c>
      <c r="P158" s="99">
        <f t="shared" si="11"/>
        <v>0</v>
      </c>
      <c r="Q158" s="99">
        <v>5.1000000000000004E-4</v>
      </c>
      <c r="R158" s="99">
        <f t="shared" si="12"/>
        <v>4.9123200000000002</v>
      </c>
      <c r="S158" s="99">
        <v>0</v>
      </c>
      <c r="T158" s="100">
        <f t="shared" si="13"/>
        <v>0</v>
      </c>
      <c r="AR158" s="101" t="s">
        <v>84</v>
      </c>
      <c r="AT158" s="101" t="s">
        <v>80</v>
      </c>
      <c r="AU158" s="101" t="s">
        <v>85</v>
      </c>
      <c r="AY158" s="10" t="s">
        <v>78</v>
      </c>
      <c r="BE158" s="102">
        <f t="shared" si="14"/>
        <v>0</v>
      </c>
      <c r="BF158" s="102">
        <f t="shared" si="15"/>
        <v>0</v>
      </c>
      <c r="BG158" s="102">
        <f t="shared" si="16"/>
        <v>0</v>
      </c>
      <c r="BH158" s="102">
        <f t="shared" si="17"/>
        <v>0</v>
      </c>
      <c r="BI158" s="102">
        <f t="shared" si="18"/>
        <v>0</v>
      </c>
      <c r="BJ158" s="10" t="s">
        <v>85</v>
      </c>
      <c r="BK158" s="102">
        <f t="shared" si="19"/>
        <v>0</v>
      </c>
      <c r="BL158" s="10" t="s">
        <v>84</v>
      </c>
      <c r="BM158" s="101" t="s">
        <v>166</v>
      </c>
    </row>
    <row r="159" spans="2:65" s="1" customFormat="1" ht="33" customHeight="1" x14ac:dyDescent="0.2">
      <c r="B159" s="88"/>
      <c r="C159" s="89" t="s">
        <v>167</v>
      </c>
      <c r="D159" s="89" t="s">
        <v>80</v>
      </c>
      <c r="E159" s="90" t="s">
        <v>168</v>
      </c>
      <c r="F159" s="91" t="s">
        <v>169</v>
      </c>
      <c r="G159" s="92" t="s">
        <v>98</v>
      </c>
      <c r="H159" s="93">
        <v>4820</v>
      </c>
      <c r="I159" s="94"/>
      <c r="J159" s="95">
        <f t="shared" si="10"/>
        <v>0</v>
      </c>
      <c r="K159" s="96"/>
      <c r="L159" s="19"/>
      <c r="M159" s="97" t="s">
        <v>0</v>
      </c>
      <c r="N159" s="98" t="s">
        <v>29</v>
      </c>
      <c r="P159" s="99">
        <f t="shared" si="11"/>
        <v>0</v>
      </c>
      <c r="Q159" s="99">
        <v>0.10373</v>
      </c>
      <c r="R159" s="99">
        <f t="shared" si="12"/>
        <v>499.97860000000003</v>
      </c>
      <c r="S159" s="99">
        <v>0</v>
      </c>
      <c r="T159" s="100">
        <f t="shared" si="13"/>
        <v>0</v>
      </c>
      <c r="AR159" s="101" t="s">
        <v>84</v>
      </c>
      <c r="AT159" s="101" t="s">
        <v>80</v>
      </c>
      <c r="AU159" s="101" t="s">
        <v>85</v>
      </c>
      <c r="AY159" s="10" t="s">
        <v>78</v>
      </c>
      <c r="BE159" s="102">
        <f t="shared" si="14"/>
        <v>0</v>
      </c>
      <c r="BF159" s="102">
        <f t="shared" si="15"/>
        <v>0</v>
      </c>
      <c r="BG159" s="102">
        <f t="shared" si="16"/>
        <v>0</v>
      </c>
      <c r="BH159" s="102">
        <f t="shared" si="17"/>
        <v>0</v>
      </c>
      <c r="BI159" s="102">
        <f t="shared" si="18"/>
        <v>0</v>
      </c>
      <c r="BJ159" s="10" t="s">
        <v>85</v>
      </c>
      <c r="BK159" s="102">
        <f t="shared" si="19"/>
        <v>0</v>
      </c>
      <c r="BL159" s="10" t="s">
        <v>84</v>
      </c>
      <c r="BM159" s="101" t="s">
        <v>170</v>
      </c>
    </row>
    <row r="160" spans="2:65" s="1" customFormat="1" ht="37.75" customHeight="1" x14ac:dyDescent="0.2">
      <c r="B160" s="88"/>
      <c r="C160" s="89" t="s">
        <v>132</v>
      </c>
      <c r="D160" s="89" t="s">
        <v>80</v>
      </c>
      <c r="E160" s="90" t="s">
        <v>171</v>
      </c>
      <c r="F160" s="91" t="s">
        <v>172</v>
      </c>
      <c r="G160" s="92" t="s">
        <v>98</v>
      </c>
      <c r="H160" s="93">
        <v>4820</v>
      </c>
      <c r="I160" s="94"/>
      <c r="J160" s="95">
        <f t="shared" si="10"/>
        <v>0</v>
      </c>
      <c r="K160" s="96"/>
      <c r="L160" s="19"/>
      <c r="M160" s="97" t="s">
        <v>0</v>
      </c>
      <c r="N160" s="98" t="s">
        <v>29</v>
      </c>
      <c r="P160" s="99">
        <f t="shared" si="11"/>
        <v>0</v>
      </c>
      <c r="Q160" s="99">
        <v>0.15559000000000001</v>
      </c>
      <c r="R160" s="99">
        <f t="shared" si="12"/>
        <v>749.94380000000001</v>
      </c>
      <c r="S160" s="99">
        <v>0</v>
      </c>
      <c r="T160" s="100">
        <f t="shared" si="13"/>
        <v>0</v>
      </c>
      <c r="AR160" s="101" t="s">
        <v>84</v>
      </c>
      <c r="AT160" s="101" t="s">
        <v>80</v>
      </c>
      <c r="AU160" s="101" t="s">
        <v>85</v>
      </c>
      <c r="AY160" s="10" t="s">
        <v>78</v>
      </c>
      <c r="BE160" s="102">
        <f t="shared" si="14"/>
        <v>0</v>
      </c>
      <c r="BF160" s="102">
        <f t="shared" si="15"/>
        <v>0</v>
      </c>
      <c r="BG160" s="102">
        <f t="shared" si="16"/>
        <v>0</v>
      </c>
      <c r="BH160" s="102">
        <f t="shared" si="17"/>
        <v>0</v>
      </c>
      <c r="BI160" s="102">
        <f t="shared" si="18"/>
        <v>0</v>
      </c>
      <c r="BJ160" s="10" t="s">
        <v>85</v>
      </c>
      <c r="BK160" s="102">
        <f t="shared" si="19"/>
        <v>0</v>
      </c>
      <c r="BL160" s="10" t="s">
        <v>84</v>
      </c>
      <c r="BM160" s="101" t="s">
        <v>173</v>
      </c>
    </row>
    <row r="161" spans="2:65" s="6" customFormat="1" ht="22.75" customHeight="1" x14ac:dyDescent="0.25">
      <c r="B161" s="76"/>
      <c r="D161" s="77" t="s">
        <v>45</v>
      </c>
      <c r="E161" s="86" t="s">
        <v>174</v>
      </c>
      <c r="F161" s="86" t="s">
        <v>175</v>
      </c>
      <c r="I161" s="79"/>
      <c r="J161" s="87">
        <f>BK161</f>
        <v>0</v>
      </c>
      <c r="L161" s="76"/>
      <c r="M161" s="81"/>
      <c r="P161" s="82">
        <f>SUM(P162:P170)</f>
        <v>0</v>
      </c>
      <c r="R161" s="82">
        <f>SUM(R162:R170)</f>
        <v>307.70357362499999</v>
      </c>
      <c r="T161" s="83">
        <f>SUM(T162:T170)</f>
        <v>0</v>
      </c>
      <c r="AR161" s="77" t="s">
        <v>47</v>
      </c>
      <c r="AT161" s="84" t="s">
        <v>45</v>
      </c>
      <c r="AU161" s="84" t="s">
        <v>47</v>
      </c>
      <c r="AY161" s="77" t="s">
        <v>78</v>
      </c>
      <c r="BK161" s="85">
        <f>SUM(BK162:BK170)</f>
        <v>0</v>
      </c>
    </row>
    <row r="162" spans="2:65" s="1" customFormat="1" ht="24.15" customHeight="1" x14ac:dyDescent="0.2">
      <c r="B162" s="88"/>
      <c r="C162" s="89" t="s">
        <v>176</v>
      </c>
      <c r="D162" s="89" t="s">
        <v>80</v>
      </c>
      <c r="E162" s="90" t="s">
        <v>177</v>
      </c>
      <c r="F162" s="91" t="s">
        <v>178</v>
      </c>
      <c r="G162" s="92" t="s">
        <v>98</v>
      </c>
      <c r="H162" s="93">
        <v>799</v>
      </c>
      <c r="I162" s="94"/>
      <c r="J162" s="95">
        <f t="shared" ref="J162:J167" si="20">ROUND(I162*H162,2)</f>
        <v>0</v>
      </c>
      <c r="K162" s="96"/>
      <c r="L162" s="19"/>
      <c r="M162" s="97" t="s">
        <v>0</v>
      </c>
      <c r="N162" s="98" t="s">
        <v>29</v>
      </c>
      <c r="P162" s="99">
        <f t="shared" ref="P162:P167" si="21">O162*H162</f>
        <v>0</v>
      </c>
      <c r="Q162" s="99">
        <v>0.223696375</v>
      </c>
      <c r="R162" s="99">
        <f t="shared" ref="R162:R167" si="22">Q162*H162</f>
        <v>178.73340362499999</v>
      </c>
      <c r="S162" s="99">
        <v>0</v>
      </c>
      <c r="T162" s="100">
        <f t="shared" ref="T162:T167" si="23">S162*H162</f>
        <v>0</v>
      </c>
      <c r="AR162" s="101" t="s">
        <v>84</v>
      </c>
      <c r="AT162" s="101" t="s">
        <v>80</v>
      </c>
      <c r="AU162" s="101" t="s">
        <v>85</v>
      </c>
      <c r="AY162" s="10" t="s">
        <v>78</v>
      </c>
      <c r="BE162" s="102">
        <f t="shared" ref="BE162:BE167" si="24">IF(N162="základná",J162,0)</f>
        <v>0</v>
      </c>
      <c r="BF162" s="102">
        <f t="shared" ref="BF162:BF167" si="25">IF(N162="znížená",J162,0)</f>
        <v>0</v>
      </c>
      <c r="BG162" s="102">
        <f t="shared" ref="BG162:BG167" si="26">IF(N162="zákl. prenesená",J162,0)</f>
        <v>0</v>
      </c>
      <c r="BH162" s="102">
        <f t="shared" ref="BH162:BH167" si="27">IF(N162="zníž. prenesená",J162,0)</f>
        <v>0</v>
      </c>
      <c r="BI162" s="102">
        <f t="shared" ref="BI162:BI167" si="28">IF(N162="nulová",J162,0)</f>
        <v>0</v>
      </c>
      <c r="BJ162" s="10" t="s">
        <v>85</v>
      </c>
      <c r="BK162" s="102">
        <f t="shared" ref="BK162:BK167" si="29">ROUND(I162*H162,2)</f>
        <v>0</v>
      </c>
      <c r="BL162" s="10" t="s">
        <v>84</v>
      </c>
      <c r="BM162" s="101" t="s">
        <v>179</v>
      </c>
    </row>
    <row r="163" spans="2:65" s="1" customFormat="1" ht="33" customHeight="1" x14ac:dyDescent="0.2">
      <c r="B163" s="88"/>
      <c r="C163" s="89" t="s">
        <v>135</v>
      </c>
      <c r="D163" s="89" t="s">
        <v>80</v>
      </c>
      <c r="E163" s="90" t="s">
        <v>180</v>
      </c>
      <c r="F163" s="91" t="s">
        <v>181</v>
      </c>
      <c r="G163" s="92" t="s">
        <v>98</v>
      </c>
      <c r="H163" s="93">
        <v>737</v>
      </c>
      <c r="I163" s="94"/>
      <c r="J163" s="95">
        <f t="shared" si="20"/>
        <v>0</v>
      </c>
      <c r="K163" s="96"/>
      <c r="L163" s="19"/>
      <c r="M163" s="97" t="s">
        <v>0</v>
      </c>
      <c r="N163" s="98" t="s">
        <v>29</v>
      </c>
      <c r="P163" s="99">
        <f t="shared" si="21"/>
        <v>0</v>
      </c>
      <c r="Q163" s="99">
        <v>7.7799999999999994E-2</v>
      </c>
      <c r="R163" s="99">
        <f t="shared" si="22"/>
        <v>57.338599999999992</v>
      </c>
      <c r="S163" s="99">
        <v>0</v>
      </c>
      <c r="T163" s="100">
        <f t="shared" si="23"/>
        <v>0</v>
      </c>
      <c r="AR163" s="101" t="s">
        <v>84</v>
      </c>
      <c r="AT163" s="101" t="s">
        <v>80</v>
      </c>
      <c r="AU163" s="101" t="s">
        <v>85</v>
      </c>
      <c r="AY163" s="10" t="s">
        <v>78</v>
      </c>
      <c r="BE163" s="102">
        <f t="shared" si="24"/>
        <v>0</v>
      </c>
      <c r="BF163" s="102">
        <f t="shared" si="25"/>
        <v>0</v>
      </c>
      <c r="BG163" s="102">
        <f t="shared" si="26"/>
        <v>0</v>
      </c>
      <c r="BH163" s="102">
        <f t="shared" si="27"/>
        <v>0</v>
      </c>
      <c r="BI163" s="102">
        <f t="shared" si="28"/>
        <v>0</v>
      </c>
      <c r="BJ163" s="10" t="s">
        <v>85</v>
      </c>
      <c r="BK163" s="102">
        <f t="shared" si="29"/>
        <v>0</v>
      </c>
      <c r="BL163" s="10" t="s">
        <v>84</v>
      </c>
      <c r="BM163" s="101" t="s">
        <v>182</v>
      </c>
    </row>
    <row r="164" spans="2:65" s="1" customFormat="1" ht="33" customHeight="1" x14ac:dyDescent="0.2">
      <c r="B164" s="88"/>
      <c r="C164" s="89" t="s">
        <v>183</v>
      </c>
      <c r="D164" s="89" t="s">
        <v>80</v>
      </c>
      <c r="E164" s="90" t="s">
        <v>161</v>
      </c>
      <c r="F164" s="91" t="s">
        <v>162</v>
      </c>
      <c r="G164" s="92" t="s">
        <v>98</v>
      </c>
      <c r="H164" s="93">
        <v>737</v>
      </c>
      <c r="I164" s="94"/>
      <c r="J164" s="95">
        <f t="shared" si="20"/>
        <v>0</v>
      </c>
      <c r="K164" s="96"/>
      <c r="L164" s="19"/>
      <c r="M164" s="97" t="s">
        <v>0</v>
      </c>
      <c r="N164" s="98" t="s">
        <v>29</v>
      </c>
      <c r="P164" s="99">
        <f t="shared" si="21"/>
        <v>0</v>
      </c>
      <c r="Q164" s="99">
        <v>5.8100000000000001E-3</v>
      </c>
      <c r="R164" s="99">
        <f t="shared" si="22"/>
        <v>4.2819700000000003</v>
      </c>
      <c r="S164" s="99">
        <v>0</v>
      </c>
      <c r="T164" s="100">
        <f t="shared" si="23"/>
        <v>0</v>
      </c>
      <c r="AR164" s="101" t="s">
        <v>84</v>
      </c>
      <c r="AT164" s="101" t="s">
        <v>80</v>
      </c>
      <c r="AU164" s="101" t="s">
        <v>85</v>
      </c>
      <c r="AY164" s="10" t="s">
        <v>78</v>
      </c>
      <c r="BE164" s="102">
        <f t="shared" si="24"/>
        <v>0</v>
      </c>
      <c r="BF164" s="102">
        <f t="shared" si="25"/>
        <v>0</v>
      </c>
      <c r="BG164" s="102">
        <f t="shared" si="26"/>
        <v>0</v>
      </c>
      <c r="BH164" s="102">
        <f t="shared" si="27"/>
        <v>0</v>
      </c>
      <c r="BI164" s="102">
        <f t="shared" si="28"/>
        <v>0</v>
      </c>
      <c r="BJ164" s="10" t="s">
        <v>85</v>
      </c>
      <c r="BK164" s="102">
        <f t="shared" si="29"/>
        <v>0</v>
      </c>
      <c r="BL164" s="10" t="s">
        <v>84</v>
      </c>
      <c r="BM164" s="101" t="s">
        <v>184</v>
      </c>
    </row>
    <row r="165" spans="2:65" s="1" customFormat="1" ht="24.15" customHeight="1" x14ac:dyDescent="0.2">
      <c r="B165" s="88"/>
      <c r="C165" s="89" t="s">
        <v>141</v>
      </c>
      <c r="D165" s="89" t="s">
        <v>80</v>
      </c>
      <c r="E165" s="90" t="s">
        <v>185</v>
      </c>
      <c r="F165" s="91" t="s">
        <v>186</v>
      </c>
      <c r="G165" s="92" t="s">
        <v>98</v>
      </c>
      <c r="H165" s="93">
        <v>65</v>
      </c>
      <c r="I165" s="94"/>
      <c r="J165" s="95">
        <f t="shared" si="20"/>
        <v>0</v>
      </c>
      <c r="K165" s="96"/>
      <c r="L165" s="19"/>
      <c r="M165" s="97" t="s">
        <v>0</v>
      </c>
      <c r="N165" s="98" t="s">
        <v>29</v>
      </c>
      <c r="P165" s="99">
        <f t="shared" si="21"/>
        <v>0</v>
      </c>
      <c r="Q165" s="99">
        <v>0.112</v>
      </c>
      <c r="R165" s="99">
        <f t="shared" si="22"/>
        <v>7.28</v>
      </c>
      <c r="S165" s="99">
        <v>0</v>
      </c>
      <c r="T165" s="100">
        <f t="shared" si="23"/>
        <v>0</v>
      </c>
      <c r="AR165" s="101" t="s">
        <v>84</v>
      </c>
      <c r="AT165" s="101" t="s">
        <v>80</v>
      </c>
      <c r="AU165" s="101" t="s">
        <v>85</v>
      </c>
      <c r="AY165" s="10" t="s">
        <v>78</v>
      </c>
      <c r="BE165" s="102">
        <f t="shared" si="24"/>
        <v>0</v>
      </c>
      <c r="BF165" s="102">
        <f t="shared" si="25"/>
        <v>0</v>
      </c>
      <c r="BG165" s="102">
        <f t="shared" si="26"/>
        <v>0</v>
      </c>
      <c r="BH165" s="102">
        <f t="shared" si="27"/>
        <v>0</v>
      </c>
      <c r="BI165" s="102">
        <f t="shared" si="28"/>
        <v>0</v>
      </c>
      <c r="BJ165" s="10" t="s">
        <v>85</v>
      </c>
      <c r="BK165" s="102">
        <f t="shared" si="29"/>
        <v>0</v>
      </c>
      <c r="BL165" s="10" t="s">
        <v>84</v>
      </c>
      <c r="BM165" s="101" t="s">
        <v>187</v>
      </c>
    </row>
    <row r="166" spans="2:65" s="1" customFormat="1" ht="33" customHeight="1" x14ac:dyDescent="0.2">
      <c r="B166" s="88"/>
      <c r="C166" s="89" t="s">
        <v>188</v>
      </c>
      <c r="D166" s="89" t="s">
        <v>80</v>
      </c>
      <c r="E166" s="90" t="s">
        <v>150</v>
      </c>
      <c r="F166" s="91" t="s">
        <v>151</v>
      </c>
      <c r="G166" s="92" t="s">
        <v>98</v>
      </c>
      <c r="H166" s="93">
        <v>162</v>
      </c>
      <c r="I166" s="94"/>
      <c r="J166" s="95">
        <f t="shared" si="20"/>
        <v>0</v>
      </c>
      <c r="K166" s="96"/>
      <c r="L166" s="19"/>
      <c r="M166" s="97" t="s">
        <v>0</v>
      </c>
      <c r="N166" s="98" t="s">
        <v>29</v>
      </c>
      <c r="P166" s="99">
        <f t="shared" si="21"/>
        <v>0</v>
      </c>
      <c r="Q166" s="99">
        <v>0.37080000000000002</v>
      </c>
      <c r="R166" s="99">
        <f t="shared" si="22"/>
        <v>60.069600000000001</v>
      </c>
      <c r="S166" s="99">
        <v>0</v>
      </c>
      <c r="T166" s="100">
        <f t="shared" si="23"/>
        <v>0</v>
      </c>
      <c r="AR166" s="101" t="s">
        <v>84</v>
      </c>
      <c r="AT166" s="101" t="s">
        <v>80</v>
      </c>
      <c r="AU166" s="101" t="s">
        <v>85</v>
      </c>
      <c r="AY166" s="10" t="s">
        <v>78</v>
      </c>
      <c r="BE166" s="102">
        <f t="shared" si="24"/>
        <v>0</v>
      </c>
      <c r="BF166" s="102">
        <f t="shared" si="25"/>
        <v>0</v>
      </c>
      <c r="BG166" s="102">
        <f t="shared" si="26"/>
        <v>0</v>
      </c>
      <c r="BH166" s="102">
        <f t="shared" si="27"/>
        <v>0</v>
      </c>
      <c r="BI166" s="102">
        <f t="shared" si="28"/>
        <v>0</v>
      </c>
      <c r="BJ166" s="10" t="s">
        <v>85</v>
      </c>
      <c r="BK166" s="102">
        <f t="shared" si="29"/>
        <v>0</v>
      </c>
      <c r="BL166" s="10" t="s">
        <v>84</v>
      </c>
      <c r="BM166" s="101" t="s">
        <v>189</v>
      </c>
    </row>
    <row r="167" spans="2:65" s="1" customFormat="1" ht="16.5" customHeight="1" x14ac:dyDescent="0.2">
      <c r="B167" s="88"/>
      <c r="C167" s="124" t="s">
        <v>144</v>
      </c>
      <c r="D167" s="124" t="s">
        <v>104</v>
      </c>
      <c r="E167" s="125" t="s">
        <v>190</v>
      </c>
      <c r="F167" s="126" t="s">
        <v>191</v>
      </c>
      <c r="G167" s="127" t="s">
        <v>98</v>
      </c>
      <c r="H167" s="128">
        <v>71</v>
      </c>
      <c r="I167" s="129"/>
      <c r="J167" s="130">
        <f t="shared" si="20"/>
        <v>0</v>
      </c>
      <c r="K167" s="131"/>
      <c r="L167" s="132"/>
      <c r="M167" s="133" t="s">
        <v>0</v>
      </c>
      <c r="N167" s="134" t="s">
        <v>29</v>
      </c>
      <c r="P167" s="99">
        <f t="shared" si="21"/>
        <v>0</v>
      </c>
      <c r="Q167" s="99">
        <v>0</v>
      </c>
      <c r="R167" s="99">
        <f t="shared" si="22"/>
        <v>0</v>
      </c>
      <c r="S167" s="99">
        <v>0</v>
      </c>
      <c r="T167" s="100">
        <f t="shared" si="23"/>
        <v>0</v>
      </c>
      <c r="AR167" s="101" t="s">
        <v>102</v>
      </c>
      <c r="AT167" s="101" t="s">
        <v>104</v>
      </c>
      <c r="AU167" s="101" t="s">
        <v>85</v>
      </c>
      <c r="AY167" s="10" t="s">
        <v>78</v>
      </c>
      <c r="BE167" s="102">
        <f t="shared" si="24"/>
        <v>0</v>
      </c>
      <c r="BF167" s="102">
        <f t="shared" si="25"/>
        <v>0</v>
      </c>
      <c r="BG167" s="102">
        <f t="shared" si="26"/>
        <v>0</v>
      </c>
      <c r="BH167" s="102">
        <f t="shared" si="27"/>
        <v>0</v>
      </c>
      <c r="BI167" s="102">
        <f t="shared" si="28"/>
        <v>0</v>
      </c>
      <c r="BJ167" s="10" t="s">
        <v>85</v>
      </c>
      <c r="BK167" s="102">
        <f t="shared" si="29"/>
        <v>0</v>
      </c>
      <c r="BL167" s="10" t="s">
        <v>84</v>
      </c>
      <c r="BM167" s="101" t="s">
        <v>192</v>
      </c>
    </row>
    <row r="168" spans="2:65" s="8" customFormat="1" x14ac:dyDescent="0.2">
      <c r="B168" s="110"/>
      <c r="D168" s="104" t="s">
        <v>86</v>
      </c>
      <c r="E168" s="111" t="s">
        <v>0</v>
      </c>
      <c r="F168" s="112" t="s">
        <v>193</v>
      </c>
      <c r="H168" s="113">
        <v>65</v>
      </c>
      <c r="I168" s="114"/>
      <c r="L168" s="110"/>
      <c r="M168" s="115"/>
      <c r="T168" s="116"/>
      <c r="AT168" s="111" t="s">
        <v>86</v>
      </c>
      <c r="AU168" s="111" t="s">
        <v>85</v>
      </c>
      <c r="AV168" s="8" t="s">
        <v>85</v>
      </c>
      <c r="AW168" s="8" t="s">
        <v>19</v>
      </c>
      <c r="AX168" s="8" t="s">
        <v>46</v>
      </c>
      <c r="AY168" s="111" t="s">
        <v>78</v>
      </c>
    </row>
    <row r="169" spans="2:65" s="8" customFormat="1" x14ac:dyDescent="0.2">
      <c r="B169" s="110"/>
      <c r="D169" s="104" t="s">
        <v>86</v>
      </c>
      <c r="E169" s="111" t="s">
        <v>0</v>
      </c>
      <c r="F169" s="112" t="s">
        <v>194</v>
      </c>
      <c r="H169" s="113">
        <v>6</v>
      </c>
      <c r="I169" s="114"/>
      <c r="L169" s="110"/>
      <c r="M169" s="115"/>
      <c r="T169" s="116"/>
      <c r="AT169" s="111" t="s">
        <v>86</v>
      </c>
      <c r="AU169" s="111" t="s">
        <v>85</v>
      </c>
      <c r="AV169" s="8" t="s">
        <v>85</v>
      </c>
      <c r="AW169" s="8" t="s">
        <v>19</v>
      </c>
      <c r="AX169" s="8" t="s">
        <v>46</v>
      </c>
      <c r="AY169" s="111" t="s">
        <v>78</v>
      </c>
    </row>
    <row r="170" spans="2:65" s="9" customFormat="1" x14ac:dyDescent="0.2">
      <c r="B170" s="117"/>
      <c r="D170" s="104" t="s">
        <v>86</v>
      </c>
      <c r="E170" s="118" t="s">
        <v>0</v>
      </c>
      <c r="F170" s="119" t="s">
        <v>94</v>
      </c>
      <c r="H170" s="120">
        <v>71</v>
      </c>
      <c r="I170" s="121"/>
      <c r="L170" s="117"/>
      <c r="M170" s="122"/>
      <c r="T170" s="123"/>
      <c r="AT170" s="118" t="s">
        <v>86</v>
      </c>
      <c r="AU170" s="118" t="s">
        <v>85</v>
      </c>
      <c r="AV170" s="9" t="s">
        <v>84</v>
      </c>
      <c r="AW170" s="9" t="s">
        <v>19</v>
      </c>
      <c r="AX170" s="9" t="s">
        <v>47</v>
      </c>
      <c r="AY170" s="118" t="s">
        <v>78</v>
      </c>
    </row>
    <row r="171" spans="2:65" s="6" customFormat="1" ht="22.75" customHeight="1" x14ac:dyDescent="0.25">
      <c r="B171" s="76"/>
      <c r="D171" s="77" t="s">
        <v>45</v>
      </c>
      <c r="E171" s="86" t="s">
        <v>195</v>
      </c>
      <c r="F171" s="86" t="s">
        <v>196</v>
      </c>
      <c r="I171" s="79"/>
      <c r="J171" s="87">
        <f>BK171</f>
        <v>0</v>
      </c>
      <c r="L171" s="76"/>
      <c r="M171" s="81"/>
      <c r="P171" s="82">
        <f>SUM(P172:P206)</f>
        <v>0</v>
      </c>
      <c r="R171" s="82">
        <f>SUM(R172:R206)</f>
        <v>226.10973261499998</v>
      </c>
      <c r="T171" s="83">
        <f>SUM(T172:T206)</f>
        <v>0</v>
      </c>
      <c r="AR171" s="77" t="s">
        <v>47</v>
      </c>
      <c r="AT171" s="84" t="s">
        <v>45</v>
      </c>
      <c r="AU171" s="84" t="s">
        <v>47</v>
      </c>
      <c r="AY171" s="77" t="s">
        <v>78</v>
      </c>
      <c r="BK171" s="85">
        <f>SUM(BK172:BK206)</f>
        <v>0</v>
      </c>
    </row>
    <row r="172" spans="2:65" s="1" customFormat="1" ht="49" customHeight="1" x14ac:dyDescent="0.2">
      <c r="B172" s="88"/>
      <c r="C172" s="89" t="s">
        <v>197</v>
      </c>
      <c r="D172" s="89" t="s">
        <v>80</v>
      </c>
      <c r="E172" s="90" t="s">
        <v>198</v>
      </c>
      <c r="F172" s="91" t="s">
        <v>199</v>
      </c>
      <c r="G172" s="92" t="s">
        <v>98</v>
      </c>
      <c r="H172" s="93">
        <v>162</v>
      </c>
      <c r="I172" s="94"/>
      <c r="J172" s="95">
        <f>ROUND(I172*H172,2)</f>
        <v>0</v>
      </c>
      <c r="K172" s="96"/>
      <c r="L172" s="19"/>
      <c r="M172" s="97" t="s">
        <v>0</v>
      </c>
      <c r="N172" s="98" t="s">
        <v>29</v>
      </c>
      <c r="P172" s="99">
        <f>O172*H172</f>
        <v>0</v>
      </c>
      <c r="Q172" s="99">
        <v>0.112</v>
      </c>
      <c r="R172" s="99">
        <f>Q172*H172</f>
        <v>18.144000000000002</v>
      </c>
      <c r="S172" s="99">
        <v>0</v>
      </c>
      <c r="T172" s="100">
        <f>S172*H172</f>
        <v>0</v>
      </c>
      <c r="AR172" s="101" t="s">
        <v>84</v>
      </c>
      <c r="AT172" s="101" t="s">
        <v>80</v>
      </c>
      <c r="AU172" s="101" t="s">
        <v>85</v>
      </c>
      <c r="AY172" s="10" t="s">
        <v>78</v>
      </c>
      <c r="BE172" s="102">
        <f>IF(N172="základná",J172,0)</f>
        <v>0</v>
      </c>
      <c r="BF172" s="102">
        <f>IF(N172="znížená",J172,0)</f>
        <v>0</v>
      </c>
      <c r="BG172" s="102">
        <f>IF(N172="zákl. prenesená",J172,0)</f>
        <v>0</v>
      </c>
      <c r="BH172" s="102">
        <f>IF(N172="zníž. prenesená",J172,0)</f>
        <v>0</v>
      </c>
      <c r="BI172" s="102">
        <f>IF(N172="nulová",J172,0)</f>
        <v>0</v>
      </c>
      <c r="BJ172" s="10" t="s">
        <v>85</v>
      </c>
      <c r="BK172" s="102">
        <f>ROUND(I172*H172,2)</f>
        <v>0</v>
      </c>
      <c r="BL172" s="10" t="s">
        <v>84</v>
      </c>
      <c r="BM172" s="101" t="s">
        <v>200</v>
      </c>
    </row>
    <row r="173" spans="2:65" s="1" customFormat="1" ht="16.5" customHeight="1" x14ac:dyDescent="0.2">
      <c r="B173" s="88"/>
      <c r="C173" s="124" t="s">
        <v>149</v>
      </c>
      <c r="D173" s="124" t="s">
        <v>104</v>
      </c>
      <c r="E173" s="125" t="s">
        <v>201</v>
      </c>
      <c r="F173" s="126" t="s">
        <v>202</v>
      </c>
      <c r="G173" s="127" t="s">
        <v>98</v>
      </c>
      <c r="H173" s="128">
        <v>20</v>
      </c>
      <c r="I173" s="129"/>
      <c r="J173" s="130">
        <f>ROUND(I173*H173,2)</f>
        <v>0</v>
      </c>
      <c r="K173" s="131"/>
      <c r="L173" s="132"/>
      <c r="M173" s="133" t="s">
        <v>0</v>
      </c>
      <c r="N173" s="134" t="s">
        <v>29</v>
      </c>
      <c r="P173" s="99">
        <f>O173*H173</f>
        <v>0</v>
      </c>
      <c r="Q173" s="99">
        <v>0.13339999999999999</v>
      </c>
      <c r="R173" s="99">
        <f>Q173*H173</f>
        <v>2.6679999999999997</v>
      </c>
      <c r="S173" s="99">
        <v>0</v>
      </c>
      <c r="T173" s="100">
        <f>S173*H173</f>
        <v>0</v>
      </c>
      <c r="AR173" s="101" t="s">
        <v>102</v>
      </c>
      <c r="AT173" s="101" t="s">
        <v>104</v>
      </c>
      <c r="AU173" s="101" t="s">
        <v>85</v>
      </c>
      <c r="AY173" s="10" t="s">
        <v>78</v>
      </c>
      <c r="BE173" s="102">
        <f>IF(N173="základná",J173,0)</f>
        <v>0</v>
      </c>
      <c r="BF173" s="102">
        <f>IF(N173="znížená",J173,0)</f>
        <v>0</v>
      </c>
      <c r="BG173" s="102">
        <f>IF(N173="zákl. prenesená",J173,0)</f>
        <v>0</v>
      </c>
      <c r="BH173" s="102">
        <f>IF(N173="zníž. prenesená",J173,0)</f>
        <v>0</v>
      </c>
      <c r="BI173" s="102">
        <f>IF(N173="nulová",J173,0)</f>
        <v>0</v>
      </c>
      <c r="BJ173" s="10" t="s">
        <v>85</v>
      </c>
      <c r="BK173" s="102">
        <f>ROUND(I173*H173,2)</f>
        <v>0</v>
      </c>
      <c r="BL173" s="10" t="s">
        <v>84</v>
      </c>
      <c r="BM173" s="101" t="s">
        <v>203</v>
      </c>
    </row>
    <row r="174" spans="2:65" s="8" customFormat="1" x14ac:dyDescent="0.2">
      <c r="B174" s="110"/>
      <c r="D174" s="104" t="s">
        <v>86</v>
      </c>
      <c r="E174" s="111" t="s">
        <v>0</v>
      </c>
      <c r="F174" s="112" t="s">
        <v>204</v>
      </c>
      <c r="H174" s="113">
        <v>20</v>
      </c>
      <c r="I174" s="114"/>
      <c r="L174" s="110"/>
      <c r="M174" s="115"/>
      <c r="T174" s="116"/>
      <c r="AT174" s="111" t="s">
        <v>86</v>
      </c>
      <c r="AU174" s="111" t="s">
        <v>85</v>
      </c>
      <c r="AV174" s="8" t="s">
        <v>85</v>
      </c>
      <c r="AW174" s="8" t="s">
        <v>19</v>
      </c>
      <c r="AX174" s="8" t="s">
        <v>46</v>
      </c>
      <c r="AY174" s="111" t="s">
        <v>78</v>
      </c>
    </row>
    <row r="175" spans="2:65" s="9" customFormat="1" x14ac:dyDescent="0.2">
      <c r="B175" s="117"/>
      <c r="D175" s="104" t="s">
        <v>86</v>
      </c>
      <c r="E175" s="118" t="s">
        <v>0</v>
      </c>
      <c r="F175" s="119" t="s">
        <v>89</v>
      </c>
      <c r="H175" s="120">
        <v>20</v>
      </c>
      <c r="I175" s="121"/>
      <c r="L175" s="117"/>
      <c r="M175" s="122"/>
      <c r="T175" s="123"/>
      <c r="AT175" s="118" t="s">
        <v>86</v>
      </c>
      <c r="AU175" s="118" t="s">
        <v>85</v>
      </c>
      <c r="AV175" s="9" t="s">
        <v>84</v>
      </c>
      <c r="AW175" s="9" t="s">
        <v>19</v>
      </c>
      <c r="AX175" s="9" t="s">
        <v>47</v>
      </c>
      <c r="AY175" s="118" t="s">
        <v>78</v>
      </c>
    </row>
    <row r="176" spans="2:65" s="1" customFormat="1" ht="16.5" customHeight="1" x14ac:dyDescent="0.2">
      <c r="B176" s="88"/>
      <c r="C176" s="89" t="s">
        <v>205</v>
      </c>
      <c r="D176" s="89" t="s">
        <v>80</v>
      </c>
      <c r="E176" s="90" t="s">
        <v>206</v>
      </c>
      <c r="F176" s="91" t="s">
        <v>207</v>
      </c>
      <c r="G176" s="92" t="s">
        <v>208</v>
      </c>
      <c r="H176" s="93">
        <v>21</v>
      </c>
      <c r="I176" s="94"/>
      <c r="J176" s="95">
        <f>ROUND(I176*H176,2)</f>
        <v>0</v>
      </c>
      <c r="K176" s="96"/>
      <c r="L176" s="19"/>
      <c r="M176" s="97" t="s">
        <v>0</v>
      </c>
      <c r="N176" s="98" t="s">
        <v>29</v>
      </c>
      <c r="P176" s="99">
        <f>O176*H176</f>
        <v>0</v>
      </c>
      <c r="Q176" s="99">
        <v>0</v>
      </c>
      <c r="R176" s="99">
        <f>Q176*H176</f>
        <v>0</v>
      </c>
      <c r="S176" s="99">
        <v>0</v>
      </c>
      <c r="T176" s="100">
        <f>S176*H176</f>
        <v>0</v>
      </c>
      <c r="AR176" s="101" t="s">
        <v>84</v>
      </c>
      <c r="AT176" s="101" t="s">
        <v>80</v>
      </c>
      <c r="AU176" s="101" t="s">
        <v>85</v>
      </c>
      <c r="AY176" s="10" t="s">
        <v>78</v>
      </c>
      <c r="BE176" s="102">
        <f>IF(N176="základná",J176,0)</f>
        <v>0</v>
      </c>
      <c r="BF176" s="102">
        <f>IF(N176="znížená",J176,0)</f>
        <v>0</v>
      </c>
      <c r="BG176" s="102">
        <f>IF(N176="zákl. prenesená",J176,0)</f>
        <v>0</v>
      </c>
      <c r="BH176" s="102">
        <f>IF(N176="zníž. prenesená",J176,0)</f>
        <v>0</v>
      </c>
      <c r="BI176" s="102">
        <f>IF(N176="nulová",J176,0)</f>
        <v>0</v>
      </c>
      <c r="BJ176" s="10" t="s">
        <v>85</v>
      </c>
      <c r="BK176" s="102">
        <f>ROUND(I176*H176,2)</f>
        <v>0</v>
      </c>
      <c r="BL176" s="10" t="s">
        <v>84</v>
      </c>
      <c r="BM176" s="101" t="s">
        <v>209</v>
      </c>
    </row>
    <row r="177" spans="2:65" s="7" customFormat="1" x14ac:dyDescent="0.2">
      <c r="B177" s="103"/>
      <c r="D177" s="104" t="s">
        <v>86</v>
      </c>
      <c r="E177" s="105" t="s">
        <v>0</v>
      </c>
      <c r="F177" s="106" t="s">
        <v>210</v>
      </c>
      <c r="H177" s="105" t="s">
        <v>0</v>
      </c>
      <c r="I177" s="107"/>
      <c r="L177" s="103"/>
      <c r="M177" s="108"/>
      <c r="T177" s="109"/>
      <c r="AT177" s="105" t="s">
        <v>86</v>
      </c>
      <c r="AU177" s="105" t="s">
        <v>85</v>
      </c>
      <c r="AV177" s="7" t="s">
        <v>47</v>
      </c>
      <c r="AW177" s="7" t="s">
        <v>19</v>
      </c>
      <c r="AX177" s="7" t="s">
        <v>46</v>
      </c>
      <c r="AY177" s="105" t="s">
        <v>78</v>
      </c>
    </row>
    <row r="178" spans="2:65" s="7" customFormat="1" x14ac:dyDescent="0.2">
      <c r="B178" s="103"/>
      <c r="D178" s="104" t="s">
        <v>86</v>
      </c>
      <c r="E178" s="105" t="s">
        <v>0</v>
      </c>
      <c r="F178" s="106" t="s">
        <v>211</v>
      </c>
      <c r="H178" s="105" t="s">
        <v>0</v>
      </c>
      <c r="I178" s="107"/>
      <c r="L178" s="103"/>
      <c r="M178" s="108"/>
      <c r="T178" s="109"/>
      <c r="AT178" s="105" t="s">
        <v>86</v>
      </c>
      <c r="AU178" s="105" t="s">
        <v>85</v>
      </c>
      <c r="AV178" s="7" t="s">
        <v>47</v>
      </c>
      <c r="AW178" s="7" t="s">
        <v>19</v>
      </c>
      <c r="AX178" s="7" t="s">
        <v>46</v>
      </c>
      <c r="AY178" s="105" t="s">
        <v>78</v>
      </c>
    </row>
    <row r="179" spans="2:65" s="7" customFormat="1" x14ac:dyDescent="0.2">
      <c r="B179" s="103"/>
      <c r="D179" s="104" t="s">
        <v>86</v>
      </c>
      <c r="E179" s="105" t="s">
        <v>0</v>
      </c>
      <c r="F179" s="106" t="s">
        <v>212</v>
      </c>
      <c r="H179" s="105" t="s">
        <v>0</v>
      </c>
      <c r="I179" s="107"/>
      <c r="L179" s="103"/>
      <c r="M179" s="108"/>
      <c r="T179" s="109"/>
      <c r="AT179" s="105" t="s">
        <v>86</v>
      </c>
      <c r="AU179" s="105" t="s">
        <v>85</v>
      </c>
      <c r="AV179" s="7" t="s">
        <v>47</v>
      </c>
      <c r="AW179" s="7" t="s">
        <v>19</v>
      </c>
      <c r="AX179" s="7" t="s">
        <v>46</v>
      </c>
      <c r="AY179" s="105" t="s">
        <v>78</v>
      </c>
    </row>
    <row r="180" spans="2:65" s="7" customFormat="1" x14ac:dyDescent="0.2">
      <c r="B180" s="103"/>
      <c r="D180" s="104" t="s">
        <v>86</v>
      </c>
      <c r="E180" s="105" t="s">
        <v>0</v>
      </c>
      <c r="F180" s="106" t="s">
        <v>213</v>
      </c>
      <c r="H180" s="105" t="s">
        <v>0</v>
      </c>
      <c r="I180" s="107"/>
      <c r="L180" s="103"/>
      <c r="M180" s="108"/>
      <c r="T180" s="109"/>
      <c r="AT180" s="105" t="s">
        <v>86</v>
      </c>
      <c r="AU180" s="105" t="s">
        <v>85</v>
      </c>
      <c r="AV180" s="7" t="s">
        <v>47</v>
      </c>
      <c r="AW180" s="7" t="s">
        <v>19</v>
      </c>
      <c r="AX180" s="7" t="s">
        <v>46</v>
      </c>
      <c r="AY180" s="105" t="s">
        <v>78</v>
      </c>
    </row>
    <row r="181" spans="2:65" s="7" customFormat="1" x14ac:dyDescent="0.2">
      <c r="B181" s="103"/>
      <c r="D181" s="104" t="s">
        <v>86</v>
      </c>
      <c r="E181" s="105" t="s">
        <v>0</v>
      </c>
      <c r="F181" s="106" t="s">
        <v>214</v>
      </c>
      <c r="H181" s="105" t="s">
        <v>0</v>
      </c>
      <c r="I181" s="107"/>
      <c r="L181" s="103"/>
      <c r="M181" s="108"/>
      <c r="T181" s="109"/>
      <c r="AT181" s="105" t="s">
        <v>86</v>
      </c>
      <c r="AU181" s="105" t="s">
        <v>85</v>
      </c>
      <c r="AV181" s="7" t="s">
        <v>47</v>
      </c>
      <c r="AW181" s="7" t="s">
        <v>19</v>
      </c>
      <c r="AX181" s="7" t="s">
        <v>46</v>
      </c>
      <c r="AY181" s="105" t="s">
        <v>78</v>
      </c>
    </row>
    <row r="182" spans="2:65" s="8" customFormat="1" x14ac:dyDescent="0.2">
      <c r="B182" s="110"/>
      <c r="D182" s="104" t="s">
        <v>86</v>
      </c>
      <c r="E182" s="111" t="s">
        <v>0</v>
      </c>
      <c r="F182" s="112" t="s">
        <v>215</v>
      </c>
      <c r="H182" s="113">
        <v>21</v>
      </c>
      <c r="I182" s="114"/>
      <c r="L182" s="110"/>
      <c r="M182" s="115"/>
      <c r="T182" s="116"/>
      <c r="AT182" s="111" t="s">
        <v>86</v>
      </c>
      <c r="AU182" s="111" t="s">
        <v>85</v>
      </c>
      <c r="AV182" s="8" t="s">
        <v>85</v>
      </c>
      <c r="AW182" s="8" t="s">
        <v>19</v>
      </c>
      <c r="AX182" s="8" t="s">
        <v>46</v>
      </c>
      <c r="AY182" s="111" t="s">
        <v>78</v>
      </c>
    </row>
    <row r="183" spans="2:65" s="9" customFormat="1" x14ac:dyDescent="0.2">
      <c r="B183" s="117"/>
      <c r="D183" s="104" t="s">
        <v>86</v>
      </c>
      <c r="E183" s="118" t="s">
        <v>0</v>
      </c>
      <c r="F183" s="119" t="s">
        <v>89</v>
      </c>
      <c r="H183" s="120">
        <v>21</v>
      </c>
      <c r="I183" s="121"/>
      <c r="L183" s="117"/>
      <c r="M183" s="122"/>
      <c r="T183" s="123"/>
      <c r="AT183" s="118" t="s">
        <v>86</v>
      </c>
      <c r="AU183" s="118" t="s">
        <v>85</v>
      </c>
      <c r="AV183" s="9" t="s">
        <v>84</v>
      </c>
      <c r="AW183" s="9" t="s">
        <v>19</v>
      </c>
      <c r="AX183" s="9" t="s">
        <v>47</v>
      </c>
      <c r="AY183" s="118" t="s">
        <v>78</v>
      </c>
    </row>
    <row r="184" spans="2:65" s="1" customFormat="1" ht="16.5" customHeight="1" x14ac:dyDescent="0.2">
      <c r="B184" s="88"/>
      <c r="C184" s="124" t="s">
        <v>152</v>
      </c>
      <c r="D184" s="124" t="s">
        <v>104</v>
      </c>
      <c r="E184" s="125" t="s">
        <v>216</v>
      </c>
      <c r="F184" s="126" t="s">
        <v>217</v>
      </c>
      <c r="G184" s="127" t="s">
        <v>208</v>
      </c>
      <c r="H184" s="128">
        <v>21</v>
      </c>
      <c r="I184" s="129"/>
      <c r="J184" s="130">
        <f t="shared" ref="J184:J189" si="30">ROUND(I184*H184,2)</f>
        <v>0</v>
      </c>
      <c r="K184" s="131"/>
      <c r="L184" s="132"/>
      <c r="M184" s="133" t="s">
        <v>0</v>
      </c>
      <c r="N184" s="134" t="s">
        <v>29</v>
      </c>
      <c r="P184" s="99">
        <f t="shared" ref="P184:P189" si="31">O184*H184</f>
        <v>0</v>
      </c>
      <c r="Q184" s="99">
        <v>0</v>
      </c>
      <c r="R184" s="99">
        <f t="shared" ref="R184:R189" si="32">Q184*H184</f>
        <v>0</v>
      </c>
      <c r="S184" s="99">
        <v>0</v>
      </c>
      <c r="T184" s="100">
        <f t="shared" ref="T184:T189" si="33">S184*H184</f>
        <v>0</v>
      </c>
      <c r="AR184" s="101" t="s">
        <v>102</v>
      </c>
      <c r="AT184" s="101" t="s">
        <v>104</v>
      </c>
      <c r="AU184" s="101" t="s">
        <v>85</v>
      </c>
      <c r="AY184" s="10" t="s">
        <v>78</v>
      </c>
      <c r="BE184" s="102">
        <f t="shared" ref="BE184:BE189" si="34">IF(N184="základná",J184,0)</f>
        <v>0</v>
      </c>
      <c r="BF184" s="102">
        <f t="shared" ref="BF184:BF189" si="35">IF(N184="znížená",J184,0)</f>
        <v>0</v>
      </c>
      <c r="BG184" s="102">
        <f t="shared" ref="BG184:BG189" si="36">IF(N184="zákl. prenesená",J184,0)</f>
        <v>0</v>
      </c>
      <c r="BH184" s="102">
        <f t="shared" ref="BH184:BH189" si="37">IF(N184="zníž. prenesená",J184,0)</f>
        <v>0</v>
      </c>
      <c r="BI184" s="102">
        <f t="shared" ref="BI184:BI189" si="38">IF(N184="nulová",J184,0)</f>
        <v>0</v>
      </c>
      <c r="BJ184" s="10" t="s">
        <v>85</v>
      </c>
      <c r="BK184" s="102">
        <f t="shared" ref="BK184:BK189" si="39">ROUND(I184*H184,2)</f>
        <v>0</v>
      </c>
      <c r="BL184" s="10" t="s">
        <v>84</v>
      </c>
      <c r="BM184" s="101" t="s">
        <v>218</v>
      </c>
    </row>
    <row r="185" spans="2:65" s="1" customFormat="1" ht="21.75" customHeight="1" x14ac:dyDescent="0.2">
      <c r="B185" s="88"/>
      <c r="C185" s="124" t="s">
        <v>219</v>
      </c>
      <c r="D185" s="124" t="s">
        <v>104</v>
      </c>
      <c r="E185" s="125" t="s">
        <v>220</v>
      </c>
      <c r="F185" s="126" t="s">
        <v>221</v>
      </c>
      <c r="G185" s="127" t="s">
        <v>208</v>
      </c>
      <c r="H185" s="128">
        <v>21</v>
      </c>
      <c r="I185" s="129"/>
      <c r="J185" s="130">
        <f t="shared" si="30"/>
        <v>0</v>
      </c>
      <c r="K185" s="131"/>
      <c r="L185" s="132"/>
      <c r="M185" s="133" t="s">
        <v>0</v>
      </c>
      <c r="N185" s="134" t="s">
        <v>29</v>
      </c>
      <c r="P185" s="99">
        <f t="shared" si="31"/>
        <v>0</v>
      </c>
      <c r="Q185" s="99">
        <v>0</v>
      </c>
      <c r="R185" s="99">
        <f t="shared" si="32"/>
        <v>0</v>
      </c>
      <c r="S185" s="99">
        <v>0</v>
      </c>
      <c r="T185" s="100">
        <f t="shared" si="33"/>
        <v>0</v>
      </c>
      <c r="AR185" s="101" t="s">
        <v>102</v>
      </c>
      <c r="AT185" s="101" t="s">
        <v>104</v>
      </c>
      <c r="AU185" s="101" t="s">
        <v>85</v>
      </c>
      <c r="AY185" s="10" t="s">
        <v>78</v>
      </c>
      <c r="BE185" s="102">
        <f t="shared" si="34"/>
        <v>0</v>
      </c>
      <c r="BF185" s="102">
        <f t="shared" si="35"/>
        <v>0</v>
      </c>
      <c r="BG185" s="102">
        <f t="shared" si="36"/>
        <v>0</v>
      </c>
      <c r="BH185" s="102">
        <f t="shared" si="37"/>
        <v>0</v>
      </c>
      <c r="BI185" s="102">
        <f t="shared" si="38"/>
        <v>0</v>
      </c>
      <c r="BJ185" s="10" t="s">
        <v>85</v>
      </c>
      <c r="BK185" s="102">
        <f t="shared" si="39"/>
        <v>0</v>
      </c>
      <c r="BL185" s="10" t="s">
        <v>84</v>
      </c>
      <c r="BM185" s="101" t="s">
        <v>222</v>
      </c>
    </row>
    <row r="186" spans="2:65" s="1" customFormat="1" ht="16.5" customHeight="1" x14ac:dyDescent="0.2">
      <c r="B186" s="88"/>
      <c r="C186" s="89" t="s">
        <v>156</v>
      </c>
      <c r="D186" s="89" t="s">
        <v>80</v>
      </c>
      <c r="E186" s="90" t="s">
        <v>223</v>
      </c>
      <c r="F186" s="91" t="s">
        <v>224</v>
      </c>
      <c r="G186" s="92" t="s">
        <v>208</v>
      </c>
      <c r="H186" s="93">
        <v>16</v>
      </c>
      <c r="I186" s="94"/>
      <c r="J186" s="95">
        <f t="shared" si="30"/>
        <v>0</v>
      </c>
      <c r="K186" s="96"/>
      <c r="L186" s="19"/>
      <c r="M186" s="97" t="s">
        <v>0</v>
      </c>
      <c r="N186" s="98" t="s">
        <v>29</v>
      </c>
      <c r="P186" s="99">
        <f t="shared" si="31"/>
        <v>0</v>
      </c>
      <c r="Q186" s="99">
        <v>0</v>
      </c>
      <c r="R186" s="99">
        <f t="shared" si="32"/>
        <v>0</v>
      </c>
      <c r="S186" s="99">
        <v>0</v>
      </c>
      <c r="T186" s="100">
        <f t="shared" si="33"/>
        <v>0</v>
      </c>
      <c r="AR186" s="101" t="s">
        <v>84</v>
      </c>
      <c r="AT186" s="101" t="s">
        <v>80</v>
      </c>
      <c r="AU186" s="101" t="s">
        <v>85</v>
      </c>
      <c r="AY186" s="10" t="s">
        <v>78</v>
      </c>
      <c r="BE186" s="102">
        <f t="shared" si="34"/>
        <v>0</v>
      </c>
      <c r="BF186" s="102">
        <f t="shared" si="35"/>
        <v>0</v>
      </c>
      <c r="BG186" s="102">
        <f t="shared" si="36"/>
        <v>0</v>
      </c>
      <c r="BH186" s="102">
        <f t="shared" si="37"/>
        <v>0</v>
      </c>
      <c r="BI186" s="102">
        <f t="shared" si="38"/>
        <v>0</v>
      </c>
      <c r="BJ186" s="10" t="s">
        <v>85</v>
      </c>
      <c r="BK186" s="102">
        <f t="shared" si="39"/>
        <v>0</v>
      </c>
      <c r="BL186" s="10" t="s">
        <v>84</v>
      </c>
      <c r="BM186" s="101" t="s">
        <v>225</v>
      </c>
    </row>
    <row r="187" spans="2:65" s="1" customFormat="1" ht="16.5" customHeight="1" x14ac:dyDescent="0.2">
      <c r="B187" s="88"/>
      <c r="C187" s="89" t="s">
        <v>226</v>
      </c>
      <c r="D187" s="89" t="s">
        <v>80</v>
      </c>
      <c r="E187" s="90" t="s">
        <v>227</v>
      </c>
      <c r="F187" s="91" t="s">
        <v>228</v>
      </c>
      <c r="G187" s="92" t="s">
        <v>208</v>
      </c>
      <c r="H187" s="93">
        <v>4</v>
      </c>
      <c r="I187" s="94"/>
      <c r="J187" s="95">
        <f t="shared" si="30"/>
        <v>0</v>
      </c>
      <c r="K187" s="96"/>
      <c r="L187" s="19"/>
      <c r="M187" s="97" t="s">
        <v>0</v>
      </c>
      <c r="N187" s="98" t="s">
        <v>29</v>
      </c>
      <c r="P187" s="99">
        <f t="shared" si="31"/>
        <v>0</v>
      </c>
      <c r="Q187" s="99">
        <v>0</v>
      </c>
      <c r="R187" s="99">
        <f t="shared" si="32"/>
        <v>0</v>
      </c>
      <c r="S187" s="99">
        <v>0</v>
      </c>
      <c r="T187" s="100">
        <f t="shared" si="33"/>
        <v>0</v>
      </c>
      <c r="AR187" s="101" t="s">
        <v>84</v>
      </c>
      <c r="AT187" s="101" t="s">
        <v>80</v>
      </c>
      <c r="AU187" s="101" t="s">
        <v>85</v>
      </c>
      <c r="AY187" s="10" t="s">
        <v>78</v>
      </c>
      <c r="BE187" s="102">
        <f t="shared" si="34"/>
        <v>0</v>
      </c>
      <c r="BF187" s="102">
        <f t="shared" si="35"/>
        <v>0</v>
      </c>
      <c r="BG187" s="102">
        <f t="shared" si="36"/>
        <v>0</v>
      </c>
      <c r="BH187" s="102">
        <f t="shared" si="37"/>
        <v>0</v>
      </c>
      <c r="BI187" s="102">
        <f t="shared" si="38"/>
        <v>0</v>
      </c>
      <c r="BJ187" s="10" t="s">
        <v>85</v>
      </c>
      <c r="BK187" s="102">
        <f t="shared" si="39"/>
        <v>0</v>
      </c>
      <c r="BL187" s="10" t="s">
        <v>84</v>
      </c>
      <c r="BM187" s="101" t="s">
        <v>229</v>
      </c>
    </row>
    <row r="188" spans="2:65" s="1" customFormat="1" ht="33" customHeight="1" x14ac:dyDescent="0.2">
      <c r="B188" s="88"/>
      <c r="C188" s="89" t="s">
        <v>159</v>
      </c>
      <c r="D188" s="89" t="s">
        <v>80</v>
      </c>
      <c r="E188" s="90" t="s">
        <v>230</v>
      </c>
      <c r="F188" s="91" t="s">
        <v>231</v>
      </c>
      <c r="G188" s="92" t="s">
        <v>131</v>
      </c>
      <c r="H188" s="93">
        <v>629</v>
      </c>
      <c r="I188" s="94"/>
      <c r="J188" s="95">
        <f t="shared" si="30"/>
        <v>0</v>
      </c>
      <c r="K188" s="96"/>
      <c r="L188" s="19"/>
      <c r="M188" s="97" t="s">
        <v>0</v>
      </c>
      <c r="N188" s="98" t="s">
        <v>29</v>
      </c>
      <c r="P188" s="99">
        <f t="shared" si="31"/>
        <v>0</v>
      </c>
      <c r="Q188" s="99">
        <v>0.15223175999999999</v>
      </c>
      <c r="R188" s="99">
        <f t="shared" si="32"/>
        <v>95.753777040000003</v>
      </c>
      <c r="S188" s="99">
        <v>0</v>
      </c>
      <c r="T188" s="100">
        <f t="shared" si="33"/>
        <v>0</v>
      </c>
      <c r="AR188" s="101" t="s">
        <v>84</v>
      </c>
      <c r="AT188" s="101" t="s">
        <v>80</v>
      </c>
      <c r="AU188" s="101" t="s">
        <v>85</v>
      </c>
      <c r="AY188" s="10" t="s">
        <v>78</v>
      </c>
      <c r="BE188" s="102">
        <f t="shared" si="34"/>
        <v>0</v>
      </c>
      <c r="BF188" s="102">
        <f t="shared" si="35"/>
        <v>0</v>
      </c>
      <c r="BG188" s="102">
        <f t="shared" si="36"/>
        <v>0</v>
      </c>
      <c r="BH188" s="102">
        <f t="shared" si="37"/>
        <v>0</v>
      </c>
      <c r="BI188" s="102">
        <f t="shared" si="38"/>
        <v>0</v>
      </c>
      <c r="BJ188" s="10" t="s">
        <v>85</v>
      </c>
      <c r="BK188" s="102">
        <f t="shared" si="39"/>
        <v>0</v>
      </c>
      <c r="BL188" s="10" t="s">
        <v>84</v>
      </c>
      <c r="BM188" s="101" t="s">
        <v>232</v>
      </c>
    </row>
    <row r="189" spans="2:65" s="1" customFormat="1" ht="16.5" customHeight="1" x14ac:dyDescent="0.2">
      <c r="B189" s="88"/>
      <c r="C189" s="124" t="s">
        <v>233</v>
      </c>
      <c r="D189" s="124" t="s">
        <v>104</v>
      </c>
      <c r="E189" s="125" t="s">
        <v>234</v>
      </c>
      <c r="F189" s="126" t="s">
        <v>235</v>
      </c>
      <c r="G189" s="127" t="s">
        <v>208</v>
      </c>
      <c r="H189" s="128">
        <v>660</v>
      </c>
      <c r="I189" s="129"/>
      <c r="J189" s="130">
        <f t="shared" si="30"/>
        <v>0</v>
      </c>
      <c r="K189" s="131"/>
      <c r="L189" s="132"/>
      <c r="M189" s="133" t="s">
        <v>0</v>
      </c>
      <c r="N189" s="134" t="s">
        <v>29</v>
      </c>
      <c r="P189" s="99">
        <f t="shared" si="31"/>
        <v>0</v>
      </c>
      <c r="Q189" s="99">
        <v>0</v>
      </c>
      <c r="R189" s="99">
        <f t="shared" si="32"/>
        <v>0</v>
      </c>
      <c r="S189" s="99">
        <v>0</v>
      </c>
      <c r="T189" s="100">
        <f t="shared" si="33"/>
        <v>0</v>
      </c>
      <c r="AR189" s="101" t="s">
        <v>102</v>
      </c>
      <c r="AT189" s="101" t="s">
        <v>104</v>
      </c>
      <c r="AU189" s="101" t="s">
        <v>85</v>
      </c>
      <c r="AY189" s="10" t="s">
        <v>78</v>
      </c>
      <c r="BE189" s="102">
        <f t="shared" si="34"/>
        <v>0</v>
      </c>
      <c r="BF189" s="102">
        <f t="shared" si="35"/>
        <v>0</v>
      </c>
      <c r="BG189" s="102">
        <f t="shared" si="36"/>
        <v>0</v>
      </c>
      <c r="BH189" s="102">
        <f t="shared" si="37"/>
        <v>0</v>
      </c>
      <c r="BI189" s="102">
        <f t="shared" si="38"/>
        <v>0</v>
      </c>
      <c r="BJ189" s="10" t="s">
        <v>85</v>
      </c>
      <c r="BK189" s="102">
        <f t="shared" si="39"/>
        <v>0</v>
      </c>
      <c r="BL189" s="10" t="s">
        <v>84</v>
      </c>
      <c r="BM189" s="101" t="s">
        <v>236</v>
      </c>
    </row>
    <row r="190" spans="2:65" s="8" customFormat="1" x14ac:dyDescent="0.2">
      <c r="B190" s="110"/>
      <c r="D190" s="104" t="s">
        <v>86</v>
      </c>
      <c r="E190" s="111" t="s">
        <v>0</v>
      </c>
      <c r="F190" s="112" t="s">
        <v>237</v>
      </c>
      <c r="H190" s="113">
        <v>629</v>
      </c>
      <c r="I190" s="114"/>
      <c r="L190" s="110"/>
      <c r="M190" s="115"/>
      <c r="T190" s="116"/>
      <c r="AT190" s="111" t="s">
        <v>86</v>
      </c>
      <c r="AU190" s="111" t="s">
        <v>85</v>
      </c>
      <c r="AV190" s="8" t="s">
        <v>85</v>
      </c>
      <c r="AW190" s="8" t="s">
        <v>19</v>
      </c>
      <c r="AX190" s="8" t="s">
        <v>46</v>
      </c>
      <c r="AY190" s="111" t="s">
        <v>78</v>
      </c>
    </row>
    <row r="191" spans="2:65" s="8" customFormat="1" x14ac:dyDescent="0.2">
      <c r="B191" s="110"/>
      <c r="D191" s="104" t="s">
        <v>86</v>
      </c>
      <c r="E191" s="111" t="s">
        <v>0</v>
      </c>
      <c r="F191" s="112" t="s">
        <v>238</v>
      </c>
      <c r="H191" s="113">
        <v>31</v>
      </c>
      <c r="I191" s="114"/>
      <c r="L191" s="110"/>
      <c r="M191" s="115"/>
      <c r="T191" s="116"/>
      <c r="AT191" s="111" t="s">
        <v>86</v>
      </c>
      <c r="AU191" s="111" t="s">
        <v>85</v>
      </c>
      <c r="AV191" s="8" t="s">
        <v>85</v>
      </c>
      <c r="AW191" s="8" t="s">
        <v>19</v>
      </c>
      <c r="AX191" s="8" t="s">
        <v>46</v>
      </c>
      <c r="AY191" s="111" t="s">
        <v>78</v>
      </c>
    </row>
    <row r="192" spans="2:65" s="9" customFormat="1" x14ac:dyDescent="0.2">
      <c r="B192" s="117"/>
      <c r="D192" s="104" t="s">
        <v>86</v>
      </c>
      <c r="E192" s="118" t="s">
        <v>0</v>
      </c>
      <c r="F192" s="119" t="s">
        <v>94</v>
      </c>
      <c r="H192" s="120">
        <v>660</v>
      </c>
      <c r="I192" s="121"/>
      <c r="L192" s="117"/>
      <c r="M192" s="122"/>
      <c r="T192" s="123"/>
      <c r="AT192" s="118" t="s">
        <v>86</v>
      </c>
      <c r="AU192" s="118" t="s">
        <v>85</v>
      </c>
      <c r="AV192" s="9" t="s">
        <v>84</v>
      </c>
      <c r="AW192" s="9" t="s">
        <v>19</v>
      </c>
      <c r="AX192" s="9" t="s">
        <v>47</v>
      </c>
      <c r="AY192" s="118" t="s">
        <v>78</v>
      </c>
    </row>
    <row r="193" spans="2:65" s="1" customFormat="1" ht="33" customHeight="1" x14ac:dyDescent="0.2">
      <c r="B193" s="88"/>
      <c r="C193" s="89" t="s">
        <v>163</v>
      </c>
      <c r="D193" s="89" t="s">
        <v>80</v>
      </c>
      <c r="E193" s="90" t="s">
        <v>239</v>
      </c>
      <c r="F193" s="91" t="s">
        <v>240</v>
      </c>
      <c r="G193" s="92" t="s">
        <v>131</v>
      </c>
      <c r="H193" s="93">
        <v>269</v>
      </c>
      <c r="I193" s="94"/>
      <c r="J193" s="95">
        <f>ROUND(I193*H193,2)</f>
        <v>0</v>
      </c>
      <c r="K193" s="96"/>
      <c r="L193" s="19"/>
      <c r="M193" s="97" t="s">
        <v>0</v>
      </c>
      <c r="N193" s="98" t="s">
        <v>29</v>
      </c>
      <c r="P193" s="99">
        <f>O193*H193</f>
        <v>0</v>
      </c>
      <c r="Q193" s="99">
        <v>0.17015189999999999</v>
      </c>
      <c r="R193" s="99">
        <f>Q193*H193</f>
        <v>45.770861099999998</v>
      </c>
      <c r="S193" s="99">
        <v>0</v>
      </c>
      <c r="T193" s="100">
        <f>S193*H193</f>
        <v>0</v>
      </c>
      <c r="AR193" s="101" t="s">
        <v>84</v>
      </c>
      <c r="AT193" s="101" t="s">
        <v>80</v>
      </c>
      <c r="AU193" s="101" t="s">
        <v>85</v>
      </c>
      <c r="AY193" s="10" t="s">
        <v>78</v>
      </c>
      <c r="BE193" s="102">
        <f>IF(N193="základná",J193,0)</f>
        <v>0</v>
      </c>
      <c r="BF193" s="102">
        <f>IF(N193="znížená",J193,0)</f>
        <v>0</v>
      </c>
      <c r="BG193" s="102">
        <f>IF(N193="zákl. prenesená",J193,0)</f>
        <v>0</v>
      </c>
      <c r="BH193" s="102">
        <f>IF(N193="zníž. prenesená",J193,0)</f>
        <v>0</v>
      </c>
      <c r="BI193" s="102">
        <f>IF(N193="nulová",J193,0)</f>
        <v>0</v>
      </c>
      <c r="BJ193" s="10" t="s">
        <v>85</v>
      </c>
      <c r="BK193" s="102">
        <f>ROUND(I193*H193,2)</f>
        <v>0</v>
      </c>
      <c r="BL193" s="10" t="s">
        <v>84</v>
      </c>
      <c r="BM193" s="101" t="s">
        <v>241</v>
      </c>
    </row>
    <row r="194" spans="2:65" s="1" customFormat="1" ht="21.75" customHeight="1" x14ac:dyDescent="0.2">
      <c r="B194" s="88"/>
      <c r="C194" s="124" t="s">
        <v>242</v>
      </c>
      <c r="D194" s="124" t="s">
        <v>104</v>
      </c>
      <c r="E194" s="125" t="s">
        <v>243</v>
      </c>
      <c r="F194" s="126" t="s">
        <v>244</v>
      </c>
      <c r="G194" s="127" t="s">
        <v>208</v>
      </c>
      <c r="H194" s="128">
        <v>289</v>
      </c>
      <c r="I194" s="129"/>
      <c r="J194" s="130">
        <f>ROUND(I194*H194,2)</f>
        <v>0</v>
      </c>
      <c r="K194" s="131"/>
      <c r="L194" s="132"/>
      <c r="M194" s="133" t="s">
        <v>0</v>
      </c>
      <c r="N194" s="134" t="s">
        <v>29</v>
      </c>
      <c r="P194" s="99">
        <f>O194*H194</f>
        <v>0</v>
      </c>
      <c r="Q194" s="99">
        <v>6.5000000000000002E-2</v>
      </c>
      <c r="R194" s="99">
        <f>Q194*H194</f>
        <v>18.785</v>
      </c>
      <c r="S194" s="99">
        <v>0</v>
      </c>
      <c r="T194" s="100">
        <f>S194*H194</f>
        <v>0</v>
      </c>
      <c r="AR194" s="101" t="s">
        <v>102</v>
      </c>
      <c r="AT194" s="101" t="s">
        <v>104</v>
      </c>
      <c r="AU194" s="101" t="s">
        <v>85</v>
      </c>
      <c r="AY194" s="10" t="s">
        <v>78</v>
      </c>
      <c r="BE194" s="102">
        <f>IF(N194="základná",J194,0)</f>
        <v>0</v>
      </c>
      <c r="BF194" s="102">
        <f>IF(N194="znížená",J194,0)</f>
        <v>0</v>
      </c>
      <c r="BG194" s="102">
        <f>IF(N194="zákl. prenesená",J194,0)</f>
        <v>0</v>
      </c>
      <c r="BH194" s="102">
        <f>IF(N194="zníž. prenesená",J194,0)</f>
        <v>0</v>
      </c>
      <c r="BI194" s="102">
        <f>IF(N194="nulová",J194,0)</f>
        <v>0</v>
      </c>
      <c r="BJ194" s="10" t="s">
        <v>85</v>
      </c>
      <c r="BK194" s="102">
        <f>ROUND(I194*H194,2)</f>
        <v>0</v>
      </c>
      <c r="BL194" s="10" t="s">
        <v>84</v>
      </c>
      <c r="BM194" s="101" t="s">
        <v>245</v>
      </c>
    </row>
    <row r="195" spans="2:65" s="8" customFormat="1" x14ac:dyDescent="0.2">
      <c r="B195" s="110"/>
      <c r="D195" s="104" t="s">
        <v>86</v>
      </c>
      <c r="E195" s="111" t="s">
        <v>0</v>
      </c>
      <c r="F195" s="112" t="s">
        <v>246</v>
      </c>
      <c r="H195" s="113">
        <v>269</v>
      </c>
      <c r="I195" s="114"/>
      <c r="L195" s="110"/>
      <c r="M195" s="115"/>
      <c r="T195" s="116"/>
      <c r="AT195" s="111" t="s">
        <v>86</v>
      </c>
      <c r="AU195" s="111" t="s">
        <v>85</v>
      </c>
      <c r="AV195" s="8" t="s">
        <v>85</v>
      </c>
      <c r="AW195" s="8" t="s">
        <v>19</v>
      </c>
      <c r="AX195" s="8" t="s">
        <v>46</v>
      </c>
      <c r="AY195" s="111" t="s">
        <v>78</v>
      </c>
    </row>
    <row r="196" spans="2:65" s="8" customFormat="1" x14ac:dyDescent="0.2">
      <c r="B196" s="110"/>
      <c r="D196" s="104" t="s">
        <v>86</v>
      </c>
      <c r="E196" s="111" t="s">
        <v>0</v>
      </c>
      <c r="F196" s="112" t="s">
        <v>247</v>
      </c>
      <c r="H196" s="113">
        <v>20</v>
      </c>
      <c r="I196" s="114"/>
      <c r="L196" s="110"/>
      <c r="M196" s="115"/>
      <c r="T196" s="116"/>
      <c r="AT196" s="111" t="s">
        <v>86</v>
      </c>
      <c r="AU196" s="111" t="s">
        <v>85</v>
      </c>
      <c r="AV196" s="8" t="s">
        <v>85</v>
      </c>
      <c r="AW196" s="8" t="s">
        <v>19</v>
      </c>
      <c r="AX196" s="8" t="s">
        <v>46</v>
      </c>
      <c r="AY196" s="111" t="s">
        <v>78</v>
      </c>
    </row>
    <row r="197" spans="2:65" s="9" customFormat="1" x14ac:dyDescent="0.2">
      <c r="B197" s="117"/>
      <c r="D197" s="104" t="s">
        <v>86</v>
      </c>
      <c r="E197" s="118" t="s">
        <v>0</v>
      </c>
      <c r="F197" s="119" t="s">
        <v>94</v>
      </c>
      <c r="H197" s="120">
        <v>289</v>
      </c>
      <c r="I197" s="121"/>
      <c r="L197" s="117"/>
      <c r="M197" s="122"/>
      <c r="T197" s="123"/>
      <c r="AT197" s="118" t="s">
        <v>86</v>
      </c>
      <c r="AU197" s="118" t="s">
        <v>85</v>
      </c>
      <c r="AV197" s="9" t="s">
        <v>84</v>
      </c>
      <c r="AW197" s="9" t="s">
        <v>19</v>
      </c>
      <c r="AX197" s="9" t="s">
        <v>47</v>
      </c>
      <c r="AY197" s="118" t="s">
        <v>78</v>
      </c>
    </row>
    <row r="198" spans="2:65" s="1" customFormat="1" ht="33" customHeight="1" x14ac:dyDescent="0.2">
      <c r="B198" s="88"/>
      <c r="C198" s="89" t="s">
        <v>166</v>
      </c>
      <c r="D198" s="89" t="s">
        <v>80</v>
      </c>
      <c r="E198" s="90" t="s">
        <v>248</v>
      </c>
      <c r="F198" s="91" t="s">
        <v>249</v>
      </c>
      <c r="G198" s="92" t="s">
        <v>131</v>
      </c>
      <c r="H198" s="93">
        <v>355</v>
      </c>
      <c r="I198" s="94"/>
      <c r="J198" s="95">
        <f>ROUND(I198*H198,2)</f>
        <v>0</v>
      </c>
      <c r="K198" s="96"/>
      <c r="L198" s="19"/>
      <c r="M198" s="97" t="s">
        <v>0</v>
      </c>
      <c r="N198" s="98" t="s">
        <v>29</v>
      </c>
      <c r="P198" s="99">
        <f>O198*H198</f>
        <v>0</v>
      </c>
      <c r="Q198" s="99">
        <v>0.1258406</v>
      </c>
      <c r="R198" s="99">
        <f>Q198*H198</f>
        <v>44.673412999999996</v>
      </c>
      <c r="S198" s="99">
        <v>0</v>
      </c>
      <c r="T198" s="100">
        <f>S198*H198</f>
        <v>0</v>
      </c>
      <c r="AR198" s="101" t="s">
        <v>84</v>
      </c>
      <c r="AT198" s="101" t="s">
        <v>80</v>
      </c>
      <c r="AU198" s="101" t="s">
        <v>85</v>
      </c>
      <c r="AY198" s="10" t="s">
        <v>78</v>
      </c>
      <c r="BE198" s="102">
        <f>IF(N198="základná",J198,0)</f>
        <v>0</v>
      </c>
      <c r="BF198" s="102">
        <f>IF(N198="znížená",J198,0)</f>
        <v>0</v>
      </c>
      <c r="BG198" s="102">
        <f>IF(N198="zákl. prenesená",J198,0)</f>
        <v>0</v>
      </c>
      <c r="BH198" s="102">
        <f>IF(N198="zníž. prenesená",J198,0)</f>
        <v>0</v>
      </c>
      <c r="BI198" s="102">
        <f>IF(N198="nulová",J198,0)</f>
        <v>0</v>
      </c>
      <c r="BJ198" s="10" t="s">
        <v>85</v>
      </c>
      <c r="BK198" s="102">
        <f>ROUND(I198*H198,2)</f>
        <v>0</v>
      </c>
      <c r="BL198" s="10" t="s">
        <v>84</v>
      </c>
      <c r="BM198" s="101" t="s">
        <v>250</v>
      </c>
    </row>
    <row r="199" spans="2:65" s="1" customFormat="1" ht="16.5" customHeight="1" x14ac:dyDescent="0.2">
      <c r="B199" s="88"/>
      <c r="C199" s="124" t="s">
        <v>251</v>
      </c>
      <c r="D199" s="124" t="s">
        <v>104</v>
      </c>
      <c r="E199" s="125" t="s">
        <v>252</v>
      </c>
      <c r="F199" s="126" t="s">
        <v>253</v>
      </c>
      <c r="G199" s="127" t="s">
        <v>208</v>
      </c>
      <c r="H199" s="128">
        <v>380</v>
      </c>
      <c r="I199" s="129"/>
      <c r="J199" s="130">
        <f>ROUND(I199*H199,2)</f>
        <v>0</v>
      </c>
      <c r="K199" s="131"/>
      <c r="L199" s="132"/>
      <c r="M199" s="133" t="s">
        <v>0</v>
      </c>
      <c r="N199" s="134" t="s">
        <v>29</v>
      </c>
      <c r="P199" s="99">
        <f>O199*H199</f>
        <v>0</v>
      </c>
      <c r="Q199" s="99">
        <v>0</v>
      </c>
      <c r="R199" s="99">
        <f>Q199*H199</f>
        <v>0</v>
      </c>
      <c r="S199" s="99">
        <v>0</v>
      </c>
      <c r="T199" s="100">
        <f>S199*H199</f>
        <v>0</v>
      </c>
      <c r="AR199" s="101" t="s">
        <v>102</v>
      </c>
      <c r="AT199" s="101" t="s">
        <v>104</v>
      </c>
      <c r="AU199" s="101" t="s">
        <v>85</v>
      </c>
      <c r="AY199" s="10" t="s">
        <v>78</v>
      </c>
      <c r="BE199" s="102">
        <f>IF(N199="základná",J199,0)</f>
        <v>0</v>
      </c>
      <c r="BF199" s="102">
        <f>IF(N199="znížená",J199,0)</f>
        <v>0</v>
      </c>
      <c r="BG199" s="102">
        <f>IF(N199="zákl. prenesená",J199,0)</f>
        <v>0</v>
      </c>
      <c r="BH199" s="102">
        <f>IF(N199="zníž. prenesená",J199,0)</f>
        <v>0</v>
      </c>
      <c r="BI199" s="102">
        <f>IF(N199="nulová",J199,0)</f>
        <v>0</v>
      </c>
      <c r="BJ199" s="10" t="s">
        <v>85</v>
      </c>
      <c r="BK199" s="102">
        <f>ROUND(I199*H199,2)</f>
        <v>0</v>
      </c>
      <c r="BL199" s="10" t="s">
        <v>84</v>
      </c>
      <c r="BM199" s="101" t="s">
        <v>254</v>
      </c>
    </row>
    <row r="200" spans="2:65" s="8" customFormat="1" x14ac:dyDescent="0.2">
      <c r="B200" s="110"/>
      <c r="D200" s="104" t="s">
        <v>86</v>
      </c>
      <c r="E200" s="111" t="s">
        <v>0</v>
      </c>
      <c r="F200" s="112" t="s">
        <v>255</v>
      </c>
      <c r="H200" s="113">
        <v>355</v>
      </c>
      <c r="I200" s="114"/>
      <c r="L200" s="110"/>
      <c r="M200" s="115"/>
      <c r="T200" s="116"/>
      <c r="AT200" s="111" t="s">
        <v>86</v>
      </c>
      <c r="AU200" s="111" t="s">
        <v>85</v>
      </c>
      <c r="AV200" s="8" t="s">
        <v>85</v>
      </c>
      <c r="AW200" s="8" t="s">
        <v>19</v>
      </c>
      <c r="AX200" s="8" t="s">
        <v>46</v>
      </c>
      <c r="AY200" s="111" t="s">
        <v>78</v>
      </c>
    </row>
    <row r="201" spans="2:65" s="8" customFormat="1" x14ac:dyDescent="0.2">
      <c r="B201" s="110"/>
      <c r="D201" s="104" t="s">
        <v>86</v>
      </c>
      <c r="E201" s="111" t="s">
        <v>0</v>
      </c>
      <c r="F201" s="112" t="s">
        <v>256</v>
      </c>
      <c r="H201" s="113">
        <v>25</v>
      </c>
      <c r="I201" s="114"/>
      <c r="L201" s="110"/>
      <c r="M201" s="115"/>
      <c r="T201" s="116"/>
      <c r="AT201" s="111" t="s">
        <v>86</v>
      </c>
      <c r="AU201" s="111" t="s">
        <v>85</v>
      </c>
      <c r="AV201" s="8" t="s">
        <v>85</v>
      </c>
      <c r="AW201" s="8" t="s">
        <v>19</v>
      </c>
      <c r="AX201" s="8" t="s">
        <v>46</v>
      </c>
      <c r="AY201" s="111" t="s">
        <v>78</v>
      </c>
    </row>
    <row r="202" spans="2:65" s="9" customFormat="1" x14ac:dyDescent="0.2">
      <c r="B202" s="117"/>
      <c r="D202" s="104" t="s">
        <v>86</v>
      </c>
      <c r="E202" s="118" t="s">
        <v>0</v>
      </c>
      <c r="F202" s="119" t="s">
        <v>94</v>
      </c>
      <c r="H202" s="120">
        <v>380</v>
      </c>
      <c r="I202" s="121"/>
      <c r="L202" s="117"/>
      <c r="M202" s="122"/>
      <c r="T202" s="123"/>
      <c r="AT202" s="118" t="s">
        <v>86</v>
      </c>
      <c r="AU202" s="118" t="s">
        <v>85</v>
      </c>
      <c r="AV202" s="9" t="s">
        <v>84</v>
      </c>
      <c r="AW202" s="9" t="s">
        <v>19</v>
      </c>
      <c r="AX202" s="9" t="s">
        <v>47</v>
      </c>
      <c r="AY202" s="118" t="s">
        <v>78</v>
      </c>
    </row>
    <row r="203" spans="2:65" s="1" customFormat="1" ht="33" customHeight="1" x14ac:dyDescent="0.2">
      <c r="B203" s="88"/>
      <c r="C203" s="89" t="s">
        <v>170</v>
      </c>
      <c r="D203" s="89" t="s">
        <v>80</v>
      </c>
      <c r="E203" s="90" t="s">
        <v>257</v>
      </c>
      <c r="F203" s="91" t="s">
        <v>258</v>
      </c>
      <c r="G203" s="92" t="s">
        <v>131</v>
      </c>
      <c r="H203" s="93">
        <v>670</v>
      </c>
      <c r="I203" s="94"/>
      <c r="J203" s="95">
        <f>ROUND(I203*H203,2)</f>
        <v>0</v>
      </c>
      <c r="K203" s="96"/>
      <c r="L203" s="19"/>
      <c r="M203" s="97" t="s">
        <v>0</v>
      </c>
      <c r="N203" s="98" t="s">
        <v>29</v>
      </c>
      <c r="P203" s="99">
        <f>O203*H203</f>
        <v>0</v>
      </c>
      <c r="Q203" s="99">
        <v>1.75E-6</v>
      </c>
      <c r="R203" s="99">
        <f>Q203*H203</f>
        <v>1.1724999999999999E-3</v>
      </c>
      <c r="S203" s="99">
        <v>0</v>
      </c>
      <c r="T203" s="100">
        <f>S203*H203</f>
        <v>0</v>
      </c>
      <c r="AR203" s="101" t="s">
        <v>84</v>
      </c>
      <c r="AT203" s="101" t="s">
        <v>80</v>
      </c>
      <c r="AU203" s="101" t="s">
        <v>85</v>
      </c>
      <c r="AY203" s="10" t="s">
        <v>78</v>
      </c>
      <c r="BE203" s="102">
        <f>IF(N203="základná",J203,0)</f>
        <v>0</v>
      </c>
      <c r="BF203" s="102">
        <f>IF(N203="znížená",J203,0)</f>
        <v>0</v>
      </c>
      <c r="BG203" s="102">
        <f>IF(N203="zákl. prenesená",J203,0)</f>
        <v>0</v>
      </c>
      <c r="BH203" s="102">
        <f>IF(N203="zníž. prenesená",J203,0)</f>
        <v>0</v>
      </c>
      <c r="BI203" s="102">
        <f>IF(N203="nulová",J203,0)</f>
        <v>0</v>
      </c>
      <c r="BJ203" s="10" t="s">
        <v>85</v>
      </c>
      <c r="BK203" s="102">
        <f>ROUND(I203*H203,2)</f>
        <v>0</v>
      </c>
      <c r="BL203" s="10" t="s">
        <v>84</v>
      </c>
      <c r="BM203" s="101" t="s">
        <v>259</v>
      </c>
    </row>
    <row r="204" spans="2:65" s="1" customFormat="1" ht="33" customHeight="1" x14ac:dyDescent="0.2">
      <c r="B204" s="88"/>
      <c r="C204" s="89" t="s">
        <v>260</v>
      </c>
      <c r="D204" s="89" t="s">
        <v>80</v>
      </c>
      <c r="E204" s="90" t="s">
        <v>261</v>
      </c>
      <c r="F204" s="91" t="s">
        <v>262</v>
      </c>
      <c r="G204" s="92" t="s">
        <v>131</v>
      </c>
      <c r="H204" s="93">
        <v>95</v>
      </c>
      <c r="I204" s="94"/>
      <c r="J204" s="95">
        <f>ROUND(I204*H204,2)</f>
        <v>0</v>
      </c>
      <c r="K204" s="96"/>
      <c r="L204" s="19"/>
      <c r="M204" s="97" t="s">
        <v>0</v>
      </c>
      <c r="N204" s="98" t="s">
        <v>29</v>
      </c>
      <c r="P204" s="99">
        <f>O204*H204</f>
        <v>0</v>
      </c>
      <c r="Q204" s="99">
        <v>3.0450000000000001E-6</v>
      </c>
      <c r="R204" s="99">
        <f>Q204*H204</f>
        <v>2.8927500000000002E-4</v>
      </c>
      <c r="S204" s="99">
        <v>0</v>
      </c>
      <c r="T204" s="100">
        <f>S204*H204</f>
        <v>0</v>
      </c>
      <c r="AR204" s="101" t="s">
        <v>84</v>
      </c>
      <c r="AT204" s="101" t="s">
        <v>80</v>
      </c>
      <c r="AU204" s="101" t="s">
        <v>85</v>
      </c>
      <c r="AY204" s="10" t="s">
        <v>78</v>
      </c>
      <c r="BE204" s="102">
        <f>IF(N204="základná",J204,0)</f>
        <v>0</v>
      </c>
      <c r="BF204" s="102">
        <f>IF(N204="znížená",J204,0)</f>
        <v>0</v>
      </c>
      <c r="BG204" s="102">
        <f>IF(N204="zákl. prenesená",J204,0)</f>
        <v>0</v>
      </c>
      <c r="BH204" s="102">
        <f>IF(N204="zníž. prenesená",J204,0)</f>
        <v>0</v>
      </c>
      <c r="BI204" s="102">
        <f>IF(N204="nulová",J204,0)</f>
        <v>0</v>
      </c>
      <c r="BJ204" s="10" t="s">
        <v>85</v>
      </c>
      <c r="BK204" s="102">
        <f>ROUND(I204*H204,2)</f>
        <v>0</v>
      </c>
      <c r="BL204" s="10" t="s">
        <v>84</v>
      </c>
      <c r="BM204" s="101" t="s">
        <v>263</v>
      </c>
    </row>
    <row r="205" spans="2:65" s="1" customFormat="1" ht="33" customHeight="1" x14ac:dyDescent="0.2">
      <c r="B205" s="88"/>
      <c r="C205" s="89" t="s">
        <v>173</v>
      </c>
      <c r="D205" s="89" t="s">
        <v>80</v>
      </c>
      <c r="E205" s="90" t="s">
        <v>264</v>
      </c>
      <c r="F205" s="91" t="s">
        <v>265</v>
      </c>
      <c r="G205" s="92" t="s">
        <v>131</v>
      </c>
      <c r="H205" s="93">
        <v>898</v>
      </c>
      <c r="I205" s="94"/>
      <c r="J205" s="95">
        <f>ROUND(I205*H205,2)</f>
        <v>0</v>
      </c>
      <c r="K205" s="96"/>
      <c r="L205" s="19"/>
      <c r="M205" s="97" t="s">
        <v>0</v>
      </c>
      <c r="N205" s="98" t="s">
        <v>29</v>
      </c>
      <c r="P205" s="99">
        <f>O205*H205</f>
        <v>0</v>
      </c>
      <c r="Q205" s="99">
        <v>6.9999999999999999E-6</v>
      </c>
      <c r="R205" s="99">
        <f>Q205*H205</f>
        <v>6.2859999999999999E-3</v>
      </c>
      <c r="S205" s="99">
        <v>0</v>
      </c>
      <c r="T205" s="100">
        <f>S205*H205</f>
        <v>0</v>
      </c>
      <c r="AR205" s="101" t="s">
        <v>84</v>
      </c>
      <c r="AT205" s="101" t="s">
        <v>80</v>
      </c>
      <c r="AU205" s="101" t="s">
        <v>85</v>
      </c>
      <c r="AY205" s="10" t="s">
        <v>78</v>
      </c>
      <c r="BE205" s="102">
        <f>IF(N205="základná",J205,0)</f>
        <v>0</v>
      </c>
      <c r="BF205" s="102">
        <f>IF(N205="znížená",J205,0)</f>
        <v>0</v>
      </c>
      <c r="BG205" s="102">
        <f>IF(N205="zákl. prenesená",J205,0)</f>
        <v>0</v>
      </c>
      <c r="BH205" s="102">
        <f>IF(N205="zníž. prenesená",J205,0)</f>
        <v>0</v>
      </c>
      <c r="BI205" s="102">
        <f>IF(N205="nulová",J205,0)</f>
        <v>0</v>
      </c>
      <c r="BJ205" s="10" t="s">
        <v>85</v>
      </c>
      <c r="BK205" s="102">
        <f>ROUND(I205*H205,2)</f>
        <v>0</v>
      </c>
      <c r="BL205" s="10" t="s">
        <v>84</v>
      </c>
      <c r="BM205" s="101" t="s">
        <v>266</v>
      </c>
    </row>
    <row r="206" spans="2:65" s="1" customFormat="1" ht="24.15" customHeight="1" x14ac:dyDescent="0.2">
      <c r="B206" s="88"/>
      <c r="C206" s="89" t="s">
        <v>267</v>
      </c>
      <c r="D206" s="89" t="s">
        <v>80</v>
      </c>
      <c r="E206" s="90" t="s">
        <v>268</v>
      </c>
      <c r="F206" s="91" t="s">
        <v>269</v>
      </c>
      <c r="G206" s="92" t="s">
        <v>131</v>
      </c>
      <c r="H206" s="93">
        <v>670</v>
      </c>
      <c r="I206" s="94"/>
      <c r="J206" s="95">
        <f>ROUND(I206*H206,2)</f>
        <v>0</v>
      </c>
      <c r="K206" s="96"/>
      <c r="L206" s="19"/>
      <c r="M206" s="97" t="s">
        <v>0</v>
      </c>
      <c r="N206" s="98" t="s">
        <v>29</v>
      </c>
      <c r="P206" s="99">
        <f>O206*H206</f>
        <v>0</v>
      </c>
      <c r="Q206" s="99">
        <v>4.5811000000000002E-4</v>
      </c>
      <c r="R206" s="99">
        <f>Q206*H206</f>
        <v>0.30693370000000003</v>
      </c>
      <c r="S206" s="99">
        <v>0</v>
      </c>
      <c r="T206" s="100">
        <f>S206*H206</f>
        <v>0</v>
      </c>
      <c r="AR206" s="101" t="s">
        <v>84</v>
      </c>
      <c r="AT206" s="101" t="s">
        <v>80</v>
      </c>
      <c r="AU206" s="101" t="s">
        <v>85</v>
      </c>
      <c r="AY206" s="10" t="s">
        <v>78</v>
      </c>
      <c r="BE206" s="102">
        <f>IF(N206="základná",J206,0)</f>
        <v>0</v>
      </c>
      <c r="BF206" s="102">
        <f>IF(N206="znížená",J206,0)</f>
        <v>0</v>
      </c>
      <c r="BG206" s="102">
        <f>IF(N206="zákl. prenesená",J206,0)</f>
        <v>0</v>
      </c>
      <c r="BH206" s="102">
        <f>IF(N206="zníž. prenesená",J206,0)</f>
        <v>0</v>
      </c>
      <c r="BI206" s="102">
        <f>IF(N206="nulová",J206,0)</f>
        <v>0</v>
      </c>
      <c r="BJ206" s="10" t="s">
        <v>85</v>
      </c>
      <c r="BK206" s="102">
        <f>ROUND(I206*H206,2)</f>
        <v>0</v>
      </c>
      <c r="BL206" s="10" t="s">
        <v>84</v>
      </c>
      <c r="BM206" s="101" t="s">
        <v>270</v>
      </c>
    </row>
    <row r="207" spans="2:65" s="6" customFormat="1" ht="22.75" customHeight="1" x14ac:dyDescent="0.25">
      <c r="B207" s="76"/>
      <c r="D207" s="77" t="s">
        <v>45</v>
      </c>
      <c r="E207" s="86" t="s">
        <v>271</v>
      </c>
      <c r="F207" s="86" t="s">
        <v>272</v>
      </c>
      <c r="I207" s="79"/>
      <c r="J207" s="87">
        <f>BK207</f>
        <v>0</v>
      </c>
      <c r="L207" s="76"/>
      <c r="M207" s="81"/>
      <c r="P207" s="82">
        <f>SUM(P208:P236)</f>
        <v>0</v>
      </c>
      <c r="R207" s="82">
        <f>SUM(R208:R236)</f>
        <v>1.30809818</v>
      </c>
      <c r="T207" s="83">
        <f>SUM(T208:T236)</f>
        <v>0</v>
      </c>
      <c r="AR207" s="77" t="s">
        <v>47</v>
      </c>
      <c r="AT207" s="84" t="s">
        <v>45</v>
      </c>
      <c r="AU207" s="84" t="s">
        <v>47</v>
      </c>
      <c r="AY207" s="77" t="s">
        <v>78</v>
      </c>
      <c r="BK207" s="85">
        <f>SUM(BK208:BK236)</f>
        <v>0</v>
      </c>
    </row>
    <row r="208" spans="2:65" s="1" customFormat="1" ht="24.15" customHeight="1" x14ac:dyDescent="0.2">
      <c r="B208" s="88"/>
      <c r="C208" s="89" t="s">
        <v>182</v>
      </c>
      <c r="D208" s="89" t="s">
        <v>80</v>
      </c>
      <c r="E208" s="90" t="s">
        <v>273</v>
      </c>
      <c r="F208" s="91" t="s">
        <v>274</v>
      </c>
      <c r="G208" s="92" t="s">
        <v>208</v>
      </c>
      <c r="H208" s="93">
        <v>5</v>
      </c>
      <c r="I208" s="94"/>
      <c r="J208" s="95">
        <f>ROUND(I208*H208,2)</f>
        <v>0</v>
      </c>
      <c r="K208" s="96"/>
      <c r="L208" s="19"/>
      <c r="M208" s="97" t="s">
        <v>0</v>
      </c>
      <c r="N208" s="98" t="s">
        <v>29</v>
      </c>
      <c r="P208" s="99">
        <f>O208*H208</f>
        <v>0</v>
      </c>
      <c r="Q208" s="99">
        <v>0.22133</v>
      </c>
      <c r="R208" s="99">
        <f>Q208*H208</f>
        <v>1.1066499999999999</v>
      </c>
      <c r="S208" s="99">
        <v>0</v>
      </c>
      <c r="T208" s="100">
        <f>S208*H208</f>
        <v>0</v>
      </c>
      <c r="AR208" s="101" t="s">
        <v>84</v>
      </c>
      <c r="AT208" s="101" t="s">
        <v>80</v>
      </c>
      <c r="AU208" s="101" t="s">
        <v>85</v>
      </c>
      <c r="AY208" s="10" t="s">
        <v>78</v>
      </c>
      <c r="BE208" s="102">
        <f>IF(N208="základná",J208,0)</f>
        <v>0</v>
      </c>
      <c r="BF208" s="102">
        <f>IF(N208="znížená",J208,0)</f>
        <v>0</v>
      </c>
      <c r="BG208" s="102">
        <f>IF(N208="zákl. prenesená",J208,0)</f>
        <v>0</v>
      </c>
      <c r="BH208" s="102">
        <f>IF(N208="zníž. prenesená",J208,0)</f>
        <v>0</v>
      </c>
      <c r="BI208" s="102">
        <f>IF(N208="nulová",J208,0)</f>
        <v>0</v>
      </c>
      <c r="BJ208" s="10" t="s">
        <v>85</v>
      </c>
      <c r="BK208" s="102">
        <f>ROUND(I208*H208,2)</f>
        <v>0</v>
      </c>
      <c r="BL208" s="10" t="s">
        <v>84</v>
      </c>
      <c r="BM208" s="101" t="s">
        <v>275</v>
      </c>
    </row>
    <row r="209" spans="2:65" s="8" customFormat="1" x14ac:dyDescent="0.2">
      <c r="B209" s="110"/>
      <c r="D209" s="104" t="s">
        <v>86</v>
      </c>
      <c r="E209" s="111" t="s">
        <v>0</v>
      </c>
      <c r="F209" s="112" t="s">
        <v>103</v>
      </c>
      <c r="H209" s="113">
        <v>5</v>
      </c>
      <c r="I209" s="114"/>
      <c r="L209" s="110"/>
      <c r="M209" s="115"/>
      <c r="T209" s="116"/>
      <c r="AT209" s="111" t="s">
        <v>86</v>
      </c>
      <c r="AU209" s="111" t="s">
        <v>85</v>
      </c>
      <c r="AV209" s="8" t="s">
        <v>85</v>
      </c>
      <c r="AW209" s="8" t="s">
        <v>19</v>
      </c>
      <c r="AX209" s="8" t="s">
        <v>47</v>
      </c>
      <c r="AY209" s="111" t="s">
        <v>78</v>
      </c>
    </row>
    <row r="210" spans="2:65" s="1" customFormat="1" ht="16.5" customHeight="1" x14ac:dyDescent="0.2">
      <c r="B210" s="88"/>
      <c r="C210" s="124" t="s">
        <v>276</v>
      </c>
      <c r="D210" s="124" t="s">
        <v>104</v>
      </c>
      <c r="E210" s="125" t="s">
        <v>277</v>
      </c>
      <c r="F210" s="126" t="s">
        <v>278</v>
      </c>
      <c r="G210" s="127" t="s">
        <v>208</v>
      </c>
      <c r="H210" s="128">
        <v>5</v>
      </c>
      <c r="I210" s="129"/>
      <c r="J210" s="130">
        <f>ROUND(I210*H210,2)</f>
        <v>0</v>
      </c>
      <c r="K210" s="131"/>
      <c r="L210" s="132"/>
      <c r="M210" s="133" t="s">
        <v>0</v>
      </c>
      <c r="N210" s="134" t="s">
        <v>29</v>
      </c>
      <c r="P210" s="99">
        <f>O210*H210</f>
        <v>0</v>
      </c>
      <c r="Q210" s="99">
        <v>2.5999999999999999E-3</v>
      </c>
      <c r="R210" s="99">
        <f>Q210*H210</f>
        <v>1.2999999999999999E-2</v>
      </c>
      <c r="S210" s="99">
        <v>0</v>
      </c>
      <c r="T210" s="100">
        <f>S210*H210</f>
        <v>0</v>
      </c>
      <c r="AR210" s="101" t="s">
        <v>102</v>
      </c>
      <c r="AT210" s="101" t="s">
        <v>104</v>
      </c>
      <c r="AU210" s="101" t="s">
        <v>85</v>
      </c>
      <c r="AY210" s="10" t="s">
        <v>78</v>
      </c>
      <c r="BE210" s="102">
        <f>IF(N210="základná",J210,0)</f>
        <v>0</v>
      </c>
      <c r="BF210" s="102">
        <f>IF(N210="znížená",J210,0)</f>
        <v>0</v>
      </c>
      <c r="BG210" s="102">
        <f>IF(N210="zákl. prenesená",J210,0)</f>
        <v>0</v>
      </c>
      <c r="BH210" s="102">
        <f>IF(N210="zníž. prenesená",J210,0)</f>
        <v>0</v>
      </c>
      <c r="BI210" s="102">
        <f>IF(N210="nulová",J210,0)</f>
        <v>0</v>
      </c>
      <c r="BJ210" s="10" t="s">
        <v>85</v>
      </c>
      <c r="BK210" s="102">
        <f>ROUND(I210*H210,2)</f>
        <v>0</v>
      </c>
      <c r="BL210" s="10" t="s">
        <v>84</v>
      </c>
      <c r="BM210" s="101" t="s">
        <v>279</v>
      </c>
    </row>
    <row r="211" spans="2:65" s="8" customFormat="1" x14ac:dyDescent="0.2">
      <c r="B211" s="110"/>
      <c r="D211" s="104" t="s">
        <v>86</v>
      </c>
      <c r="E211" s="111" t="s">
        <v>0</v>
      </c>
      <c r="F211" s="112" t="s">
        <v>103</v>
      </c>
      <c r="H211" s="113">
        <v>5</v>
      </c>
      <c r="I211" s="114"/>
      <c r="L211" s="110"/>
      <c r="M211" s="115"/>
      <c r="T211" s="116"/>
      <c r="AT211" s="111" t="s">
        <v>86</v>
      </c>
      <c r="AU211" s="111" t="s">
        <v>85</v>
      </c>
      <c r="AV211" s="8" t="s">
        <v>85</v>
      </c>
      <c r="AW211" s="8" t="s">
        <v>19</v>
      </c>
      <c r="AX211" s="8" t="s">
        <v>46</v>
      </c>
      <c r="AY211" s="111" t="s">
        <v>78</v>
      </c>
    </row>
    <row r="212" spans="2:65" s="9" customFormat="1" x14ac:dyDescent="0.2">
      <c r="B212" s="117"/>
      <c r="D212" s="104" t="s">
        <v>86</v>
      </c>
      <c r="E212" s="118" t="s">
        <v>0</v>
      </c>
      <c r="F212" s="119" t="s">
        <v>89</v>
      </c>
      <c r="H212" s="120">
        <v>5</v>
      </c>
      <c r="I212" s="121"/>
      <c r="L212" s="117"/>
      <c r="M212" s="122"/>
      <c r="T212" s="123"/>
      <c r="AT212" s="118" t="s">
        <v>86</v>
      </c>
      <c r="AU212" s="118" t="s">
        <v>85</v>
      </c>
      <c r="AV212" s="9" t="s">
        <v>84</v>
      </c>
      <c r="AW212" s="9" t="s">
        <v>19</v>
      </c>
      <c r="AX212" s="9" t="s">
        <v>47</v>
      </c>
      <c r="AY212" s="118" t="s">
        <v>78</v>
      </c>
    </row>
    <row r="213" spans="2:65" s="1" customFormat="1" ht="16.5" customHeight="1" x14ac:dyDescent="0.2">
      <c r="B213" s="88"/>
      <c r="C213" s="124" t="s">
        <v>184</v>
      </c>
      <c r="D213" s="124" t="s">
        <v>104</v>
      </c>
      <c r="E213" s="125" t="s">
        <v>280</v>
      </c>
      <c r="F213" s="126" t="s">
        <v>281</v>
      </c>
      <c r="G213" s="127" t="s">
        <v>208</v>
      </c>
      <c r="H213" s="128">
        <v>10</v>
      </c>
      <c r="I213" s="129"/>
      <c r="J213" s="130">
        <f>ROUND(I213*H213,2)</f>
        <v>0</v>
      </c>
      <c r="K213" s="131"/>
      <c r="L213" s="132"/>
      <c r="M213" s="133" t="s">
        <v>0</v>
      </c>
      <c r="N213" s="134" t="s">
        <v>29</v>
      </c>
      <c r="P213" s="99">
        <f>O213*H213</f>
        <v>0</v>
      </c>
      <c r="Q213" s="99">
        <v>1.0000000000000001E-5</v>
      </c>
      <c r="R213" s="99">
        <f>Q213*H213</f>
        <v>1E-4</v>
      </c>
      <c r="S213" s="99">
        <v>0</v>
      </c>
      <c r="T213" s="100">
        <f>S213*H213</f>
        <v>0</v>
      </c>
      <c r="AR213" s="101" t="s">
        <v>102</v>
      </c>
      <c r="AT213" s="101" t="s">
        <v>104</v>
      </c>
      <c r="AU213" s="101" t="s">
        <v>85</v>
      </c>
      <c r="AY213" s="10" t="s">
        <v>78</v>
      </c>
      <c r="BE213" s="102">
        <f>IF(N213="základná",J213,0)</f>
        <v>0</v>
      </c>
      <c r="BF213" s="102">
        <f>IF(N213="znížená",J213,0)</f>
        <v>0</v>
      </c>
      <c r="BG213" s="102">
        <f>IF(N213="zákl. prenesená",J213,0)</f>
        <v>0</v>
      </c>
      <c r="BH213" s="102">
        <f>IF(N213="zníž. prenesená",J213,0)</f>
        <v>0</v>
      </c>
      <c r="BI213" s="102">
        <f>IF(N213="nulová",J213,0)</f>
        <v>0</v>
      </c>
      <c r="BJ213" s="10" t="s">
        <v>85</v>
      </c>
      <c r="BK213" s="102">
        <f>ROUND(I213*H213,2)</f>
        <v>0</v>
      </c>
      <c r="BL213" s="10" t="s">
        <v>84</v>
      </c>
      <c r="BM213" s="101" t="s">
        <v>282</v>
      </c>
    </row>
    <row r="214" spans="2:65" s="8" customFormat="1" x14ac:dyDescent="0.2">
      <c r="B214" s="110"/>
      <c r="D214" s="104" t="s">
        <v>86</v>
      </c>
      <c r="E214" s="111" t="s">
        <v>0</v>
      </c>
      <c r="F214" s="112" t="s">
        <v>283</v>
      </c>
      <c r="H214" s="113">
        <v>10</v>
      </c>
      <c r="I214" s="114"/>
      <c r="L214" s="110"/>
      <c r="M214" s="115"/>
      <c r="T214" s="116"/>
      <c r="AT214" s="111" t="s">
        <v>86</v>
      </c>
      <c r="AU214" s="111" t="s">
        <v>85</v>
      </c>
      <c r="AV214" s="8" t="s">
        <v>85</v>
      </c>
      <c r="AW214" s="8" t="s">
        <v>19</v>
      </c>
      <c r="AX214" s="8" t="s">
        <v>46</v>
      </c>
      <c r="AY214" s="111" t="s">
        <v>78</v>
      </c>
    </row>
    <row r="215" spans="2:65" s="9" customFormat="1" x14ac:dyDescent="0.2">
      <c r="B215" s="117"/>
      <c r="D215" s="104" t="s">
        <v>86</v>
      </c>
      <c r="E215" s="118" t="s">
        <v>0</v>
      </c>
      <c r="F215" s="119" t="s">
        <v>89</v>
      </c>
      <c r="H215" s="120">
        <v>10</v>
      </c>
      <c r="I215" s="121"/>
      <c r="L215" s="117"/>
      <c r="M215" s="122"/>
      <c r="T215" s="123"/>
      <c r="AT215" s="118" t="s">
        <v>86</v>
      </c>
      <c r="AU215" s="118" t="s">
        <v>85</v>
      </c>
      <c r="AV215" s="9" t="s">
        <v>84</v>
      </c>
      <c r="AW215" s="9" t="s">
        <v>19</v>
      </c>
      <c r="AX215" s="9" t="s">
        <v>47</v>
      </c>
      <c r="AY215" s="118" t="s">
        <v>78</v>
      </c>
    </row>
    <row r="216" spans="2:65" s="1" customFormat="1" ht="16.5" customHeight="1" x14ac:dyDescent="0.2">
      <c r="B216" s="88"/>
      <c r="C216" s="124" t="s">
        <v>284</v>
      </c>
      <c r="D216" s="124" t="s">
        <v>104</v>
      </c>
      <c r="E216" s="125" t="s">
        <v>285</v>
      </c>
      <c r="F216" s="126" t="s">
        <v>286</v>
      </c>
      <c r="G216" s="127" t="s">
        <v>208</v>
      </c>
      <c r="H216" s="128">
        <v>4</v>
      </c>
      <c r="I216" s="129"/>
      <c r="J216" s="130">
        <f>ROUND(I216*H216,2)</f>
        <v>0</v>
      </c>
      <c r="K216" s="131"/>
      <c r="L216" s="132"/>
      <c r="M216" s="133" t="s">
        <v>0</v>
      </c>
      <c r="N216" s="134" t="s">
        <v>29</v>
      </c>
      <c r="P216" s="99">
        <f>O216*H216</f>
        <v>0</v>
      </c>
      <c r="Q216" s="99">
        <v>0</v>
      </c>
      <c r="R216" s="99">
        <f>Q216*H216</f>
        <v>0</v>
      </c>
      <c r="S216" s="99">
        <v>0</v>
      </c>
      <c r="T216" s="100">
        <f>S216*H216</f>
        <v>0</v>
      </c>
      <c r="AR216" s="101" t="s">
        <v>102</v>
      </c>
      <c r="AT216" s="101" t="s">
        <v>104</v>
      </c>
      <c r="AU216" s="101" t="s">
        <v>85</v>
      </c>
      <c r="AY216" s="10" t="s">
        <v>78</v>
      </c>
      <c r="BE216" s="102">
        <f>IF(N216="základná",J216,0)</f>
        <v>0</v>
      </c>
      <c r="BF216" s="102">
        <f>IF(N216="znížená",J216,0)</f>
        <v>0</v>
      </c>
      <c r="BG216" s="102">
        <f>IF(N216="zákl. prenesená",J216,0)</f>
        <v>0</v>
      </c>
      <c r="BH216" s="102">
        <f>IF(N216="zníž. prenesená",J216,0)</f>
        <v>0</v>
      </c>
      <c r="BI216" s="102">
        <f>IF(N216="nulová",J216,0)</f>
        <v>0</v>
      </c>
      <c r="BJ216" s="10" t="s">
        <v>85</v>
      </c>
      <c r="BK216" s="102">
        <f>ROUND(I216*H216,2)</f>
        <v>0</v>
      </c>
      <c r="BL216" s="10" t="s">
        <v>84</v>
      </c>
      <c r="BM216" s="101" t="s">
        <v>287</v>
      </c>
    </row>
    <row r="217" spans="2:65" s="8" customFormat="1" x14ac:dyDescent="0.2">
      <c r="B217" s="110"/>
      <c r="D217" s="104" t="s">
        <v>86</v>
      </c>
      <c r="E217" s="111" t="s">
        <v>0</v>
      </c>
      <c r="F217" s="112" t="s">
        <v>84</v>
      </c>
      <c r="H217" s="113">
        <v>4</v>
      </c>
      <c r="I217" s="114"/>
      <c r="L217" s="110"/>
      <c r="M217" s="115"/>
      <c r="T217" s="116"/>
      <c r="AT217" s="111" t="s">
        <v>86</v>
      </c>
      <c r="AU217" s="111" t="s">
        <v>85</v>
      </c>
      <c r="AV217" s="8" t="s">
        <v>85</v>
      </c>
      <c r="AW217" s="8" t="s">
        <v>19</v>
      </c>
      <c r="AX217" s="8" t="s">
        <v>46</v>
      </c>
      <c r="AY217" s="111" t="s">
        <v>78</v>
      </c>
    </row>
    <row r="218" spans="2:65" s="9" customFormat="1" x14ac:dyDescent="0.2">
      <c r="B218" s="117"/>
      <c r="D218" s="104" t="s">
        <v>86</v>
      </c>
      <c r="E218" s="118" t="s">
        <v>0</v>
      </c>
      <c r="F218" s="119" t="s">
        <v>89</v>
      </c>
      <c r="H218" s="120">
        <v>4</v>
      </c>
      <c r="I218" s="121"/>
      <c r="L218" s="117"/>
      <c r="M218" s="122"/>
      <c r="T218" s="123"/>
      <c r="AT218" s="118" t="s">
        <v>86</v>
      </c>
      <c r="AU218" s="118" t="s">
        <v>85</v>
      </c>
      <c r="AV218" s="9" t="s">
        <v>84</v>
      </c>
      <c r="AW218" s="9" t="s">
        <v>19</v>
      </c>
      <c r="AX218" s="9" t="s">
        <v>47</v>
      </c>
      <c r="AY218" s="118" t="s">
        <v>78</v>
      </c>
    </row>
    <row r="219" spans="2:65" s="1" customFormat="1" ht="21.75" customHeight="1" x14ac:dyDescent="0.2">
      <c r="B219" s="88"/>
      <c r="C219" s="124" t="s">
        <v>187</v>
      </c>
      <c r="D219" s="124" t="s">
        <v>104</v>
      </c>
      <c r="E219" s="125" t="s">
        <v>288</v>
      </c>
      <c r="F219" s="126" t="s">
        <v>289</v>
      </c>
      <c r="G219" s="127" t="s">
        <v>208</v>
      </c>
      <c r="H219" s="128">
        <v>4</v>
      </c>
      <c r="I219" s="129"/>
      <c r="J219" s="130">
        <f>ROUND(I219*H219,2)</f>
        <v>0</v>
      </c>
      <c r="K219" s="131"/>
      <c r="L219" s="132"/>
      <c r="M219" s="133" t="s">
        <v>0</v>
      </c>
      <c r="N219" s="134" t="s">
        <v>29</v>
      </c>
      <c r="P219" s="99">
        <f>O219*H219</f>
        <v>0</v>
      </c>
      <c r="Q219" s="99">
        <v>0</v>
      </c>
      <c r="R219" s="99">
        <f>Q219*H219</f>
        <v>0</v>
      </c>
      <c r="S219" s="99">
        <v>0</v>
      </c>
      <c r="T219" s="100">
        <f>S219*H219</f>
        <v>0</v>
      </c>
      <c r="AR219" s="101" t="s">
        <v>102</v>
      </c>
      <c r="AT219" s="101" t="s">
        <v>104</v>
      </c>
      <c r="AU219" s="101" t="s">
        <v>85</v>
      </c>
      <c r="AY219" s="10" t="s">
        <v>78</v>
      </c>
      <c r="BE219" s="102">
        <f>IF(N219="základná",J219,0)</f>
        <v>0</v>
      </c>
      <c r="BF219" s="102">
        <f>IF(N219="znížená",J219,0)</f>
        <v>0</v>
      </c>
      <c r="BG219" s="102">
        <f>IF(N219="zákl. prenesená",J219,0)</f>
        <v>0</v>
      </c>
      <c r="BH219" s="102">
        <f>IF(N219="zníž. prenesená",J219,0)</f>
        <v>0</v>
      </c>
      <c r="BI219" s="102">
        <f>IF(N219="nulová",J219,0)</f>
        <v>0</v>
      </c>
      <c r="BJ219" s="10" t="s">
        <v>85</v>
      </c>
      <c r="BK219" s="102">
        <f>ROUND(I219*H219,2)</f>
        <v>0</v>
      </c>
      <c r="BL219" s="10" t="s">
        <v>84</v>
      </c>
      <c r="BM219" s="101" t="s">
        <v>290</v>
      </c>
    </row>
    <row r="220" spans="2:65" s="8" customFormat="1" x14ac:dyDescent="0.2">
      <c r="B220" s="110"/>
      <c r="D220" s="104" t="s">
        <v>86</v>
      </c>
      <c r="E220" s="111" t="s">
        <v>0</v>
      </c>
      <c r="F220" s="112" t="s">
        <v>84</v>
      </c>
      <c r="H220" s="113">
        <v>4</v>
      </c>
      <c r="I220" s="114"/>
      <c r="L220" s="110"/>
      <c r="M220" s="115"/>
      <c r="T220" s="116"/>
      <c r="AT220" s="111" t="s">
        <v>86</v>
      </c>
      <c r="AU220" s="111" t="s">
        <v>85</v>
      </c>
      <c r="AV220" s="8" t="s">
        <v>85</v>
      </c>
      <c r="AW220" s="8" t="s">
        <v>19</v>
      </c>
      <c r="AX220" s="8" t="s">
        <v>46</v>
      </c>
      <c r="AY220" s="111" t="s">
        <v>78</v>
      </c>
    </row>
    <row r="221" spans="2:65" s="9" customFormat="1" x14ac:dyDescent="0.2">
      <c r="B221" s="117"/>
      <c r="D221" s="104" t="s">
        <v>86</v>
      </c>
      <c r="E221" s="118" t="s">
        <v>0</v>
      </c>
      <c r="F221" s="119" t="s">
        <v>89</v>
      </c>
      <c r="H221" s="120">
        <v>4</v>
      </c>
      <c r="I221" s="121"/>
      <c r="L221" s="117"/>
      <c r="M221" s="122"/>
      <c r="T221" s="123"/>
      <c r="AT221" s="118" t="s">
        <v>86</v>
      </c>
      <c r="AU221" s="118" t="s">
        <v>85</v>
      </c>
      <c r="AV221" s="9" t="s">
        <v>84</v>
      </c>
      <c r="AW221" s="9" t="s">
        <v>19</v>
      </c>
      <c r="AX221" s="9" t="s">
        <v>47</v>
      </c>
      <c r="AY221" s="118" t="s">
        <v>78</v>
      </c>
    </row>
    <row r="222" spans="2:65" s="1" customFormat="1" ht="24.15" customHeight="1" x14ac:dyDescent="0.2">
      <c r="B222" s="88"/>
      <c r="C222" s="124" t="s">
        <v>291</v>
      </c>
      <c r="D222" s="124" t="s">
        <v>104</v>
      </c>
      <c r="E222" s="125" t="s">
        <v>292</v>
      </c>
      <c r="F222" s="126" t="s">
        <v>293</v>
      </c>
      <c r="G222" s="127" t="s">
        <v>208</v>
      </c>
      <c r="H222" s="128">
        <v>4</v>
      </c>
      <c r="I222" s="129"/>
      <c r="J222" s="130">
        <f>ROUND(I222*H222,2)</f>
        <v>0</v>
      </c>
      <c r="K222" s="131"/>
      <c r="L222" s="132"/>
      <c r="M222" s="133" t="s">
        <v>0</v>
      </c>
      <c r="N222" s="134" t="s">
        <v>29</v>
      </c>
      <c r="P222" s="99">
        <f>O222*H222</f>
        <v>0</v>
      </c>
      <c r="Q222" s="99">
        <v>1.5E-3</v>
      </c>
      <c r="R222" s="99">
        <f>Q222*H222</f>
        <v>6.0000000000000001E-3</v>
      </c>
      <c r="S222" s="99">
        <v>0</v>
      </c>
      <c r="T222" s="100">
        <f>S222*H222</f>
        <v>0</v>
      </c>
      <c r="AR222" s="101" t="s">
        <v>102</v>
      </c>
      <c r="AT222" s="101" t="s">
        <v>104</v>
      </c>
      <c r="AU222" s="101" t="s">
        <v>85</v>
      </c>
      <c r="AY222" s="10" t="s">
        <v>78</v>
      </c>
      <c r="BE222" s="102">
        <f>IF(N222="základná",J222,0)</f>
        <v>0</v>
      </c>
      <c r="BF222" s="102">
        <f>IF(N222="znížená",J222,0)</f>
        <v>0</v>
      </c>
      <c r="BG222" s="102">
        <f>IF(N222="zákl. prenesená",J222,0)</f>
        <v>0</v>
      </c>
      <c r="BH222" s="102">
        <f>IF(N222="zníž. prenesená",J222,0)</f>
        <v>0</v>
      </c>
      <c r="BI222" s="102">
        <f>IF(N222="nulová",J222,0)</f>
        <v>0</v>
      </c>
      <c r="BJ222" s="10" t="s">
        <v>85</v>
      </c>
      <c r="BK222" s="102">
        <f>ROUND(I222*H222,2)</f>
        <v>0</v>
      </c>
      <c r="BL222" s="10" t="s">
        <v>84</v>
      </c>
      <c r="BM222" s="101" t="s">
        <v>294</v>
      </c>
    </row>
    <row r="223" spans="2:65" s="8" customFormat="1" x14ac:dyDescent="0.2">
      <c r="B223" s="110"/>
      <c r="D223" s="104" t="s">
        <v>86</v>
      </c>
      <c r="E223" s="111" t="s">
        <v>0</v>
      </c>
      <c r="F223" s="112" t="s">
        <v>84</v>
      </c>
      <c r="H223" s="113">
        <v>4</v>
      </c>
      <c r="I223" s="114"/>
      <c r="L223" s="110"/>
      <c r="M223" s="115"/>
      <c r="T223" s="116"/>
      <c r="AT223" s="111" t="s">
        <v>86</v>
      </c>
      <c r="AU223" s="111" t="s">
        <v>85</v>
      </c>
      <c r="AV223" s="8" t="s">
        <v>85</v>
      </c>
      <c r="AW223" s="8" t="s">
        <v>19</v>
      </c>
      <c r="AX223" s="8" t="s">
        <v>46</v>
      </c>
      <c r="AY223" s="111" t="s">
        <v>78</v>
      </c>
    </row>
    <row r="224" spans="2:65" s="9" customFormat="1" x14ac:dyDescent="0.2">
      <c r="B224" s="117"/>
      <c r="D224" s="104" t="s">
        <v>86</v>
      </c>
      <c r="E224" s="118" t="s">
        <v>0</v>
      </c>
      <c r="F224" s="119" t="s">
        <v>89</v>
      </c>
      <c r="H224" s="120">
        <v>4</v>
      </c>
      <c r="I224" s="121"/>
      <c r="L224" s="117"/>
      <c r="M224" s="122"/>
      <c r="T224" s="123"/>
      <c r="AT224" s="118" t="s">
        <v>86</v>
      </c>
      <c r="AU224" s="118" t="s">
        <v>85</v>
      </c>
      <c r="AV224" s="9" t="s">
        <v>84</v>
      </c>
      <c r="AW224" s="9" t="s">
        <v>19</v>
      </c>
      <c r="AX224" s="9" t="s">
        <v>47</v>
      </c>
      <c r="AY224" s="118" t="s">
        <v>78</v>
      </c>
    </row>
    <row r="225" spans="2:65" s="1" customFormat="1" ht="37.75" customHeight="1" x14ac:dyDescent="0.2">
      <c r="B225" s="88"/>
      <c r="C225" s="89" t="s">
        <v>189</v>
      </c>
      <c r="D225" s="89" t="s">
        <v>80</v>
      </c>
      <c r="E225" s="90" t="s">
        <v>295</v>
      </c>
      <c r="F225" s="91" t="s">
        <v>296</v>
      </c>
      <c r="G225" s="92" t="s">
        <v>131</v>
      </c>
      <c r="H225" s="93">
        <v>184</v>
      </c>
      <c r="I225" s="94"/>
      <c r="J225" s="95">
        <f>ROUND(I225*H225,2)</f>
        <v>0</v>
      </c>
      <c r="K225" s="96"/>
      <c r="L225" s="19"/>
      <c r="M225" s="97" t="s">
        <v>0</v>
      </c>
      <c r="N225" s="98" t="s">
        <v>29</v>
      </c>
      <c r="P225" s="99">
        <f>O225*H225</f>
        <v>0</v>
      </c>
      <c r="Q225" s="99">
        <v>1.08E-4</v>
      </c>
      <c r="R225" s="99">
        <f>Q225*H225</f>
        <v>1.9872000000000001E-2</v>
      </c>
      <c r="S225" s="99">
        <v>0</v>
      </c>
      <c r="T225" s="100">
        <f>S225*H225</f>
        <v>0</v>
      </c>
      <c r="AR225" s="101" t="s">
        <v>84</v>
      </c>
      <c r="AT225" s="101" t="s">
        <v>80</v>
      </c>
      <c r="AU225" s="101" t="s">
        <v>85</v>
      </c>
      <c r="AY225" s="10" t="s">
        <v>78</v>
      </c>
      <c r="BE225" s="102">
        <f>IF(N225="základná",J225,0)</f>
        <v>0</v>
      </c>
      <c r="BF225" s="102">
        <f>IF(N225="znížená",J225,0)</f>
        <v>0</v>
      </c>
      <c r="BG225" s="102">
        <f>IF(N225="zákl. prenesená",J225,0)</f>
        <v>0</v>
      </c>
      <c r="BH225" s="102">
        <f>IF(N225="zníž. prenesená",J225,0)</f>
        <v>0</v>
      </c>
      <c r="BI225" s="102">
        <f>IF(N225="nulová",J225,0)</f>
        <v>0</v>
      </c>
      <c r="BJ225" s="10" t="s">
        <v>85</v>
      </c>
      <c r="BK225" s="102">
        <f>ROUND(I225*H225,2)</f>
        <v>0</v>
      </c>
      <c r="BL225" s="10" t="s">
        <v>84</v>
      </c>
      <c r="BM225" s="101" t="s">
        <v>297</v>
      </c>
    </row>
    <row r="226" spans="2:65" s="8" customFormat="1" x14ac:dyDescent="0.2">
      <c r="B226" s="110"/>
      <c r="D226" s="104" t="s">
        <v>86</v>
      </c>
      <c r="E226" s="111" t="s">
        <v>0</v>
      </c>
      <c r="F226" s="112" t="s">
        <v>298</v>
      </c>
      <c r="H226" s="113">
        <v>94</v>
      </c>
      <c r="I226" s="114"/>
      <c r="L226" s="110"/>
      <c r="M226" s="115"/>
      <c r="T226" s="116"/>
      <c r="AT226" s="111" t="s">
        <v>86</v>
      </c>
      <c r="AU226" s="111" t="s">
        <v>85</v>
      </c>
      <c r="AV226" s="8" t="s">
        <v>85</v>
      </c>
      <c r="AW226" s="8" t="s">
        <v>19</v>
      </c>
      <c r="AX226" s="8" t="s">
        <v>46</v>
      </c>
      <c r="AY226" s="111" t="s">
        <v>78</v>
      </c>
    </row>
    <row r="227" spans="2:65" s="8" customFormat="1" x14ac:dyDescent="0.2">
      <c r="B227" s="110"/>
      <c r="D227" s="104" t="s">
        <v>86</v>
      </c>
      <c r="E227" s="111" t="s">
        <v>0</v>
      </c>
      <c r="F227" s="112" t="s">
        <v>299</v>
      </c>
      <c r="H227" s="113">
        <v>90</v>
      </c>
      <c r="I227" s="114"/>
      <c r="L227" s="110"/>
      <c r="M227" s="115"/>
      <c r="T227" s="116"/>
      <c r="AT227" s="111" t="s">
        <v>86</v>
      </c>
      <c r="AU227" s="111" t="s">
        <v>85</v>
      </c>
      <c r="AV227" s="8" t="s">
        <v>85</v>
      </c>
      <c r="AW227" s="8" t="s">
        <v>19</v>
      </c>
      <c r="AX227" s="8" t="s">
        <v>46</v>
      </c>
      <c r="AY227" s="111" t="s">
        <v>78</v>
      </c>
    </row>
    <row r="228" spans="2:65" s="9" customFormat="1" x14ac:dyDescent="0.2">
      <c r="B228" s="117"/>
      <c r="D228" s="104" t="s">
        <v>86</v>
      </c>
      <c r="E228" s="118" t="s">
        <v>0</v>
      </c>
      <c r="F228" s="119" t="s">
        <v>94</v>
      </c>
      <c r="H228" s="120">
        <v>184</v>
      </c>
      <c r="I228" s="121"/>
      <c r="L228" s="117"/>
      <c r="M228" s="122"/>
      <c r="T228" s="123"/>
      <c r="AT228" s="118" t="s">
        <v>86</v>
      </c>
      <c r="AU228" s="118" t="s">
        <v>85</v>
      </c>
      <c r="AV228" s="9" t="s">
        <v>84</v>
      </c>
      <c r="AW228" s="9" t="s">
        <v>19</v>
      </c>
      <c r="AX228" s="9" t="s">
        <v>47</v>
      </c>
      <c r="AY228" s="118" t="s">
        <v>78</v>
      </c>
    </row>
    <row r="229" spans="2:65" s="1" customFormat="1" ht="24.15" customHeight="1" x14ac:dyDescent="0.2">
      <c r="B229" s="88"/>
      <c r="C229" s="89" t="s">
        <v>300</v>
      </c>
      <c r="D229" s="89" t="s">
        <v>80</v>
      </c>
      <c r="E229" s="90" t="s">
        <v>301</v>
      </c>
      <c r="F229" s="91" t="s">
        <v>302</v>
      </c>
      <c r="G229" s="92" t="s">
        <v>131</v>
      </c>
      <c r="H229" s="93">
        <v>24</v>
      </c>
      <c r="I229" s="94"/>
      <c r="J229" s="95">
        <f>ROUND(I229*H229,2)</f>
        <v>0</v>
      </c>
      <c r="K229" s="96"/>
      <c r="L229" s="19"/>
      <c r="M229" s="97" t="s">
        <v>0</v>
      </c>
      <c r="N229" s="98" t="s">
        <v>29</v>
      </c>
      <c r="P229" s="99">
        <f>O229*H229</f>
        <v>0</v>
      </c>
      <c r="Q229" s="99">
        <v>2.5161699999999999E-3</v>
      </c>
      <c r="R229" s="99">
        <f>Q229*H229</f>
        <v>6.0388079999999997E-2</v>
      </c>
      <c r="S229" s="99">
        <v>0</v>
      </c>
      <c r="T229" s="100">
        <f>S229*H229</f>
        <v>0</v>
      </c>
      <c r="AR229" s="101" t="s">
        <v>84</v>
      </c>
      <c r="AT229" s="101" t="s">
        <v>80</v>
      </c>
      <c r="AU229" s="101" t="s">
        <v>85</v>
      </c>
      <c r="AY229" s="10" t="s">
        <v>78</v>
      </c>
      <c r="BE229" s="102">
        <f>IF(N229="základná",J229,0)</f>
        <v>0</v>
      </c>
      <c r="BF229" s="102">
        <f>IF(N229="znížená",J229,0)</f>
        <v>0</v>
      </c>
      <c r="BG229" s="102">
        <f>IF(N229="zákl. prenesená",J229,0)</f>
        <v>0</v>
      </c>
      <c r="BH229" s="102">
        <f>IF(N229="zníž. prenesená",J229,0)</f>
        <v>0</v>
      </c>
      <c r="BI229" s="102">
        <f>IF(N229="nulová",J229,0)</f>
        <v>0</v>
      </c>
      <c r="BJ229" s="10" t="s">
        <v>85</v>
      </c>
      <c r="BK229" s="102">
        <f>ROUND(I229*H229,2)</f>
        <v>0</v>
      </c>
      <c r="BL229" s="10" t="s">
        <v>84</v>
      </c>
      <c r="BM229" s="101" t="s">
        <v>303</v>
      </c>
    </row>
    <row r="230" spans="2:65" s="8" customFormat="1" x14ac:dyDescent="0.2">
      <c r="B230" s="110"/>
      <c r="D230" s="104" t="s">
        <v>86</v>
      </c>
      <c r="E230" s="111" t="s">
        <v>0</v>
      </c>
      <c r="F230" s="112" t="s">
        <v>135</v>
      </c>
      <c r="H230" s="113">
        <v>24</v>
      </c>
      <c r="I230" s="114"/>
      <c r="L230" s="110"/>
      <c r="M230" s="115"/>
      <c r="T230" s="116"/>
      <c r="AT230" s="111" t="s">
        <v>86</v>
      </c>
      <c r="AU230" s="111" t="s">
        <v>85</v>
      </c>
      <c r="AV230" s="8" t="s">
        <v>85</v>
      </c>
      <c r="AW230" s="8" t="s">
        <v>19</v>
      </c>
      <c r="AX230" s="8" t="s">
        <v>47</v>
      </c>
      <c r="AY230" s="111" t="s">
        <v>78</v>
      </c>
    </row>
    <row r="231" spans="2:65" s="1" customFormat="1" ht="37.75" customHeight="1" x14ac:dyDescent="0.2">
      <c r="B231" s="88"/>
      <c r="C231" s="89" t="s">
        <v>192</v>
      </c>
      <c r="D231" s="89" t="s">
        <v>80</v>
      </c>
      <c r="E231" s="90" t="s">
        <v>304</v>
      </c>
      <c r="F231" s="91" t="s">
        <v>305</v>
      </c>
      <c r="G231" s="92" t="s">
        <v>98</v>
      </c>
      <c r="H231" s="93">
        <v>111.5</v>
      </c>
      <c r="I231" s="94"/>
      <c r="J231" s="95">
        <f>ROUND(I231*H231,2)</f>
        <v>0</v>
      </c>
      <c r="K231" s="96"/>
      <c r="L231" s="19"/>
      <c r="M231" s="97" t="s">
        <v>0</v>
      </c>
      <c r="N231" s="98" t="s">
        <v>29</v>
      </c>
      <c r="P231" s="99">
        <f>O231*H231</f>
        <v>0</v>
      </c>
      <c r="Q231" s="99">
        <v>8.9999999999999998E-4</v>
      </c>
      <c r="R231" s="99">
        <f>Q231*H231</f>
        <v>0.10034999999999999</v>
      </c>
      <c r="S231" s="99">
        <v>0</v>
      </c>
      <c r="T231" s="100">
        <f>S231*H231</f>
        <v>0</v>
      </c>
      <c r="AR231" s="101" t="s">
        <v>84</v>
      </c>
      <c r="AT231" s="101" t="s">
        <v>80</v>
      </c>
      <c r="AU231" s="101" t="s">
        <v>85</v>
      </c>
      <c r="AY231" s="10" t="s">
        <v>78</v>
      </c>
      <c r="BE231" s="102">
        <f>IF(N231="základná",J231,0)</f>
        <v>0</v>
      </c>
      <c r="BF231" s="102">
        <f>IF(N231="znížená",J231,0)</f>
        <v>0</v>
      </c>
      <c r="BG231" s="102">
        <f>IF(N231="zákl. prenesená",J231,0)</f>
        <v>0</v>
      </c>
      <c r="BH231" s="102">
        <f>IF(N231="zníž. prenesená",J231,0)</f>
        <v>0</v>
      </c>
      <c r="BI231" s="102">
        <f>IF(N231="nulová",J231,0)</f>
        <v>0</v>
      </c>
      <c r="BJ231" s="10" t="s">
        <v>85</v>
      </c>
      <c r="BK231" s="102">
        <f>ROUND(I231*H231,2)</f>
        <v>0</v>
      </c>
      <c r="BL231" s="10" t="s">
        <v>84</v>
      </c>
      <c r="BM231" s="101" t="s">
        <v>306</v>
      </c>
    </row>
    <row r="232" spans="2:65" s="8" customFormat="1" x14ac:dyDescent="0.2">
      <c r="B232" s="110"/>
      <c r="D232" s="104" t="s">
        <v>86</v>
      </c>
      <c r="E232" s="111" t="s">
        <v>0</v>
      </c>
      <c r="F232" s="112" t="s">
        <v>307</v>
      </c>
      <c r="H232" s="113">
        <v>110</v>
      </c>
      <c r="I232" s="114"/>
      <c r="L232" s="110"/>
      <c r="M232" s="115"/>
      <c r="T232" s="116"/>
      <c r="AT232" s="111" t="s">
        <v>86</v>
      </c>
      <c r="AU232" s="111" t="s">
        <v>85</v>
      </c>
      <c r="AV232" s="8" t="s">
        <v>85</v>
      </c>
      <c r="AW232" s="8" t="s">
        <v>19</v>
      </c>
      <c r="AX232" s="8" t="s">
        <v>46</v>
      </c>
      <c r="AY232" s="111" t="s">
        <v>78</v>
      </c>
    </row>
    <row r="233" spans="2:65" s="8" customFormat="1" x14ac:dyDescent="0.2">
      <c r="B233" s="110"/>
      <c r="D233" s="104" t="s">
        <v>86</v>
      </c>
      <c r="E233" s="111" t="s">
        <v>0</v>
      </c>
      <c r="F233" s="112" t="s">
        <v>308</v>
      </c>
      <c r="H233" s="113">
        <v>1.5</v>
      </c>
      <c r="I233" s="114"/>
      <c r="L233" s="110"/>
      <c r="M233" s="115"/>
      <c r="T233" s="116"/>
      <c r="AT233" s="111" t="s">
        <v>86</v>
      </c>
      <c r="AU233" s="111" t="s">
        <v>85</v>
      </c>
      <c r="AV233" s="8" t="s">
        <v>85</v>
      </c>
      <c r="AW233" s="8" t="s">
        <v>19</v>
      </c>
      <c r="AX233" s="8" t="s">
        <v>46</v>
      </c>
      <c r="AY233" s="111" t="s">
        <v>78</v>
      </c>
    </row>
    <row r="234" spans="2:65" s="9" customFormat="1" x14ac:dyDescent="0.2">
      <c r="B234" s="117"/>
      <c r="D234" s="104" t="s">
        <v>86</v>
      </c>
      <c r="E234" s="118" t="s">
        <v>0</v>
      </c>
      <c r="F234" s="119" t="s">
        <v>94</v>
      </c>
      <c r="H234" s="120">
        <v>111.5</v>
      </c>
      <c r="I234" s="121"/>
      <c r="L234" s="117"/>
      <c r="M234" s="122"/>
      <c r="T234" s="123"/>
      <c r="AT234" s="118" t="s">
        <v>86</v>
      </c>
      <c r="AU234" s="118" t="s">
        <v>85</v>
      </c>
      <c r="AV234" s="9" t="s">
        <v>84</v>
      </c>
      <c r="AW234" s="9" t="s">
        <v>19</v>
      </c>
      <c r="AX234" s="9" t="s">
        <v>47</v>
      </c>
      <c r="AY234" s="118" t="s">
        <v>78</v>
      </c>
    </row>
    <row r="235" spans="2:65" s="1" customFormat="1" ht="24.15" customHeight="1" x14ac:dyDescent="0.2">
      <c r="B235" s="88"/>
      <c r="C235" s="89" t="s">
        <v>309</v>
      </c>
      <c r="D235" s="89" t="s">
        <v>80</v>
      </c>
      <c r="E235" s="90" t="s">
        <v>310</v>
      </c>
      <c r="F235" s="91" t="s">
        <v>311</v>
      </c>
      <c r="G235" s="92" t="s">
        <v>131</v>
      </c>
      <c r="H235" s="93">
        <v>184</v>
      </c>
      <c r="I235" s="94"/>
      <c r="J235" s="95">
        <f>ROUND(I235*H235,2)</f>
        <v>0</v>
      </c>
      <c r="K235" s="96"/>
      <c r="L235" s="19"/>
      <c r="M235" s="97" t="s">
        <v>0</v>
      </c>
      <c r="N235" s="98" t="s">
        <v>29</v>
      </c>
      <c r="P235" s="99">
        <f>O235*H235</f>
        <v>0</v>
      </c>
      <c r="Q235" s="99">
        <v>3.7500000000000001E-6</v>
      </c>
      <c r="R235" s="99">
        <f>Q235*H235</f>
        <v>6.8999999999999997E-4</v>
      </c>
      <c r="S235" s="99">
        <v>0</v>
      </c>
      <c r="T235" s="100">
        <f>S235*H235</f>
        <v>0</v>
      </c>
      <c r="AR235" s="101" t="s">
        <v>84</v>
      </c>
      <c r="AT235" s="101" t="s">
        <v>80</v>
      </c>
      <c r="AU235" s="101" t="s">
        <v>85</v>
      </c>
      <c r="AY235" s="10" t="s">
        <v>78</v>
      </c>
      <c r="BE235" s="102">
        <f>IF(N235="základná",J235,0)</f>
        <v>0</v>
      </c>
      <c r="BF235" s="102">
        <f>IF(N235="znížená",J235,0)</f>
        <v>0</v>
      </c>
      <c r="BG235" s="102">
        <f>IF(N235="zákl. prenesená",J235,0)</f>
        <v>0</v>
      </c>
      <c r="BH235" s="102">
        <f>IF(N235="zníž. prenesená",J235,0)</f>
        <v>0</v>
      </c>
      <c r="BI235" s="102">
        <f>IF(N235="nulová",J235,0)</f>
        <v>0</v>
      </c>
      <c r="BJ235" s="10" t="s">
        <v>85</v>
      </c>
      <c r="BK235" s="102">
        <f>ROUND(I235*H235,2)</f>
        <v>0</v>
      </c>
      <c r="BL235" s="10" t="s">
        <v>84</v>
      </c>
      <c r="BM235" s="101" t="s">
        <v>312</v>
      </c>
    </row>
    <row r="236" spans="2:65" s="1" customFormat="1" ht="24.15" customHeight="1" x14ac:dyDescent="0.2">
      <c r="B236" s="88"/>
      <c r="C236" s="89" t="s">
        <v>200</v>
      </c>
      <c r="D236" s="89" t="s">
        <v>80</v>
      </c>
      <c r="E236" s="90" t="s">
        <v>313</v>
      </c>
      <c r="F236" s="91" t="s">
        <v>314</v>
      </c>
      <c r="G236" s="92" t="s">
        <v>98</v>
      </c>
      <c r="H236" s="93">
        <v>111.5</v>
      </c>
      <c r="I236" s="94"/>
      <c r="J236" s="95">
        <f>ROUND(I236*H236,2)</f>
        <v>0</v>
      </c>
      <c r="K236" s="96"/>
      <c r="L236" s="19"/>
      <c r="M236" s="97" t="s">
        <v>0</v>
      </c>
      <c r="N236" s="98" t="s">
        <v>29</v>
      </c>
      <c r="P236" s="99">
        <f>O236*H236</f>
        <v>0</v>
      </c>
      <c r="Q236" s="99">
        <v>9.3999999999999998E-6</v>
      </c>
      <c r="R236" s="99">
        <f>Q236*H236</f>
        <v>1.0480999999999999E-3</v>
      </c>
      <c r="S236" s="99">
        <v>0</v>
      </c>
      <c r="T236" s="100">
        <f>S236*H236</f>
        <v>0</v>
      </c>
      <c r="AR236" s="101" t="s">
        <v>84</v>
      </c>
      <c r="AT236" s="101" t="s">
        <v>80</v>
      </c>
      <c r="AU236" s="101" t="s">
        <v>85</v>
      </c>
      <c r="AY236" s="10" t="s">
        <v>78</v>
      </c>
      <c r="BE236" s="102">
        <f>IF(N236="základná",J236,0)</f>
        <v>0</v>
      </c>
      <c r="BF236" s="102">
        <f>IF(N236="znížená",J236,0)</f>
        <v>0</v>
      </c>
      <c r="BG236" s="102">
        <f>IF(N236="zákl. prenesená",J236,0)</f>
        <v>0</v>
      </c>
      <c r="BH236" s="102">
        <f>IF(N236="zníž. prenesená",J236,0)</f>
        <v>0</v>
      </c>
      <c r="BI236" s="102">
        <f>IF(N236="nulová",J236,0)</f>
        <v>0</v>
      </c>
      <c r="BJ236" s="10" t="s">
        <v>85</v>
      </c>
      <c r="BK236" s="102">
        <f>ROUND(I236*H236,2)</f>
        <v>0</v>
      </c>
      <c r="BL236" s="10" t="s">
        <v>84</v>
      </c>
      <c r="BM236" s="101" t="s">
        <v>315</v>
      </c>
    </row>
    <row r="237" spans="2:65" s="6" customFormat="1" ht="25.9" customHeight="1" x14ac:dyDescent="0.35">
      <c r="B237" s="76"/>
      <c r="D237" s="77" t="s">
        <v>45</v>
      </c>
      <c r="E237" s="78" t="s">
        <v>316</v>
      </c>
      <c r="F237" s="78" t="s">
        <v>317</v>
      </c>
      <c r="I237" s="79"/>
      <c r="J237" s="80">
        <f>BK237</f>
        <v>0</v>
      </c>
      <c r="L237" s="76"/>
      <c r="M237" s="81"/>
      <c r="P237" s="82">
        <f>SUM(P238:P240)</f>
        <v>0</v>
      </c>
      <c r="R237" s="82">
        <f>SUM(R238:R240)</f>
        <v>0</v>
      </c>
      <c r="T237" s="83">
        <f>SUM(T238:T240)</f>
        <v>0</v>
      </c>
      <c r="AR237" s="77" t="s">
        <v>84</v>
      </c>
      <c r="AT237" s="84" t="s">
        <v>45</v>
      </c>
      <c r="AU237" s="84" t="s">
        <v>46</v>
      </c>
      <c r="AY237" s="77" t="s">
        <v>78</v>
      </c>
      <c r="BK237" s="85">
        <f>SUM(BK238:BK240)</f>
        <v>0</v>
      </c>
    </row>
    <row r="238" spans="2:65" s="1" customFormat="1" ht="24.15" customHeight="1" x14ac:dyDescent="0.2">
      <c r="B238" s="88"/>
      <c r="C238" s="89" t="s">
        <v>318</v>
      </c>
      <c r="D238" s="89" t="s">
        <v>80</v>
      </c>
      <c r="E238" s="90" t="s">
        <v>319</v>
      </c>
      <c r="F238" s="91" t="s">
        <v>320</v>
      </c>
      <c r="G238" s="92" t="s">
        <v>321</v>
      </c>
      <c r="H238" s="93">
        <v>1</v>
      </c>
      <c r="I238" s="94"/>
      <c r="J238" s="95">
        <f>ROUND(I238*H238,2)</f>
        <v>0</v>
      </c>
      <c r="K238" s="96"/>
      <c r="L238" s="19"/>
      <c r="M238" s="97" t="s">
        <v>0</v>
      </c>
      <c r="N238" s="98" t="s">
        <v>29</v>
      </c>
      <c r="P238" s="99">
        <f>O238*H238</f>
        <v>0</v>
      </c>
      <c r="Q238" s="99">
        <v>0</v>
      </c>
      <c r="R238" s="99">
        <f>Q238*H238</f>
        <v>0</v>
      </c>
      <c r="S238" s="99">
        <v>0</v>
      </c>
      <c r="T238" s="100">
        <f>S238*H238</f>
        <v>0</v>
      </c>
      <c r="AR238" s="101" t="s">
        <v>322</v>
      </c>
      <c r="AT238" s="101" t="s">
        <v>80</v>
      </c>
      <c r="AU238" s="101" t="s">
        <v>47</v>
      </c>
      <c r="AY238" s="10" t="s">
        <v>78</v>
      </c>
      <c r="BE238" s="102">
        <f>IF(N238="základná",J238,0)</f>
        <v>0</v>
      </c>
      <c r="BF238" s="102">
        <f>IF(N238="znížená",J238,0)</f>
        <v>0</v>
      </c>
      <c r="BG238" s="102">
        <f>IF(N238="zákl. prenesená",J238,0)</f>
        <v>0</v>
      </c>
      <c r="BH238" s="102">
        <f>IF(N238="zníž. prenesená",J238,0)</f>
        <v>0</v>
      </c>
      <c r="BI238" s="102">
        <f>IF(N238="nulová",J238,0)</f>
        <v>0</v>
      </c>
      <c r="BJ238" s="10" t="s">
        <v>85</v>
      </c>
      <c r="BK238" s="102">
        <f>ROUND(I238*H238,2)</f>
        <v>0</v>
      </c>
      <c r="BL238" s="10" t="s">
        <v>322</v>
      </c>
      <c r="BM238" s="101" t="s">
        <v>323</v>
      </c>
    </row>
    <row r="239" spans="2:65" s="1" customFormat="1" ht="24.15" customHeight="1" x14ac:dyDescent="0.2">
      <c r="B239" s="88"/>
      <c r="C239" s="89" t="s">
        <v>203</v>
      </c>
      <c r="D239" s="89" t="s">
        <v>80</v>
      </c>
      <c r="E239" s="90" t="s">
        <v>324</v>
      </c>
      <c r="F239" s="91" t="s">
        <v>325</v>
      </c>
      <c r="G239" s="92" t="s">
        <v>321</v>
      </c>
      <c r="H239" s="93">
        <v>1</v>
      </c>
      <c r="I239" s="94"/>
      <c r="J239" s="95">
        <f>ROUND(I239*H239,2)</f>
        <v>0</v>
      </c>
      <c r="K239" s="96"/>
      <c r="L239" s="19"/>
      <c r="M239" s="97" t="s">
        <v>0</v>
      </c>
      <c r="N239" s="98" t="s">
        <v>29</v>
      </c>
      <c r="P239" s="99">
        <f>O239*H239</f>
        <v>0</v>
      </c>
      <c r="Q239" s="99">
        <v>0</v>
      </c>
      <c r="R239" s="99">
        <f>Q239*H239</f>
        <v>0</v>
      </c>
      <c r="S239" s="99">
        <v>0</v>
      </c>
      <c r="T239" s="100">
        <f>S239*H239</f>
        <v>0</v>
      </c>
      <c r="AR239" s="101" t="s">
        <v>322</v>
      </c>
      <c r="AT239" s="101" t="s">
        <v>80</v>
      </c>
      <c r="AU239" s="101" t="s">
        <v>47</v>
      </c>
      <c r="AY239" s="10" t="s">
        <v>78</v>
      </c>
      <c r="BE239" s="102">
        <f>IF(N239="základná",J239,0)</f>
        <v>0</v>
      </c>
      <c r="BF239" s="102">
        <f>IF(N239="znížená",J239,0)</f>
        <v>0</v>
      </c>
      <c r="BG239" s="102">
        <f>IF(N239="zákl. prenesená",J239,0)</f>
        <v>0</v>
      </c>
      <c r="BH239" s="102">
        <f>IF(N239="zníž. prenesená",J239,0)</f>
        <v>0</v>
      </c>
      <c r="BI239" s="102">
        <f>IF(N239="nulová",J239,0)</f>
        <v>0</v>
      </c>
      <c r="BJ239" s="10" t="s">
        <v>85</v>
      </c>
      <c r="BK239" s="102">
        <f>ROUND(I239*H239,2)</f>
        <v>0</v>
      </c>
      <c r="BL239" s="10" t="s">
        <v>322</v>
      </c>
      <c r="BM239" s="101" t="s">
        <v>326</v>
      </c>
    </row>
    <row r="240" spans="2:65" s="1" customFormat="1" ht="24.15" customHeight="1" x14ac:dyDescent="0.2">
      <c r="B240" s="88"/>
      <c r="C240" s="89" t="s">
        <v>327</v>
      </c>
      <c r="D240" s="89" t="s">
        <v>80</v>
      </c>
      <c r="E240" s="90" t="s">
        <v>328</v>
      </c>
      <c r="F240" s="91" t="s">
        <v>329</v>
      </c>
      <c r="G240" s="92" t="s">
        <v>321</v>
      </c>
      <c r="H240" s="93">
        <v>1</v>
      </c>
      <c r="I240" s="94"/>
      <c r="J240" s="95">
        <f>ROUND(I240*H240,2)</f>
        <v>0</v>
      </c>
      <c r="K240" s="96"/>
      <c r="L240" s="19"/>
      <c r="M240" s="135" t="s">
        <v>0</v>
      </c>
      <c r="N240" s="136" t="s">
        <v>29</v>
      </c>
      <c r="O240" s="137"/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01" t="s">
        <v>322</v>
      </c>
      <c r="AT240" s="101" t="s">
        <v>80</v>
      </c>
      <c r="AU240" s="101" t="s">
        <v>47</v>
      </c>
      <c r="AY240" s="10" t="s">
        <v>78</v>
      </c>
      <c r="BE240" s="102">
        <f>IF(N240="základná",J240,0)</f>
        <v>0</v>
      </c>
      <c r="BF240" s="102">
        <f>IF(N240="znížená",J240,0)</f>
        <v>0</v>
      </c>
      <c r="BG240" s="102">
        <f>IF(N240="zákl. prenesená",J240,0)</f>
        <v>0</v>
      </c>
      <c r="BH240" s="102">
        <f>IF(N240="zníž. prenesená",J240,0)</f>
        <v>0</v>
      </c>
      <c r="BI240" s="102">
        <f>IF(N240="nulová",J240,0)</f>
        <v>0</v>
      </c>
      <c r="BJ240" s="10" t="s">
        <v>85</v>
      </c>
      <c r="BK240" s="102">
        <f>ROUND(I240*H240,2)</f>
        <v>0</v>
      </c>
      <c r="BL240" s="10" t="s">
        <v>322</v>
      </c>
      <c r="BM240" s="101" t="s">
        <v>330</v>
      </c>
    </row>
    <row r="241" spans="2:12" s="1" customFormat="1" ht="7" customHeight="1" x14ac:dyDescent="0.2">
      <c r="B241" s="26"/>
      <c r="C241" s="27"/>
      <c r="D241" s="27"/>
      <c r="E241" s="27"/>
      <c r="F241" s="27"/>
      <c r="G241" s="27"/>
      <c r="H241" s="27"/>
      <c r="I241" s="27"/>
      <c r="J241" s="27"/>
      <c r="K241" s="27"/>
      <c r="L241" s="19"/>
    </row>
  </sheetData>
  <autoFilter ref="C123:K24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103-00 - Rekonštr. komuni...</vt:lpstr>
      <vt:lpstr>'SO 103-00 - Rekonštr. komuni...'!Názvy_tlače</vt:lpstr>
      <vt:lpstr>'SO 103-00 - Rekonštr. komuni...'!Oblasť_tlače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michal Matuska</cp:lastModifiedBy>
  <dcterms:created xsi:type="dcterms:W3CDTF">2024-03-04T12:55:38Z</dcterms:created>
  <dcterms:modified xsi:type="dcterms:W3CDTF">2024-03-22T07:49:00Z</dcterms:modified>
</cp:coreProperties>
</file>