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ova1\Documents\1 ZÁKAZKY\2024\6_Kancelárske potreby\FINAL\"/>
    </mc:Choice>
  </mc:AlternateContent>
  <bookViews>
    <workbookView xWindow="0" yWindow="0" windowWidth="19200" windowHeight="11595"/>
  </bookViews>
  <sheets>
    <sheet name="kancelárske potreby" sheetId="4" r:id="rId1"/>
  </sheets>
  <definedNames>
    <definedName name="_xlnm._FilterDatabase" localSheetId="0" hidden="1">'kancelárske potreby'!$A$4:$I$259</definedName>
    <definedName name="_xlnm.Print_Area" localSheetId="0">'kancelárske potreby'!$A$1:$I$260</definedName>
  </definedNames>
  <calcPr calcId="162913"/>
</workbook>
</file>

<file path=xl/calcChain.xml><?xml version="1.0" encoding="utf-8"?>
<calcChain xmlns="http://schemas.openxmlformats.org/spreadsheetml/2006/main">
  <c r="D256" i="4" l="1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G256" i="4" l="1"/>
  <c r="F256" i="4"/>
  <c r="H256" i="4" s="1"/>
  <c r="G255" i="4"/>
  <c r="F255" i="4"/>
  <c r="H255" i="4" s="1"/>
  <c r="G254" i="4"/>
  <c r="F254" i="4"/>
  <c r="H254" i="4" s="1"/>
  <c r="G253" i="4"/>
  <c r="F253" i="4"/>
  <c r="H253" i="4" s="1"/>
  <c r="G252" i="4"/>
  <c r="F252" i="4"/>
  <c r="H252" i="4" s="1"/>
  <c r="G251" i="4"/>
  <c r="F251" i="4"/>
  <c r="H251" i="4" s="1"/>
  <c r="G250" i="4"/>
  <c r="F250" i="4"/>
  <c r="H250" i="4" s="1"/>
  <c r="G249" i="4"/>
  <c r="F249" i="4"/>
  <c r="H249" i="4" s="1"/>
  <c r="G248" i="4"/>
  <c r="F248" i="4"/>
  <c r="H248" i="4" s="1"/>
  <c r="A6" i="4"/>
  <c r="G247" i="4"/>
  <c r="F247" i="4"/>
  <c r="H247" i="4" s="1"/>
  <c r="F5" i="4"/>
  <c r="H5" i="4" s="1"/>
  <c r="G5" i="4"/>
  <c r="F6" i="4"/>
  <c r="H6" i="4" s="1"/>
  <c r="G6" i="4"/>
  <c r="G7" i="4" l="1"/>
  <c r="F246" i="4"/>
  <c r="H246" i="4" s="1"/>
  <c r="F245" i="4"/>
  <c r="H245" i="4" s="1"/>
  <c r="F244" i="4"/>
  <c r="H244" i="4" s="1"/>
  <c r="F243" i="4"/>
  <c r="H243" i="4" s="1"/>
  <c r="F242" i="4"/>
  <c r="H242" i="4" s="1"/>
  <c r="F241" i="4"/>
  <c r="H241" i="4" s="1"/>
  <c r="F240" i="4"/>
  <c r="H240" i="4" s="1"/>
  <c r="F239" i="4"/>
  <c r="H239" i="4" s="1"/>
  <c r="F238" i="4"/>
  <c r="H238" i="4" s="1"/>
  <c r="F237" i="4"/>
  <c r="H237" i="4" s="1"/>
  <c r="F236" i="4"/>
  <c r="H236" i="4" s="1"/>
  <c r="F235" i="4"/>
  <c r="H235" i="4" s="1"/>
  <c r="F234" i="4"/>
  <c r="H234" i="4" s="1"/>
  <c r="F233" i="4"/>
  <c r="H233" i="4" s="1"/>
  <c r="F232" i="4"/>
  <c r="H232" i="4" s="1"/>
  <c r="F231" i="4"/>
  <c r="H231" i="4" s="1"/>
  <c r="F230" i="4"/>
  <c r="H230" i="4" s="1"/>
  <c r="F229" i="4"/>
  <c r="H229" i="4" s="1"/>
  <c r="F228" i="4"/>
  <c r="H228" i="4" s="1"/>
  <c r="F227" i="4"/>
  <c r="H227" i="4" s="1"/>
  <c r="F226" i="4"/>
  <c r="H226" i="4" s="1"/>
  <c r="F225" i="4"/>
  <c r="H225" i="4" s="1"/>
  <c r="F224" i="4"/>
  <c r="H224" i="4" s="1"/>
  <c r="F223" i="4"/>
  <c r="H223" i="4" s="1"/>
  <c r="F222" i="4"/>
  <c r="H222" i="4" s="1"/>
  <c r="F221" i="4"/>
  <c r="H221" i="4" s="1"/>
  <c r="F220" i="4"/>
  <c r="H220" i="4" s="1"/>
  <c r="F219" i="4"/>
  <c r="H219" i="4" s="1"/>
  <c r="F218" i="4"/>
  <c r="H218" i="4" s="1"/>
  <c r="F217" i="4"/>
  <c r="H217" i="4" s="1"/>
  <c r="F216" i="4"/>
  <c r="H216" i="4" s="1"/>
  <c r="F215" i="4"/>
  <c r="H215" i="4" s="1"/>
  <c r="F214" i="4"/>
  <c r="H214" i="4" s="1"/>
  <c r="F213" i="4"/>
  <c r="H213" i="4" s="1"/>
  <c r="F212" i="4"/>
  <c r="H212" i="4" s="1"/>
  <c r="F211" i="4"/>
  <c r="H211" i="4" s="1"/>
  <c r="F210" i="4"/>
  <c r="H210" i="4" s="1"/>
  <c r="F209" i="4"/>
  <c r="H209" i="4" s="1"/>
  <c r="F208" i="4"/>
  <c r="H208" i="4" s="1"/>
  <c r="F207" i="4"/>
  <c r="H207" i="4" s="1"/>
  <c r="F206" i="4"/>
  <c r="H206" i="4" s="1"/>
  <c r="F205" i="4"/>
  <c r="H205" i="4" s="1"/>
  <c r="F204" i="4"/>
  <c r="H204" i="4" s="1"/>
  <c r="F203" i="4"/>
  <c r="H203" i="4" s="1"/>
  <c r="F202" i="4"/>
  <c r="H202" i="4" s="1"/>
  <c r="F201" i="4"/>
  <c r="H201" i="4" s="1"/>
  <c r="F200" i="4"/>
  <c r="H200" i="4" s="1"/>
  <c r="F199" i="4"/>
  <c r="H199" i="4" s="1"/>
  <c r="F198" i="4"/>
  <c r="H198" i="4" s="1"/>
  <c r="F197" i="4"/>
  <c r="H197" i="4" s="1"/>
  <c r="F196" i="4"/>
  <c r="H196" i="4" s="1"/>
  <c r="F195" i="4"/>
  <c r="H195" i="4" s="1"/>
  <c r="F194" i="4"/>
  <c r="H194" i="4" s="1"/>
  <c r="F193" i="4"/>
  <c r="H193" i="4" s="1"/>
  <c r="F192" i="4"/>
  <c r="H192" i="4" s="1"/>
  <c r="F191" i="4"/>
  <c r="H191" i="4" s="1"/>
  <c r="F190" i="4"/>
  <c r="H190" i="4" s="1"/>
  <c r="F189" i="4"/>
  <c r="H189" i="4" s="1"/>
  <c r="F188" i="4"/>
  <c r="H188" i="4" s="1"/>
  <c r="F187" i="4"/>
  <c r="H187" i="4" s="1"/>
  <c r="F186" i="4"/>
  <c r="H186" i="4" s="1"/>
  <c r="F185" i="4"/>
  <c r="H185" i="4" s="1"/>
  <c r="F184" i="4"/>
  <c r="H184" i="4" s="1"/>
  <c r="F183" i="4"/>
  <c r="H183" i="4" s="1"/>
  <c r="F182" i="4"/>
  <c r="H182" i="4" s="1"/>
  <c r="F181" i="4"/>
  <c r="H181" i="4" s="1"/>
  <c r="F180" i="4"/>
  <c r="H180" i="4" s="1"/>
  <c r="F179" i="4"/>
  <c r="H179" i="4" s="1"/>
  <c r="F178" i="4"/>
  <c r="H178" i="4" s="1"/>
  <c r="F177" i="4"/>
  <c r="H177" i="4" s="1"/>
  <c r="F176" i="4"/>
  <c r="H176" i="4" s="1"/>
  <c r="F175" i="4"/>
  <c r="H175" i="4" s="1"/>
  <c r="F174" i="4"/>
  <c r="H174" i="4" s="1"/>
  <c r="F173" i="4"/>
  <c r="H173" i="4" s="1"/>
  <c r="F172" i="4"/>
  <c r="H172" i="4" s="1"/>
  <c r="F171" i="4"/>
  <c r="H171" i="4" s="1"/>
  <c r="F170" i="4"/>
  <c r="H170" i="4" s="1"/>
  <c r="F169" i="4"/>
  <c r="H169" i="4" s="1"/>
  <c r="F168" i="4"/>
  <c r="H168" i="4" s="1"/>
  <c r="F167" i="4"/>
  <c r="H167" i="4" s="1"/>
  <c r="F166" i="4"/>
  <c r="H166" i="4" s="1"/>
  <c r="F165" i="4"/>
  <c r="H165" i="4" s="1"/>
  <c r="F164" i="4"/>
  <c r="H164" i="4" s="1"/>
  <c r="F163" i="4"/>
  <c r="H163" i="4" s="1"/>
  <c r="F162" i="4"/>
  <c r="H162" i="4" s="1"/>
  <c r="F161" i="4"/>
  <c r="H161" i="4" s="1"/>
  <c r="F160" i="4"/>
  <c r="H160" i="4" s="1"/>
  <c r="F159" i="4"/>
  <c r="H159" i="4" s="1"/>
  <c r="F158" i="4"/>
  <c r="H158" i="4" s="1"/>
  <c r="F157" i="4"/>
  <c r="H157" i="4" s="1"/>
  <c r="F156" i="4"/>
  <c r="H156" i="4" s="1"/>
  <c r="F155" i="4"/>
  <c r="H155" i="4" s="1"/>
  <c r="F154" i="4"/>
  <c r="H154" i="4" s="1"/>
  <c r="F153" i="4"/>
  <c r="H153" i="4" s="1"/>
  <c r="F152" i="4"/>
  <c r="H152" i="4" s="1"/>
  <c r="F151" i="4"/>
  <c r="H151" i="4" s="1"/>
  <c r="F150" i="4"/>
  <c r="H150" i="4" s="1"/>
  <c r="F149" i="4"/>
  <c r="H149" i="4" s="1"/>
  <c r="F148" i="4"/>
  <c r="H148" i="4" s="1"/>
  <c r="F147" i="4"/>
  <c r="H147" i="4" s="1"/>
  <c r="F146" i="4"/>
  <c r="H146" i="4" s="1"/>
  <c r="F145" i="4"/>
  <c r="H145" i="4" s="1"/>
  <c r="F144" i="4"/>
  <c r="H144" i="4" s="1"/>
  <c r="F143" i="4"/>
  <c r="H143" i="4" s="1"/>
  <c r="F142" i="4"/>
  <c r="H142" i="4" s="1"/>
  <c r="F141" i="4"/>
  <c r="H141" i="4" s="1"/>
  <c r="F140" i="4"/>
  <c r="H140" i="4" s="1"/>
  <c r="F139" i="4"/>
  <c r="H139" i="4" s="1"/>
  <c r="F138" i="4"/>
  <c r="H138" i="4" s="1"/>
  <c r="F137" i="4"/>
  <c r="H137" i="4" s="1"/>
  <c r="F136" i="4"/>
  <c r="H136" i="4" s="1"/>
  <c r="F135" i="4"/>
  <c r="H135" i="4" s="1"/>
  <c r="F134" i="4"/>
  <c r="H134" i="4" s="1"/>
  <c r="F133" i="4"/>
  <c r="H133" i="4" s="1"/>
  <c r="F132" i="4"/>
  <c r="H132" i="4" s="1"/>
  <c r="F131" i="4"/>
  <c r="H131" i="4" s="1"/>
  <c r="F130" i="4"/>
  <c r="H130" i="4" s="1"/>
  <c r="F129" i="4"/>
  <c r="H129" i="4" s="1"/>
  <c r="F128" i="4"/>
  <c r="H128" i="4" s="1"/>
  <c r="F127" i="4"/>
  <c r="H127" i="4" s="1"/>
  <c r="F126" i="4"/>
  <c r="H126" i="4" s="1"/>
  <c r="F125" i="4"/>
  <c r="H125" i="4" s="1"/>
  <c r="F124" i="4"/>
  <c r="H124" i="4" s="1"/>
  <c r="F123" i="4"/>
  <c r="H123" i="4" s="1"/>
  <c r="F122" i="4"/>
  <c r="H122" i="4" s="1"/>
  <c r="F121" i="4"/>
  <c r="H121" i="4" s="1"/>
  <c r="F120" i="4"/>
  <c r="H120" i="4" s="1"/>
  <c r="F119" i="4"/>
  <c r="H119" i="4" s="1"/>
  <c r="F118" i="4"/>
  <c r="H118" i="4" s="1"/>
  <c r="F117" i="4"/>
  <c r="H117" i="4" s="1"/>
  <c r="F116" i="4"/>
  <c r="H116" i="4" s="1"/>
  <c r="F115" i="4"/>
  <c r="H115" i="4" s="1"/>
  <c r="F114" i="4"/>
  <c r="H114" i="4" s="1"/>
  <c r="F113" i="4"/>
  <c r="H113" i="4" s="1"/>
  <c r="F112" i="4"/>
  <c r="H112" i="4" s="1"/>
  <c r="F111" i="4"/>
  <c r="H111" i="4" s="1"/>
  <c r="F110" i="4"/>
  <c r="H110" i="4" s="1"/>
  <c r="F109" i="4"/>
  <c r="H109" i="4" s="1"/>
  <c r="F108" i="4"/>
  <c r="H108" i="4" s="1"/>
  <c r="F107" i="4"/>
  <c r="H107" i="4" s="1"/>
  <c r="F106" i="4"/>
  <c r="H106" i="4" s="1"/>
  <c r="F105" i="4"/>
  <c r="H105" i="4" s="1"/>
  <c r="F104" i="4"/>
  <c r="H104" i="4" s="1"/>
  <c r="F103" i="4"/>
  <c r="H103" i="4" s="1"/>
  <c r="F102" i="4"/>
  <c r="H102" i="4" s="1"/>
  <c r="F101" i="4"/>
  <c r="H101" i="4" s="1"/>
  <c r="F100" i="4"/>
  <c r="H100" i="4" s="1"/>
  <c r="F99" i="4"/>
  <c r="H99" i="4" s="1"/>
  <c r="F98" i="4"/>
  <c r="H98" i="4" s="1"/>
  <c r="F97" i="4"/>
  <c r="H97" i="4" s="1"/>
  <c r="F96" i="4"/>
  <c r="H96" i="4" s="1"/>
  <c r="F95" i="4"/>
  <c r="H95" i="4" s="1"/>
  <c r="F94" i="4"/>
  <c r="H94" i="4" s="1"/>
  <c r="F93" i="4"/>
  <c r="H93" i="4" s="1"/>
  <c r="F92" i="4"/>
  <c r="H92" i="4" s="1"/>
  <c r="F91" i="4"/>
  <c r="H91" i="4" s="1"/>
  <c r="F90" i="4"/>
  <c r="H90" i="4" s="1"/>
  <c r="F89" i="4"/>
  <c r="H89" i="4" s="1"/>
  <c r="F88" i="4"/>
  <c r="H88" i="4" s="1"/>
  <c r="F87" i="4"/>
  <c r="H87" i="4" s="1"/>
  <c r="F86" i="4"/>
  <c r="H86" i="4" s="1"/>
  <c r="F85" i="4"/>
  <c r="H85" i="4" s="1"/>
  <c r="F84" i="4"/>
  <c r="H84" i="4" s="1"/>
  <c r="F83" i="4"/>
  <c r="H83" i="4" s="1"/>
  <c r="F82" i="4"/>
  <c r="H82" i="4" s="1"/>
  <c r="F81" i="4"/>
  <c r="H81" i="4" s="1"/>
  <c r="F80" i="4"/>
  <c r="H80" i="4" s="1"/>
  <c r="F79" i="4"/>
  <c r="H79" i="4" s="1"/>
  <c r="F78" i="4"/>
  <c r="H78" i="4" s="1"/>
  <c r="F77" i="4"/>
  <c r="H77" i="4" s="1"/>
  <c r="F76" i="4"/>
  <c r="H76" i="4" s="1"/>
  <c r="F75" i="4"/>
  <c r="H75" i="4" s="1"/>
  <c r="F74" i="4"/>
  <c r="H74" i="4" s="1"/>
  <c r="F73" i="4"/>
  <c r="H73" i="4" s="1"/>
  <c r="F72" i="4"/>
  <c r="H72" i="4" s="1"/>
  <c r="F71" i="4"/>
  <c r="H71" i="4" s="1"/>
  <c r="F70" i="4"/>
  <c r="H70" i="4" s="1"/>
  <c r="F69" i="4"/>
  <c r="H69" i="4" s="1"/>
  <c r="F68" i="4"/>
  <c r="H68" i="4" s="1"/>
  <c r="F67" i="4"/>
  <c r="H67" i="4" s="1"/>
  <c r="F66" i="4"/>
  <c r="H66" i="4" s="1"/>
  <c r="F65" i="4"/>
  <c r="H65" i="4" s="1"/>
  <c r="F64" i="4"/>
  <c r="H64" i="4" s="1"/>
  <c r="F63" i="4"/>
  <c r="H63" i="4" s="1"/>
  <c r="F62" i="4"/>
  <c r="H62" i="4" s="1"/>
  <c r="F61" i="4"/>
  <c r="H61" i="4" s="1"/>
  <c r="F60" i="4"/>
  <c r="H60" i="4" s="1"/>
  <c r="F59" i="4"/>
  <c r="H59" i="4" s="1"/>
  <c r="F58" i="4"/>
  <c r="H58" i="4" s="1"/>
  <c r="F57" i="4"/>
  <c r="H57" i="4" s="1"/>
  <c r="F56" i="4"/>
  <c r="H56" i="4" s="1"/>
  <c r="F55" i="4"/>
  <c r="H55" i="4" s="1"/>
  <c r="F54" i="4"/>
  <c r="H54" i="4" s="1"/>
  <c r="F53" i="4"/>
  <c r="H53" i="4" s="1"/>
  <c r="F52" i="4"/>
  <c r="H52" i="4" s="1"/>
  <c r="F51" i="4"/>
  <c r="H51" i="4" s="1"/>
  <c r="F50" i="4"/>
  <c r="H50" i="4" s="1"/>
  <c r="F49" i="4"/>
  <c r="H49" i="4" s="1"/>
  <c r="F48" i="4"/>
  <c r="H48" i="4" s="1"/>
  <c r="F47" i="4"/>
  <c r="H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F39" i="4"/>
  <c r="H39" i="4" s="1"/>
  <c r="F38" i="4"/>
  <c r="H38" i="4" s="1"/>
  <c r="F37" i="4"/>
  <c r="H37" i="4" s="1"/>
  <c r="F36" i="4"/>
  <c r="H36" i="4" s="1"/>
  <c r="F35" i="4"/>
  <c r="H35" i="4" s="1"/>
  <c r="F34" i="4"/>
  <c r="H34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8" i="4"/>
  <c r="H18" i="4" s="1"/>
  <c r="F17" i="4"/>
  <c r="H17" i="4" s="1"/>
  <c r="F16" i="4"/>
  <c r="H16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F7" i="4"/>
  <c r="H7" i="4" s="1"/>
  <c r="F259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F257" i="4" l="1"/>
  <c r="F258" i="4" s="1"/>
</calcChain>
</file>

<file path=xl/sharedStrings.xml><?xml version="1.0" encoding="utf-8"?>
<sst xmlns="http://schemas.openxmlformats.org/spreadsheetml/2006/main" count="517" uniqueCount="267">
  <si>
    <t>MJ</t>
  </si>
  <si>
    <t>ks</t>
  </si>
  <si>
    <t>bal</t>
  </si>
  <si>
    <t>Kopírovací papier A4 farebný, papier intenzívny 80g/m², balenie po 500 listov, rôzne farby</t>
  </si>
  <si>
    <t>Dosky spisové A4 bez chrbta s jednostranne poťahovaný kartónom, šnúrky na upravenie objemu, farba mramorová šedá</t>
  </si>
  <si>
    <t>Mapa odkladacia 253 s gumou, prešpánovaný kartón; rôzne farby</t>
  </si>
  <si>
    <t>Mapa odkladacia 253 bez gumky, prešpánovaný kartón; rôzne farby</t>
  </si>
  <si>
    <t>Mapa odkladacia 253 PP transparentná s gumičkou; rôzne farby</t>
  </si>
  <si>
    <t>Karisblok A4 obojstranne laminovaný bez náplne, 4 - krúžková mechanika, rôzne farby</t>
  </si>
  <si>
    <t>Karisblok A5 obojstranne laminovaný bez náplne, 4 - krúžková mechanika, rôzne farby</t>
  </si>
  <si>
    <t>Papierový blok na Flipchart, 20 - listový blok s univerzálnym dierovaním</t>
  </si>
  <si>
    <t>Zošit s tvrdými doskami A4, 100 listový linajkový, bezdrevný biely papier, väzba V2 z boku</t>
  </si>
  <si>
    <t>Zošit s tvrdými doskami A5 100 listový linajkový, bezdrevný biely papier, väzba V2 z boku</t>
  </si>
  <si>
    <t>Odsponkovač (rozšívačka), na všetky typy spôn, rôzne farby</t>
  </si>
  <si>
    <t>Zošívačka plastová malá vrecková, kapacita max. na 10 listov, spony 10/4, rôzne farby</t>
  </si>
  <si>
    <t>Zošívačka kovová, kapacita min. na 50 listov, spony 24/6-8, rôzne farby</t>
  </si>
  <si>
    <t>Zošívačka kovová s dlhým ramenom, kapacita min. na 25 listov, spony 24/6 a 26/6, rôzne farby</t>
  </si>
  <si>
    <t>Zošívačka kovová, kapacita min. na 65 listov, spony 23/24, rôzne farby</t>
  </si>
  <si>
    <t>Pero keramické, farba náplne modrá, rôzne farby</t>
  </si>
  <si>
    <t>Náplň 5171 do 4F kovová, 4 farby</t>
  </si>
  <si>
    <t>Náplň do Rollera Parker 0,5 mm, farba modrá</t>
  </si>
  <si>
    <t>Pravítko plastové 20 cm, rôzne farby</t>
  </si>
  <si>
    <t>Pravítko plastové 30 cm, rôzne farby</t>
  </si>
  <si>
    <t>Pravítko plastové 30 cm, transparentné</t>
  </si>
  <si>
    <t>Pravítko trojuholník s kolmicou 45/177, plastový priehľadný</t>
  </si>
  <si>
    <t>Lepiaca kancelárska páska z nebieleného sulfátového papiera, šírka/návin 30 mm x 25 m</t>
  </si>
  <si>
    <t>Lepiaca kancelárska páska z nebieleného sulfátového papiera, šírka/návin 40 mm x 25 m</t>
  </si>
  <si>
    <t>Lepiaca baliaca páska hnedá, šírka/návin 50 mm x 66 m</t>
  </si>
  <si>
    <t>Lepiaca páska transparentná, šírka/návin 12 mm x 10 m</t>
  </si>
  <si>
    <t>Lepiaca páska transparentná, šírka/návin 15 mm x 33 m</t>
  </si>
  <si>
    <t>Lepiaca páska transparentná, šírka/návin 19 mm x 33 m</t>
  </si>
  <si>
    <t>Lepiaca baliaca páska transparentná, šírka/návin 25 mm x 66 m</t>
  </si>
  <si>
    <t>Lepiaca baliaca páska transparentná, šírka/návin 50 mm x 66 m</t>
  </si>
  <si>
    <t>Lepiaca baliaca páska transparentná, šírka/návin 75 mm x 66 m</t>
  </si>
  <si>
    <t>Lepiaca páska obojstranná montážna, šírka/návin 19 mm x 5 m</t>
  </si>
  <si>
    <t>Batéria alkalická 1,5 V AA</t>
  </si>
  <si>
    <t>Batéria alkalická 1,5 V AAA</t>
  </si>
  <si>
    <t>Kôš odpadkový, drôtený, minimálny objem 7 litrov</t>
  </si>
  <si>
    <t>Kôš odpadkový, plastový, minimálny objem 15 litrov</t>
  </si>
  <si>
    <t>Magnetická stierka s vymeniteľnými utierkami, rozmer 13,5 x 5,5 cm</t>
  </si>
  <si>
    <t>Namáčatko gélové (zvlhčovač prstov)</t>
  </si>
  <si>
    <t>Nástenka korková v drevenom ráme, rozmer 60 x 90 cm</t>
  </si>
  <si>
    <t>Nástenka korková v drevenom ráme, rozmer 90 x 120 cm</t>
  </si>
  <si>
    <t>Nožnice kancelárske z nerezovej ocele; rukoväť z PVC, veľkosť minimálne 16 cm</t>
  </si>
  <si>
    <t>Nožnice kancelárske z nerezovej ocele; rukoväť z PVC, veľkosť minimálne 20,5 cm</t>
  </si>
  <si>
    <t>Nožnice kancelárske z nerezovej ocele; rukoväť z PVC, veľkosť minimálne 25 cm</t>
  </si>
  <si>
    <t>Páska papierová 57/60 1+0</t>
  </si>
  <si>
    <t>Špagát polypropylénový, hmotnosť/návin 100 g - 124 m</t>
  </si>
  <si>
    <t>Špagát polypropylénový, hmotnosť/návin 250 g - 310 m</t>
  </si>
  <si>
    <t>Priepustka (z budovy) A7, bezdrevný papier, blok 100 listov</t>
  </si>
  <si>
    <t>Žiadosť o pracovné voľno A6, bezdrevný papier, blok 100 listov</t>
  </si>
  <si>
    <t>Podložka pod myš</t>
  </si>
  <si>
    <t>Zošit s tvrdými doskami A4, 100 listový linajkový s ABC registrom, bezdrevný biely papier, väzba V2 z boku</t>
  </si>
  <si>
    <t>Zošit s tvrdými doskami A5 100 listový linajkový s ABC registrom, bezdrevný biely papier, väzba V2 z boku</t>
  </si>
  <si>
    <t>Pero guľôčkové kovové s kovovým hrotom, farba náplne modrá</t>
  </si>
  <si>
    <t>Papierová páska 57/35/12 termo</t>
  </si>
  <si>
    <t>Papierová páska 57/45/12 termo</t>
  </si>
  <si>
    <t>Papierová páska 57/45/17 termo</t>
  </si>
  <si>
    <t>Papierová páska 57/50/17 termo</t>
  </si>
  <si>
    <t>Obal A4 so zapínaním, transparentný PP, aktovka bez vnútorných priehradok, zapínanie s cvokom</t>
  </si>
  <si>
    <t>Spray na monitory</t>
  </si>
  <si>
    <t>Batéria 9V hranatá</t>
  </si>
  <si>
    <t>Ceruzka bez gumy, stupeň tvrdosti 1, 2 a 3</t>
  </si>
  <si>
    <t>Náplň do keramického pera, farba modrá</t>
  </si>
  <si>
    <t>Obálka C4 s doručenkou "Doporučene" bezdrevný papier, 90g/m2, samolepiaca páska, rozmer: 229 x 324 mm, 250 ks/bal</t>
  </si>
  <si>
    <t>Obálka C5 s priamo prepisujúcou doručenkou "Doporučene", bezdrevný papier, 90g/m2, samolepiaca páska, rozmer:162 x 229 mm; 1000 ks/bal</t>
  </si>
  <si>
    <t>Papier štvorčekový, dvojhárok A4, bezdrevný papier 80g/m2; 200 ks/bal</t>
  </si>
  <si>
    <t>Rozraďovač papierový 10,5 x 24 cm, kartón EKO 230 - 250 g/m2, rôzne farby; 100ks/bal</t>
  </si>
  <si>
    <t>Sponky listové 25 mm, farebné z povlakovaného oceľového drôtu, 100 ks/bal</t>
  </si>
  <si>
    <t>Sponky listové 33 mm, vyrobené z pozinkovaného drôtu, 100 ks/bal</t>
  </si>
  <si>
    <t>Sponky listové 50 mm, vyrobené z pozinkovaného drôtu, 100 ks/bal</t>
  </si>
  <si>
    <t>Spony do zošívačky 10/4 mm z pozinkovaného drôtu, 1000 ks/bal</t>
  </si>
  <si>
    <t>Spony do zošívačky 23/8 mm z pozinkovaného drôtu, 1000 ks/bal</t>
  </si>
  <si>
    <t>Spony do zošívačky 24/6 mm z pozinkovaného drôtu, 1000 ks/bal</t>
  </si>
  <si>
    <t>Spony do zošívačky 24/8 mm z pozinkovaného drôtu, 5000 ks/bal</t>
  </si>
  <si>
    <t>Tuhy do mechanickej ceruzky, tvrdosť HB, priemer tuhy 2 mm, 12 ks/bal</t>
  </si>
  <si>
    <t>Laminovacia fólia A4, rozmer 216 x 303 mm, hrúbka 125 mikrónov, 100 ks/bal</t>
  </si>
  <si>
    <t>Lišta násuvná plastová 6 mm, kapacita do 25 listov 80 g papiera, rôzne farby, 100 ks/bal</t>
  </si>
  <si>
    <t>Lišta násuvná plastová 9 mm, kapacita na 26 - 50 listov 80 g papiera, rôzne farby, 100 ks/bal</t>
  </si>
  <si>
    <t>Magnety farebné na magnetické tabule, priemer 28 mm, 6 ks/bal</t>
  </si>
  <si>
    <t>Náhradné utierky pre magnetickú stierku, rozmer 13,5 x 5,5 cm, 10 ks/bal</t>
  </si>
  <si>
    <t>Obálka B6 s priamo prepisujúcou doručenkou "Doporučene" bezdrevný papier, 90g/m2, samolepiaca páska, rozmer: 125 x 176 mm; 1000 ks/bal</t>
  </si>
  <si>
    <t>Obálka tvrdá A4, natieraný kartón 300 - 350 g/m2, rozmer 360x 220 mm, 50 ks/bal</t>
  </si>
  <si>
    <t>Plastový hrebeň 12 mm pre hrebeňovú väzbu formátu A4, kapacita max. na 95 listov, rôzne farby, 100 ks/bal</t>
  </si>
  <si>
    <t>Plastový hrebeň 16 mm pre hrebeňovú väzbu formátu A4, kapacita max. na 145 listov, rôzne farby, 100 ks/bal</t>
  </si>
  <si>
    <t>Plastový hrebeň 19 mm pre hrebeňovú väzbu formátu A4, kapacita max. na 180 listov, rôzne farby, 100 ks/bal</t>
  </si>
  <si>
    <t>celková cena bez DPH</t>
  </si>
  <si>
    <t xml:space="preserve">jednotková cena
bez DPH </t>
  </si>
  <si>
    <t>Cena spolu za celý predmet zákazky bez DPH</t>
  </si>
  <si>
    <t>Cena spolu za celý predmet zákazky s DPH</t>
  </si>
  <si>
    <t>Archivačný box A4 z hladkej lepenky, výška/dĺžka/šírka 33 x 26 x 5 cm</t>
  </si>
  <si>
    <t>Archivačný box A4 z hladkej lepenky, výška/dĺžka/šírka 33 x 26 x 7,5 cm</t>
  </si>
  <si>
    <t>Ceruzka celokovová mechanická, hrúbka tuhy 2 mm</t>
  </si>
  <si>
    <t>Dierovač celokovový s príložníkom, kapacita max. na 15 listov, rôzne farby</t>
  </si>
  <si>
    <t>Dierovač celokovový s príložníkom, kapacita max. na 25 listov, rôzne farby</t>
  </si>
  <si>
    <t>Kalkulačka stolová s 12 miestnym LCD displejom</t>
  </si>
  <si>
    <t>Kalkulačka stolová s 8 miestnym LCD displejom</t>
  </si>
  <si>
    <t>Kalkulačka vedecká s 10 + 2 miestnym LCD displejom</t>
  </si>
  <si>
    <t>Kopírovací papier A4 biely, 160g/m², 250 listov/bal</t>
  </si>
  <si>
    <t>Korekčná páska 8,4 mm x 14 m s vymeniteľnou náplňou</t>
  </si>
  <si>
    <t>Lepiaca tyčinka na papier kartón a textil, obsah 17 g</t>
  </si>
  <si>
    <t>Lepiaca tyčinka na papier kartón, textil, obsah 36 g</t>
  </si>
  <si>
    <t>Lepiaca tyčinka na papier kartón, textil, obsah 8 g</t>
  </si>
  <si>
    <t>Lepiaci roller permanent s vymeniteľnou náplňou, dĺžka lepiaceho filmu 14 m</t>
  </si>
  <si>
    <t>Lepidlo disperzné 110 g</t>
  </si>
  <si>
    <t>Lepidlo sekundové 3 g</t>
  </si>
  <si>
    <t>Listová zásuvka pre formát A4, možnosť stohovania, rozmery šírka/výška/hĺbka 255 x 55 x 330 mm; rôzne farby vrátane transparentných</t>
  </si>
  <si>
    <t>Mechanická celokovová ceruzka s kovovým hrotom a so strieborným klipom, hrúbka tuhy 0,5 mm</t>
  </si>
  <si>
    <t>Obal A4 na viazanie pre hrebeňovú väzbu, PVC fólia číra priehľadná, hrúbka 200 mikrónov, 100 ks/bal</t>
  </si>
  <si>
    <t>Obal A4 na viazanie, lesklá (laminovaný povrch), kartón 250 g, rôzne farby, 100 ks/bal</t>
  </si>
  <si>
    <t>Opravný lak 20 ml</t>
  </si>
  <si>
    <t>Pečiatka dátumovka samonamáčacia s modrou poduškou, rozmer 20 x 4 mm</t>
  </si>
  <si>
    <t>Popisovač na papierové tabule Flipchart s valcovým hrotom, šírka stopy 2,5 mm, atrament na vodnej báze nepresakuje cez papier, nezapácha, 4 farby</t>
  </si>
  <si>
    <t>Popisovač na popisovanie CD a DVD, permanentný atrament na alkoholovej báze, šírka stopy písma 1 mm</t>
  </si>
  <si>
    <t>Popisovač s jemný plastickým hrotom, šírka stopy 0,6 mm, atrament odolný voči stieraniu, umývateľný vodou, 4ks/bal</t>
  </si>
  <si>
    <t>Popisovač s jemný plastickým hrotom, šírka stopy 0,6 mm, permanentný atrament odolný voči vode a stieraniu, umývateľný liehom, balenie po 4 ks - 4 farby</t>
  </si>
  <si>
    <t>Popisovač s plastickým hrotom hrúbky 0,3 mm, dĺžka stopy až 1500 m, balenie po 4 ks - 4 farby</t>
  </si>
  <si>
    <t>Popisovač s vláknovým hrotom fí 2 mm k popisovaniu plastických hmôt, skla, filmov a pod., permanentný atrament na alkoholovej báze odolný vode a oteru, šírka stopy cca 1 mm, rôzne farby</t>
  </si>
  <si>
    <t>Samolepiace záložky neónové 20 x 50 mm, 4 farby po 50 listov</t>
  </si>
  <si>
    <t>Spony do zošívačky 923/10 mm z pozinkovaného drôtu, 4000 ks/bal</t>
  </si>
  <si>
    <t>Stojan na listy, drôtený, rozmer: 8 x 17 x 13 cm, farba čierna</t>
  </si>
  <si>
    <t>Stojan na písacie potreby, drôtený okrúhly, rozmer fí 8 x 9 cm, farba čierna</t>
  </si>
  <si>
    <t>Stojan na spony, drôtený okrúhly, rozmer fí 8 x 3 cm, farba čierna</t>
  </si>
  <si>
    <t>Stojan na vizitky, drôtený, rozmer 9 x 10 x 5,5 cm, farba čierna</t>
  </si>
  <si>
    <t>Stojan s 3 listovými zásuvkami, drôtený, rozmer 29,5 x 35,5 x 26,7 cm, farba čierna</t>
  </si>
  <si>
    <t>Tuhy do mechanickej ceruzky, tvrdosť HB; priemer tuhy 0,5 mm, 12 ks/bal</t>
  </si>
  <si>
    <t>Zošit A4, 40 listový linajkový, bezdrevný biely papier, väzba V1</t>
  </si>
  <si>
    <t>Zošit A4, 60 listový linajkový, bezdrevný biely papier, väzba V1</t>
  </si>
  <si>
    <t>Zošit A5, 40 listový linajkový, bezdrevný biely papier, väzba V1</t>
  </si>
  <si>
    <t>Zošit A5, 60 listový linajkový, bezdrevný biely papier, väzba V1</t>
  </si>
  <si>
    <t>Zošívačka plastová malá, kapacita max. na 18 listov, rôzne farby</t>
  </si>
  <si>
    <t>Zošívačka plastová, kapacita max. na 25 listov, rôzne farby</t>
  </si>
  <si>
    <t>Zvýrazňovač so zrezaným hrotom, šírka stopy 1-3 mm, farba mix</t>
  </si>
  <si>
    <t>Rýchloviazač A4 nezávesný obyčajný, kartón EKO 230 g, rôzne farby</t>
  </si>
  <si>
    <t>Rýchloviazač A4 závesný celý, kartón EKO 230 g, 4 farby; 50 ks/bal</t>
  </si>
  <si>
    <t>Náplň do lepiaceho rollera permanent (PRITT-ROLLER), dĺžka lepiaceho filmu 14 m</t>
  </si>
  <si>
    <t>Doska s rýchlosvorkou, A4, zatvárateľná, dosky potiahnuté z PVC, rôzne farby</t>
  </si>
  <si>
    <t>Klipy 15 mm, tvrdé, odolné, niklom - pokovované, celoživotné, 12 ks/bal</t>
  </si>
  <si>
    <t>Klipy 25 mm, tvrdé, odolné, niklom - pokovované, celoživotné, 12 ks/bal</t>
  </si>
  <si>
    <t>Klipy 51 mm, tvrdé, odolné, niklom - pokovované, celoživotné, 12 ks/bal</t>
  </si>
  <si>
    <t>Kniha podpisová, harmoniková, s popisným okienkom, A4, dosky z PVC materiálu; rôzne farby - HANIBAL alebo ekvivalent rovnakých parametrov</t>
  </si>
  <si>
    <t>Nádobka na spinky - magnetická</t>
  </si>
  <si>
    <t>Náplň 4444 - náplň do čínskeho pera, modrá farba</t>
  </si>
  <si>
    <t>Obal PP A4, číri, lesklý, otvorené navrchu a do dlhšej strane do "L", hrúbka 100 mikrónov</t>
  </si>
  <si>
    <t>Otvárač listov s plastovou rúčkou</t>
  </si>
  <si>
    <t>Pákový zakladač A4 kartónový, šírka chrbta 5 cm, farba mramor</t>
  </si>
  <si>
    <t>Pákový zakladač A4 kartónový, šírka chrbta 7,5 - 8 cm, farba mramor</t>
  </si>
  <si>
    <t>Pákový zakladač A4 potiahnutý plastom, šírka chrbta 5 cm, rôzne farby</t>
  </si>
  <si>
    <t>Pákový zakladač A4 potiahnutý plastom, šírka chrbta 7,5 - 8 cm, rôzne farby</t>
  </si>
  <si>
    <t>Popisovač s valcovým hrotom na písanie na neporézne materiály, plasty, sklo, gumu, kožu, kovy a pod., permanentný atrament na alkoholovej báze odolný voči vode a oteru, šírka stopy 2,5 mm, rôzne farby</t>
  </si>
  <si>
    <t>Poznámkový blok v tvare kocky, 9 x 8,7 x 3,5 cm, lepený, biely</t>
  </si>
  <si>
    <t>Poznámkový blok kocka točená, lepená 8 x 8 x 5 cm</t>
  </si>
  <si>
    <t>Poznámkový blok lepený A4, linajkový 50 listový, bezdrevný biely papier; blok lepený na kratšej strane, s mikroperforáciou na odtrhnutie</t>
  </si>
  <si>
    <t>Poznámkový blok lepený A5, linajkový 50 listový, bezdrevný biely papier; blok lepený na kratšej strane, s mikroperforáciou na odtrhnutie</t>
  </si>
  <si>
    <t>Pripináčiky do korkových tabúľ s farebnou umelou hlavičkou, farebný mix, 50 ks/bal</t>
  </si>
  <si>
    <t>Samolepiaci bloček 75 x 75 mm/40 listov, neónové farby</t>
  </si>
  <si>
    <t>Samolepiaci bloček 40 x 50 mm, 3x100 listov, žltý</t>
  </si>
  <si>
    <t>Spisový obal (tlačivo), dvojlist, A4, bezdrevný papier 80 g/m2, 500 ks/bal</t>
  </si>
  <si>
    <t>Strúhadlo kovové</t>
  </si>
  <si>
    <t>Vrecia papierové, pevný hnedý papier 3 vrstvy 110 g/m2, rozmer 55 x 110 x 18 cm</t>
  </si>
  <si>
    <t>Vrecia papierové, pevný hnedý papier 3 vrstvy 110g/m2, rozmer 65 x 120 x 18 cm</t>
  </si>
  <si>
    <t>Zakladač 2 - krúžkový, kartónový, šírka chrbta 4 cm, kapacita 165 listov, rôzne farby</t>
  </si>
  <si>
    <t>Farba pečiatková 50 g, rôzne farby (čierna, červená, modrá)</t>
  </si>
  <si>
    <t>Náplň do karisbloku A5, náhradné dierované listy v linajkovej úprave pre zakladanie do karisblokov, 100 listov</t>
  </si>
  <si>
    <t>Pero guľôčkové so samolepiacim držiakom a kovovou retiazkou alebo na pružine, farba náplne modrá</t>
  </si>
  <si>
    <t>Popisovač s plastickým hrotom hrúbky 0,3 mm, dĺžka stopy až 1500 m, rôzne farby</t>
  </si>
  <si>
    <t>Popisovač s jemným hrotom s guľôčkou fí 0,5 mm, rôzne farby</t>
  </si>
  <si>
    <t>Poznámkový blok so špirálou A4, linajkový, 50 listový, bezdrevný biely papier; špirála na dlhšej strane, listy sú dierované 4 dierami a perforované</t>
  </si>
  <si>
    <t>Poznámkový blok so špirálou A4, linajkový, 50 listový, bezdrevný biely papier; špirála v hlave</t>
  </si>
  <si>
    <t>Poznámkový blok so špirálou A5, linajkový, 50 listový, bezdrevný biely papier; špirála na dlhšej strane, listy sú dierované 4 dierami a perforované</t>
  </si>
  <si>
    <t>Rýchloviazač RO PP s transparentnou prednou stranou, A4, multiperforácia na založenie do šanónu, rôzne farby</t>
  </si>
  <si>
    <t>Rýchloviazač RO PVC s transparentnou prednou stranou, A4, rôzne farby</t>
  </si>
  <si>
    <t>Sponky listové 28 mm, vyrobené z oceľového drôtu, 100 ks/bal</t>
  </si>
  <si>
    <t>Strúhadlo kancelárske</t>
  </si>
  <si>
    <t>Štítky chrbtové násuvné pre pákové zakladače, šírka zakladača 8 cm, biely kartón, 10 ks/bal</t>
  </si>
  <si>
    <t>Dierovač, silný (ťažký), kovový, kapacita max. na 35 listov, rôzne farby</t>
  </si>
  <si>
    <t>Dierovač, silný (ťažký), kovový, kapacita max. na 40 listov, rôzne farby</t>
  </si>
  <si>
    <t>Etiketa papierová samolepiaca, rozmer 105 x 37 mm, počet etikiet na hárku 16 ks, farba biela, balenie po 100 hárkoch</t>
  </si>
  <si>
    <t>Etiketa papierová samolepiaca, rozmer 105 x 42,43 mm, počet etikiet na hárku 14 ks, farba biela, balenie po 100 hárkoch</t>
  </si>
  <si>
    <t>Etiketa papierová samolepiaca, rozmer 105 x 74,25 mm, počet etikiet na hárku 8 ks, farba biela, balenie po 100 hárkoch</t>
  </si>
  <si>
    <t>Etiketa papierová samolepiaca, rozmer 210 x 148,5 mm, počet etikiet na hárku 2 ks, farba biela, balenie po 100 hárkoch</t>
  </si>
  <si>
    <t>Etiketa papierová samolepiaca, rozmer 210 x 297 mm, počet etikiet na hárku 1 ks, farba biela, balenie po 100 hárkoch</t>
  </si>
  <si>
    <t>Etiketa papierová samolepiaca, rozmer 70 x 19,8 mm, počet etikiet na hárku 45 ks, farba biela, balenie po 100 hárkoch</t>
  </si>
  <si>
    <t>Etiketa papierová samolepiaca, rozmer 70 x 36 mm, počet etikiet na hárku 24 ks, farba biela, balenie po 100 hárkoch</t>
  </si>
  <si>
    <t>Etiketa papierová samolepiace, rozmer 88,9 x 33,8 mm, počet etikiet na hárku 16 ks, biela farba, balenie po 100 hárkoch</t>
  </si>
  <si>
    <t>Pero guľôčkové, štvorfarebné, šesťhranné telo z kvalitného kovu, pochrómovaný povrch, krátka kovová náplň</t>
  </si>
  <si>
    <t>Diár A4 na týždenné záznamy, papier biely alebo žltý, väzba V8, obal imitácia kože, rôzne farby, termorazba loga verejného obstarávateľa, typ NEAPOL alebo ekvivalent rovnakých parametrov</t>
  </si>
  <si>
    <t>Diár A5 na denné záznamy, papier biely alebo žltý, väzba V8, obal hladký, rôzne farby, razba loga verejného obstarávateľa fóliou, typ KRONOS alebo ekvivalent rovnakých parametrov</t>
  </si>
  <si>
    <t>p.č.</t>
  </si>
  <si>
    <t>Náplň do karisbloku A4, linajková, 100 listov/bal</t>
  </si>
  <si>
    <t>Pero guľôčkové čínske, farba náplne modrá</t>
  </si>
  <si>
    <t>Pero gélový roller 0,7 mm, vymeniteľná modrá náplň, rôzne farby</t>
  </si>
  <si>
    <t>Náplň do gélového rollera 0,7 mm, modrá</t>
  </si>
  <si>
    <t>Pero guľôčkové, farba náplne modrá</t>
  </si>
  <si>
    <t>Náplň do guľôčkového pera</t>
  </si>
  <si>
    <t>Náplň do guľôčkového kovového pera s kovovým hrotom</t>
  </si>
  <si>
    <t>Vizitkár rotačný kovový s abecedným registrom, kapacita min. 200 vizitiek, čierny</t>
  </si>
  <si>
    <t>Vizitkár 4 dielny z PVC, kapacita na 128 vizitiek</t>
  </si>
  <si>
    <t>Zvýrazňovač so zrezaným hrotom, šírka stopy 2-5 mm, farba mix</t>
  </si>
  <si>
    <t>Popisovač s jemným plastickým hrotom, šírka stopy 1 mm, atrament odolný voči stieraniu, umývateľný vodou, rôzne farby</t>
  </si>
  <si>
    <t>Popisovač s jemným plastickým hrotom, šírka stopy 1 mm, permanentný atrament odolný voči vode a stieraniu, umývateľný liehom, balenie po 4 ks - 4 farby</t>
  </si>
  <si>
    <t>Ceruza s gumou, stupeň tvrdosti 2</t>
  </si>
  <si>
    <t>Euroobal A4, farba číra, eurodierovanie (11 dier), otvor zhora, hrúbka 80 mikrónov, 100 ks/bal</t>
  </si>
  <si>
    <t>Euroobal A4 rastrovaný, eurodierovanie (11 dier), otvor zhora, hrúbka min. 45 mikrónov, 100 ks/bal</t>
  </si>
  <si>
    <t>Euroobal A4 s chlopňou na dlhšej strane, eurodierovanie (11 dier), hrúbka min. 90 mikrónov, 50 ks/bal</t>
  </si>
  <si>
    <t>Euroobal A4, eurodierovanie (11 dier), otvor zhora, hrúbka min. 45 mikrónov, 100 ks/bal</t>
  </si>
  <si>
    <t>Euroobal A4+ s rozšírenou kapacitou na 80 listov, eurodierovanie (11 dier), otvor zhora, hrúbka min. 80 mikrónov, 50 ks/bal</t>
  </si>
  <si>
    <t>Guma kombinovaná pre grafitové ceruzky, tuš a pečiatkovú farbu</t>
  </si>
  <si>
    <t>Guma mäkká pre grafitové ceruzky a guľôčkové perá</t>
  </si>
  <si>
    <t>Gumičky 40 mm, 20 g/bal</t>
  </si>
  <si>
    <t>Gumičky 60 mm, 1 kg/bal</t>
  </si>
  <si>
    <t>Gumičky 80 mm, 1 kg/bal</t>
  </si>
  <si>
    <t>Gumičky MIX 2,4,6cm/1mm, 50g/bal</t>
  </si>
  <si>
    <t>Korekčná páska Pritt Roller alebo ekvivalent rovnakých parametrov 4,2 mm x 6 m</t>
  </si>
  <si>
    <t>Náhradná kazeta do korekčného strojčeka Pritt Roller alebo ekvivalent rovnakých parametrov 4,2 mm x 14 m</t>
  </si>
  <si>
    <t>Sponky listové 75 -78 mm, vyrobené z oceľového drôtu, 50 ks/bal</t>
  </si>
  <si>
    <t>Stojan na časopisy plastový 32,1 x 8 x 25,2 cm, rôzne farby</t>
  </si>
  <si>
    <t>Stojan s 5 listovými zásuvkami, drôtený, rozmer 29,5 x 35,5 x 37 cm, farba čierna</t>
  </si>
  <si>
    <t>Špagát jutový, hmotnosť/návin 250 g - 166 m (+/- 10 %)</t>
  </si>
  <si>
    <t>Lepidlo tekuté na papier 40 ml</t>
  </si>
  <si>
    <t>Stojan na kancelárske potreby so 4 odkladacími priestormi, transparentný</t>
  </si>
  <si>
    <t>Stojan na kancelárske potreby so 5 odkladacími priestormi, transparentný</t>
  </si>
  <si>
    <t>Nástenka magnetická biela, rozmer 60 x 90 cm</t>
  </si>
  <si>
    <t>Obálka B6 s priamo prepisujúcou doručenkou "Doporučene"/"Do vlastných rúk" bezdrevný papier, 90g/m2, samolepiaca páska, rozmer: 125 x 176 mm, 1000 ks/bal</t>
  </si>
  <si>
    <t>Obálka C5 s priamo prepisujúcou doručenkou "Doporučene"/"Do vlastných rúk", bezdrevný papier, 90g/m2, samolepiaca páska, rozmer: 162 x 229 mm; 1000 ks/bal</t>
  </si>
  <si>
    <t>Kalendár stolový, prvý list: 285 x 135 mm, 4+0, 175g NL, vnútro: 285 x 135 mm, 2+0, 90b BO, stojan: 285 x 410 mm, vrátane 3x lom, lepenka 500g s potlačou CMYK, špirála biela</t>
  </si>
  <si>
    <t>20% DPH</t>
  </si>
  <si>
    <t>Príloha č. 1 - Špecifikácia, množstvo, cenník kancelárskych potrieb</t>
  </si>
  <si>
    <t xml:space="preserve">jednotková cena
s DPH </t>
  </si>
  <si>
    <t xml:space="preserve">celková cena s DPH </t>
  </si>
  <si>
    <t>Archivačný box A4 z hladkej lepenky, výška/dĺžka/šírka 33 x 26 x 11 cm, nosnosť 12kg</t>
  </si>
  <si>
    <t>Etiketa samolepiaca do etiketovacích klieští, biela oblá, rozmer 25 x 16 mm</t>
  </si>
  <si>
    <t>Guma mäkká pre grafitové ceruzky</t>
  </si>
  <si>
    <t>Kopírovací papier A4 biely pre obojstranné kopírovanie a tlač vo vysokorýchlostných tlačiarňach a kopírovacích strojoch, kvalita papiera B, plošná hmotnosť 80 ± 4 g/m2, hrúbka 104 ± 4 mikróny, minimálna belosť CIE 152 ± 2, minimálna opacita 91%, balenie p</t>
  </si>
  <si>
    <t>Korekčná páska Pritt Roller alebo ekvivalent rovnakých parametrov 4,2 mm x 14 m s vymeniteľnou náplňou</t>
  </si>
  <si>
    <t>Lepiaca páska transparentná, šírka/návin 25 mm x 33 m</t>
  </si>
  <si>
    <t>Obálka B4 s X dnom, papier hnedý sulfátový 130g/m2, samolepiaca páska, rozmer 353 x 250 mm, šírka dna 40 mm, 250 ks/bal</t>
  </si>
  <si>
    <t>Obálka C4 s doručenkou "Doporučene"/"Do vlastných rúk" bezdrevný papier, 90g/m2, samolepiaca páska, rozmer: 229 x 324 mm, 250 ks/bal</t>
  </si>
  <si>
    <t>Pero guľôčkové jednorazové, farba náplne rôzna (čierna, zelená, červená)</t>
  </si>
  <si>
    <t>Roller s matným uzáverom, plášť s povlakom epoxidovej živice z ušľachtilej ocele, farba náplne modrá; Parker Vector Standard Blue /RB alebo ekvivalent rovnakých parametrov</t>
  </si>
  <si>
    <t>Podložka A4 s klipom (mechanika na hornej strane podložky), kartón potiahnutý laminovaným papierom, rôzne farby</t>
  </si>
  <si>
    <t>Popisovač s klinovým hrotom na písanie na biele smaltované tabule, PVC, sklo, porcelán, atrament je za sucha stierateľný, svetlo stály, šírka stopy 1 - 4,5 mm, balenie po 4 ks - 4 farby</t>
  </si>
  <si>
    <t>Poznámkový blok v tvare kocky, 9 x 9 x 9 cm, farebný, nelepený (sypaný)</t>
  </si>
  <si>
    <t>Poznámkový blok so špirálou A5, linajkový, 50 listový, bezdrevný biely papier; špirála v hlave</t>
  </si>
  <si>
    <t>Samolepiace záložky priehľadné 20 x 50 mm, 4 farby po 40 listov</t>
  </si>
  <si>
    <t>Samolepiaci bloček 75 x 75 mm, 100 listov/bal, rôzne farby</t>
  </si>
  <si>
    <t>Stojan na časopisy do formátu A4 skladací, materiál kartón, rozmery výška/dĺžka/šírka 32 x 24 x 8 cm, rôzne farby</t>
  </si>
  <si>
    <t>Štítky chrbtové násuvné pre pákové zakladače, šírka zakladača 5 cm, biely kartón, 10 ks/bal</t>
  </si>
  <si>
    <t>Zošit s tvrdými doskami A6 96 listový linajkový, bezdrevný biely papier, väzba V2 z boku</t>
  </si>
  <si>
    <t>Samolepiaci bloček 125 x 75 mm, 100 listov/bal, rôzne farby</t>
  </si>
  <si>
    <t>Obálka C5 s priamo prepisujúcou doručenkou "Doporučene Do vlastných rúk s opakovaným doručením – nedoposielať“, bezdrevný papier, 90g/m2, samolepiaca páska, rozmer:162 x 229 mm; 1000 ks/bal</t>
  </si>
  <si>
    <t>Obálka C5 s priamo prepisujúcou doručenkou "Doporučene Do vlastných rúk s opakovaným doručením", bezdrevný papier, 90g/m2, samolepiaca páska, rozmer:162 x 229 mm; 1000 ks/bal</t>
  </si>
  <si>
    <t>Plastový pohár, jednorazové, hnedo/biely, na horúce nápoje, objem 150 - 200ml, Balenie 100ks</t>
  </si>
  <si>
    <t>Kancelárske potreby - špecifikácia</t>
  </si>
  <si>
    <t>Obálka zo vzduch. vl. strip, vonkajší rozmer 240x275; 100 ks/bal</t>
  </si>
  <si>
    <t>Obálka zo vzduch. vl. strip, vonkajší rozmer 260x350; 200 ks/bal</t>
  </si>
  <si>
    <t>Obálka zo vzduch. vl. strip, vonkajší rozmer 170x225; 100 ks/bal</t>
  </si>
  <si>
    <t>Plastový pohár, Jednorazové, priehľadné, hygienicky balené, objem 200 ml. Balenie 100 ks</t>
  </si>
  <si>
    <t>Kalendár 3 mesiace, Rozmery: 295 x 925 mm. ROZSAH: 3 x 12 listov. KALENDÁRIUM: 3-mesačné s menami SK, názvy mesiacov a dní v SK. VÄZBA: 1x šitá s perforáciou, 2x špirála. REKLAMNÁ POTLAČ: 2 x 295 x 30 mm, 295 x 60 mm. BALENIE: 20 ks</t>
  </si>
  <si>
    <t>Podložka na stôl, papierová stolová písacia podložka. Odtrhávacie listy (blok). Týždenný plánovací kalendár, 30 listov. Rozmer 420 x 297 mm, s kalendárom</t>
  </si>
  <si>
    <t xml:space="preserve">Obal PVC mäkký,  rozmer 85,6 x 54 mm, s otváraním zhora; zo silnej priehľadnej PVC fólie; hrúbka 140 mic </t>
  </si>
  <si>
    <t>Obal PVC tvrdý, priehľadný pevný plastový identifikátor s matnou úpravou, rozmery: 60x90 mm, balenie 50 ks</t>
  </si>
  <si>
    <t>V prípade, že predávajúci nie je platiteľom DPH, uvedie pri každej položke len jednotkovú cenu s DPH v stĺpci "F" a celkovú cenu s DPH v stĺpci "H", a Cenu spolu za celý predmet zákazky s DPH.</t>
  </si>
  <si>
    <t>Kopírovací papier A3 biely pre obojstranné kopírovanie a tlač vo vysokorýchlostných tlačiarňach a kopírovacích strojoch, kvalita papiera B, plošná hmotnosť 80 ± 4 g/m2, hrúbka 104 ± 4 mikróny, minimálna belosť CIE 152 ± 2, minimálna opacita 91%, 500 listov</t>
  </si>
  <si>
    <t>Podložka pod myš gélová</t>
  </si>
  <si>
    <t>Stojan na poznámkové kocky, drôtený, rozmer 10,5 x 10,5 x 8 cm, farba čierna</t>
  </si>
  <si>
    <t>predpokladané množstvo za obdobie 48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</si>
</sst>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13" x14ac:knownFonts="1">
    <font>
      <sz val="10"/>
      <color rgb="FF000000"/>
      <name val="Times New Roman"/>
      <charset val="204"/>
    </font>
    <font>
      <b/>
      <i/>
      <sz val="1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i/>
      <sz val="12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9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9F9F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0099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164" fontId="2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1" fillId="2" borderId="23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3" fontId="12" fillId="4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3" fontId="12" fillId="0" borderId="1" xfId="0" applyNumberFormat="1" applyFont="1" applyFill="1" applyBorder="1" applyAlignment="1">
      <alignment horizontal="right" wrapText="1"/>
    </xf>
    <xf numFmtId="0" fontId="9" fillId="0" borderId="22" xfId="0" applyFont="1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164" fontId="11" fillId="6" borderId="3" xfId="0" applyNumberFormat="1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 vertical="center"/>
    </xf>
    <xf numFmtId="164" fontId="11" fillId="6" borderId="5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right" vertical="center"/>
    </xf>
    <xf numFmtId="0" fontId="10" fillId="6" borderId="4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3" fontId="11" fillId="6" borderId="13" xfId="0" applyNumberFormat="1" applyFont="1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99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2"/>
  <sheetViews>
    <sheetView tabSelected="1" view="pageBreakPreview" zoomScale="90" zoomScaleNormal="100" zoomScaleSheetLayoutView="90" workbookViewId="0">
      <selection activeCell="D261" sqref="D261"/>
    </sheetView>
  </sheetViews>
  <sheetFormatPr defaultColWidth="9.33203125" defaultRowHeight="15" x14ac:dyDescent="0.2"/>
  <cols>
    <col min="1" max="1" width="6" style="2" bestFit="1" customWidth="1"/>
    <col min="2" max="2" width="141.6640625" style="11" bestFit="1" customWidth="1"/>
    <col min="3" max="3" width="5.33203125" style="2" bestFit="1" customWidth="1"/>
    <col min="4" max="4" width="17.83203125" style="3" customWidth="1"/>
    <col min="5" max="5" width="14.6640625" style="7" customWidth="1"/>
    <col min="6" max="6" width="13.6640625" style="7" customWidth="1"/>
    <col min="7" max="7" width="18.5" style="2" customWidth="1"/>
    <col min="8" max="8" width="19.1640625" style="2" customWidth="1"/>
    <col min="9" max="9" width="29.83203125" style="5" customWidth="1"/>
    <col min="10" max="16384" width="9.33203125" style="5"/>
  </cols>
  <sheetData>
    <row r="1" spans="1:9" x14ac:dyDescent="0.2">
      <c r="B1" s="6" t="s">
        <v>227</v>
      </c>
      <c r="E1" s="4"/>
      <c r="F1" s="4"/>
    </row>
    <row r="2" spans="1:9" ht="15.75" thickBot="1" x14ac:dyDescent="0.25">
      <c r="B2" s="6"/>
    </row>
    <row r="3" spans="1:9" ht="9.75" customHeight="1" x14ac:dyDescent="0.2">
      <c r="A3" s="51" t="s">
        <v>188</v>
      </c>
      <c r="B3" s="53" t="s">
        <v>253</v>
      </c>
      <c r="C3" s="55" t="s">
        <v>0</v>
      </c>
      <c r="D3" s="57" t="s">
        <v>266</v>
      </c>
      <c r="E3" s="59" t="s">
        <v>87</v>
      </c>
      <c r="F3" s="49" t="s">
        <v>228</v>
      </c>
      <c r="G3" s="45" t="s">
        <v>86</v>
      </c>
      <c r="H3" s="47" t="s">
        <v>229</v>
      </c>
    </row>
    <row r="4" spans="1:9" ht="53.25" customHeight="1" x14ac:dyDescent="0.2">
      <c r="A4" s="52"/>
      <c r="B4" s="54"/>
      <c r="C4" s="56"/>
      <c r="D4" s="58"/>
      <c r="E4" s="60"/>
      <c r="F4" s="50"/>
      <c r="G4" s="46"/>
      <c r="H4" s="48"/>
    </row>
    <row r="5" spans="1:9" ht="15" customHeight="1" x14ac:dyDescent="0.2">
      <c r="A5" s="27">
        <v>1</v>
      </c>
      <c r="B5" s="28" t="s">
        <v>230</v>
      </c>
      <c r="C5" s="29" t="s">
        <v>1</v>
      </c>
      <c r="D5" s="30">
        <f>2*2600</f>
        <v>5200</v>
      </c>
      <c r="E5" s="22"/>
      <c r="F5" s="17">
        <f>E5*1.2</f>
        <v>0</v>
      </c>
      <c r="G5" s="14">
        <f>E5*D5</f>
        <v>0</v>
      </c>
      <c r="H5" s="12">
        <f>D5*F5</f>
        <v>0</v>
      </c>
    </row>
    <row r="6" spans="1:9" ht="15" customHeight="1" x14ac:dyDescent="0.2">
      <c r="A6" s="27">
        <f>A5+1</f>
        <v>2</v>
      </c>
      <c r="B6" s="28" t="s">
        <v>90</v>
      </c>
      <c r="C6" s="29" t="s">
        <v>1</v>
      </c>
      <c r="D6" s="30">
        <f>2*100</f>
        <v>200</v>
      </c>
      <c r="E6" s="22"/>
      <c r="F6" s="17">
        <f>E6*1.2</f>
        <v>0</v>
      </c>
      <c r="G6" s="14">
        <f>E6*D6</f>
        <v>0</v>
      </c>
      <c r="H6" s="12">
        <f>D6*F6</f>
        <v>0</v>
      </c>
    </row>
    <row r="7" spans="1:9" ht="15" customHeight="1" x14ac:dyDescent="0.2">
      <c r="A7" s="27">
        <f t="shared" ref="A7:A70" si="0">A6+1</f>
        <v>3</v>
      </c>
      <c r="B7" s="28" t="s">
        <v>91</v>
      </c>
      <c r="C7" s="29" t="s">
        <v>1</v>
      </c>
      <c r="D7" s="30">
        <f>2*150</f>
        <v>300</v>
      </c>
      <c r="E7" s="22"/>
      <c r="F7" s="17">
        <f t="shared" ref="F7:F66" si="1">E7*1.2</f>
        <v>0</v>
      </c>
      <c r="G7" s="14">
        <f>E7*D7</f>
        <v>0</v>
      </c>
      <c r="H7" s="12">
        <f>D7*F7</f>
        <v>0</v>
      </c>
    </row>
    <row r="8" spans="1:9" s="8" customFormat="1" ht="15" customHeight="1" x14ac:dyDescent="0.2">
      <c r="A8" s="27">
        <f t="shared" si="0"/>
        <v>4</v>
      </c>
      <c r="B8" s="31" t="s">
        <v>35</v>
      </c>
      <c r="C8" s="32" t="s">
        <v>1</v>
      </c>
      <c r="D8" s="33">
        <f>2*2050</f>
        <v>4100</v>
      </c>
      <c r="E8" s="23"/>
      <c r="F8" s="18">
        <f t="shared" si="1"/>
        <v>0</v>
      </c>
      <c r="G8" s="13">
        <f t="shared" ref="G8:G64" si="2">E8*D8</f>
        <v>0</v>
      </c>
      <c r="H8" s="1">
        <f t="shared" ref="H8:H66" si="3">D8*F8</f>
        <v>0</v>
      </c>
      <c r="I8" s="5"/>
    </row>
    <row r="9" spans="1:9" s="8" customFormat="1" ht="15" customHeight="1" x14ac:dyDescent="0.2">
      <c r="A9" s="27">
        <f t="shared" si="0"/>
        <v>5</v>
      </c>
      <c r="B9" s="28" t="s">
        <v>36</v>
      </c>
      <c r="C9" s="29" t="s">
        <v>1</v>
      </c>
      <c r="D9" s="30">
        <f>2*2200</f>
        <v>4400</v>
      </c>
      <c r="E9" s="23"/>
      <c r="F9" s="18">
        <f t="shared" si="1"/>
        <v>0</v>
      </c>
      <c r="G9" s="13">
        <f t="shared" si="2"/>
        <v>0</v>
      </c>
      <c r="H9" s="1">
        <f t="shared" si="3"/>
        <v>0</v>
      </c>
      <c r="I9" s="5"/>
    </row>
    <row r="10" spans="1:9" s="8" customFormat="1" ht="15" customHeight="1" x14ac:dyDescent="0.2">
      <c r="A10" s="27">
        <f t="shared" si="0"/>
        <v>6</v>
      </c>
      <c r="B10" s="31" t="s">
        <v>61</v>
      </c>
      <c r="C10" s="32" t="s">
        <v>1</v>
      </c>
      <c r="D10" s="33">
        <f>2*60</f>
        <v>120</v>
      </c>
      <c r="E10" s="23"/>
      <c r="F10" s="18">
        <f t="shared" si="1"/>
        <v>0</v>
      </c>
      <c r="G10" s="13">
        <f t="shared" si="2"/>
        <v>0</v>
      </c>
      <c r="H10" s="1">
        <f t="shared" si="3"/>
        <v>0</v>
      </c>
      <c r="I10" s="5"/>
    </row>
    <row r="11" spans="1:9" s="8" customFormat="1" ht="15" customHeight="1" x14ac:dyDescent="0.2">
      <c r="A11" s="27">
        <f t="shared" si="0"/>
        <v>7</v>
      </c>
      <c r="B11" s="28" t="s">
        <v>201</v>
      </c>
      <c r="C11" s="29" t="s">
        <v>1</v>
      </c>
      <c r="D11" s="30">
        <f>2*2500</f>
        <v>5000</v>
      </c>
      <c r="E11" s="23"/>
      <c r="F11" s="18">
        <f t="shared" si="1"/>
        <v>0</v>
      </c>
      <c r="G11" s="13">
        <f t="shared" si="2"/>
        <v>0</v>
      </c>
      <c r="H11" s="1">
        <f t="shared" si="3"/>
        <v>0</v>
      </c>
      <c r="I11" s="5"/>
    </row>
    <row r="12" spans="1:9" s="8" customFormat="1" ht="15" customHeight="1" x14ac:dyDescent="0.2">
      <c r="A12" s="27">
        <f t="shared" si="0"/>
        <v>8</v>
      </c>
      <c r="B12" s="31" t="s">
        <v>62</v>
      </c>
      <c r="C12" s="32" t="s">
        <v>1</v>
      </c>
      <c r="D12" s="33">
        <f>2*800</f>
        <v>1600</v>
      </c>
      <c r="E12" s="23"/>
      <c r="F12" s="18">
        <f t="shared" si="1"/>
        <v>0</v>
      </c>
      <c r="G12" s="13">
        <f t="shared" si="2"/>
        <v>0</v>
      </c>
      <c r="H12" s="1">
        <f t="shared" si="3"/>
        <v>0</v>
      </c>
      <c r="I12" s="5"/>
    </row>
    <row r="13" spans="1:9" s="8" customFormat="1" ht="15" customHeight="1" x14ac:dyDescent="0.2">
      <c r="A13" s="27">
        <f t="shared" si="0"/>
        <v>9</v>
      </c>
      <c r="B13" s="28" t="s">
        <v>92</v>
      </c>
      <c r="C13" s="29" t="s">
        <v>1</v>
      </c>
      <c r="D13" s="30">
        <f>2*80</f>
        <v>160</v>
      </c>
      <c r="E13" s="23"/>
      <c r="F13" s="18">
        <f t="shared" si="1"/>
        <v>0</v>
      </c>
      <c r="G13" s="13">
        <f t="shared" si="2"/>
        <v>0</v>
      </c>
      <c r="H13" s="1">
        <f t="shared" si="3"/>
        <v>0</v>
      </c>
      <c r="I13" s="5"/>
    </row>
    <row r="14" spans="1:9" s="8" customFormat="1" ht="15" customHeight="1" x14ac:dyDescent="0.2">
      <c r="A14" s="27">
        <f t="shared" si="0"/>
        <v>10</v>
      </c>
      <c r="B14" s="31" t="s">
        <v>107</v>
      </c>
      <c r="C14" s="32" t="s">
        <v>1</v>
      </c>
      <c r="D14" s="33">
        <f>2*300</f>
        <v>600</v>
      </c>
      <c r="E14" s="23"/>
      <c r="F14" s="18">
        <f t="shared" si="1"/>
        <v>0</v>
      </c>
      <c r="G14" s="13">
        <f t="shared" si="2"/>
        <v>0</v>
      </c>
      <c r="H14" s="1">
        <f t="shared" si="3"/>
        <v>0</v>
      </c>
      <c r="I14" s="5"/>
    </row>
    <row r="15" spans="1:9" s="8" customFormat="1" ht="30" customHeight="1" x14ac:dyDescent="0.2">
      <c r="A15" s="27">
        <f t="shared" si="0"/>
        <v>11</v>
      </c>
      <c r="B15" s="31" t="s">
        <v>186</v>
      </c>
      <c r="C15" s="32" t="s">
        <v>1</v>
      </c>
      <c r="D15" s="33">
        <f>2*200</f>
        <v>400</v>
      </c>
      <c r="E15" s="21"/>
      <c r="F15" s="16">
        <f t="shared" si="1"/>
        <v>0</v>
      </c>
      <c r="G15" s="13">
        <f t="shared" si="2"/>
        <v>0</v>
      </c>
      <c r="H15" s="1">
        <f t="shared" si="3"/>
        <v>0</v>
      </c>
      <c r="I15" s="5"/>
    </row>
    <row r="16" spans="1:9" s="8" customFormat="1" ht="30" customHeight="1" x14ac:dyDescent="0.2">
      <c r="A16" s="27">
        <f t="shared" si="0"/>
        <v>12</v>
      </c>
      <c r="B16" s="28" t="s">
        <v>187</v>
      </c>
      <c r="C16" s="29" t="s">
        <v>1</v>
      </c>
      <c r="D16" s="30">
        <f>2*4200</f>
        <v>8400</v>
      </c>
      <c r="E16" s="21"/>
      <c r="F16" s="16">
        <f t="shared" si="1"/>
        <v>0</v>
      </c>
      <c r="G16" s="13">
        <f t="shared" si="2"/>
        <v>0</v>
      </c>
      <c r="H16" s="1">
        <f t="shared" si="3"/>
        <v>0</v>
      </c>
      <c r="I16" s="5"/>
    </row>
    <row r="17" spans="1:9" s="8" customFormat="1" ht="15" customHeight="1" x14ac:dyDescent="0.2">
      <c r="A17" s="27">
        <f t="shared" si="0"/>
        <v>13</v>
      </c>
      <c r="B17" s="31" t="s">
        <v>93</v>
      </c>
      <c r="C17" s="32" t="s">
        <v>1</v>
      </c>
      <c r="D17" s="33">
        <f>2*10</f>
        <v>20</v>
      </c>
      <c r="E17" s="23"/>
      <c r="F17" s="18">
        <f t="shared" si="1"/>
        <v>0</v>
      </c>
      <c r="G17" s="13">
        <f t="shared" si="2"/>
        <v>0</v>
      </c>
      <c r="H17" s="1">
        <f t="shared" si="3"/>
        <v>0</v>
      </c>
      <c r="I17" s="5"/>
    </row>
    <row r="18" spans="1:9" s="8" customFormat="1" ht="15" customHeight="1" x14ac:dyDescent="0.2">
      <c r="A18" s="27">
        <f t="shared" si="0"/>
        <v>14</v>
      </c>
      <c r="B18" s="28" t="s">
        <v>94</v>
      </c>
      <c r="C18" s="29" t="s">
        <v>1</v>
      </c>
      <c r="D18" s="30">
        <f>2*30</f>
        <v>60</v>
      </c>
      <c r="E18" s="23"/>
      <c r="F18" s="18">
        <f t="shared" si="1"/>
        <v>0</v>
      </c>
      <c r="G18" s="13">
        <f t="shared" si="2"/>
        <v>0</v>
      </c>
      <c r="H18" s="1">
        <f t="shared" si="3"/>
        <v>0</v>
      </c>
      <c r="I18" s="5"/>
    </row>
    <row r="19" spans="1:9" s="8" customFormat="1" ht="15" customHeight="1" x14ac:dyDescent="0.2">
      <c r="A19" s="27">
        <f t="shared" si="0"/>
        <v>15</v>
      </c>
      <c r="B19" s="31" t="s">
        <v>175</v>
      </c>
      <c r="C19" s="32" t="s">
        <v>1</v>
      </c>
      <c r="D19" s="33">
        <f>2*50</f>
        <v>100</v>
      </c>
      <c r="E19" s="23"/>
      <c r="F19" s="18">
        <f t="shared" si="1"/>
        <v>0</v>
      </c>
      <c r="G19" s="13">
        <f t="shared" si="2"/>
        <v>0</v>
      </c>
      <c r="H19" s="1">
        <f t="shared" si="3"/>
        <v>0</v>
      </c>
      <c r="I19" s="5"/>
    </row>
    <row r="20" spans="1:9" s="8" customFormat="1" ht="15" customHeight="1" x14ac:dyDescent="0.2">
      <c r="A20" s="27">
        <f t="shared" si="0"/>
        <v>16</v>
      </c>
      <c r="B20" s="28" t="s">
        <v>176</v>
      </c>
      <c r="C20" s="29" t="s">
        <v>1</v>
      </c>
      <c r="D20" s="30">
        <f>2*24</f>
        <v>48</v>
      </c>
      <c r="E20" s="23"/>
      <c r="F20" s="18">
        <f t="shared" si="1"/>
        <v>0</v>
      </c>
      <c r="G20" s="13">
        <f t="shared" si="2"/>
        <v>0</v>
      </c>
      <c r="H20" s="1">
        <f t="shared" si="3"/>
        <v>0</v>
      </c>
      <c r="I20" s="5"/>
    </row>
    <row r="21" spans="1:9" s="8" customFormat="1" ht="15" customHeight="1" x14ac:dyDescent="0.2">
      <c r="A21" s="27">
        <f t="shared" si="0"/>
        <v>17</v>
      </c>
      <c r="B21" s="31" t="s">
        <v>136</v>
      </c>
      <c r="C21" s="32" t="s">
        <v>1</v>
      </c>
      <c r="D21" s="33">
        <f>2*35</f>
        <v>70</v>
      </c>
      <c r="E21" s="21"/>
      <c r="F21" s="16">
        <f t="shared" si="1"/>
        <v>0</v>
      </c>
      <c r="G21" s="13">
        <f t="shared" si="2"/>
        <v>0</v>
      </c>
      <c r="H21" s="1">
        <f t="shared" si="3"/>
        <v>0</v>
      </c>
      <c r="I21" s="5"/>
    </row>
    <row r="22" spans="1:9" s="8" customFormat="1" ht="15" customHeight="1" x14ac:dyDescent="0.2">
      <c r="A22" s="27">
        <f t="shared" si="0"/>
        <v>18</v>
      </c>
      <c r="B22" s="31" t="s">
        <v>4</v>
      </c>
      <c r="C22" s="32" t="s">
        <v>1</v>
      </c>
      <c r="D22" s="33">
        <f>2*1450</f>
        <v>2900</v>
      </c>
      <c r="E22" s="21"/>
      <c r="F22" s="16">
        <f t="shared" si="1"/>
        <v>0</v>
      </c>
      <c r="G22" s="13">
        <f t="shared" si="2"/>
        <v>0</v>
      </c>
      <c r="H22" s="1">
        <f t="shared" si="3"/>
        <v>0</v>
      </c>
      <c r="I22" s="5"/>
    </row>
    <row r="23" spans="1:9" ht="15" customHeight="1" x14ac:dyDescent="0.2">
      <c r="A23" s="27">
        <f t="shared" si="0"/>
        <v>19</v>
      </c>
      <c r="B23" s="28" t="s">
        <v>177</v>
      </c>
      <c r="C23" s="29" t="s">
        <v>2</v>
      </c>
      <c r="D23" s="30">
        <f>2*34</f>
        <v>68</v>
      </c>
      <c r="E23" s="23"/>
      <c r="F23" s="18">
        <f t="shared" si="1"/>
        <v>0</v>
      </c>
      <c r="G23" s="13">
        <f t="shared" si="2"/>
        <v>0</v>
      </c>
      <c r="H23" s="1">
        <f t="shared" si="3"/>
        <v>0</v>
      </c>
    </row>
    <row r="24" spans="1:9" s="8" customFormat="1" ht="15" customHeight="1" x14ac:dyDescent="0.2">
      <c r="A24" s="27">
        <f t="shared" si="0"/>
        <v>20</v>
      </c>
      <c r="B24" s="31" t="s">
        <v>178</v>
      </c>
      <c r="C24" s="32" t="s">
        <v>2</v>
      </c>
      <c r="D24" s="33">
        <f>2*26</f>
        <v>52</v>
      </c>
      <c r="E24" s="23"/>
      <c r="F24" s="18">
        <f t="shared" si="1"/>
        <v>0</v>
      </c>
      <c r="G24" s="13">
        <f t="shared" si="2"/>
        <v>0</v>
      </c>
      <c r="H24" s="1">
        <f t="shared" si="3"/>
        <v>0</v>
      </c>
      <c r="I24" s="5"/>
    </row>
    <row r="25" spans="1:9" s="8" customFormat="1" ht="15" customHeight="1" x14ac:dyDescent="0.2">
      <c r="A25" s="27">
        <f t="shared" si="0"/>
        <v>21</v>
      </c>
      <c r="B25" s="28" t="s">
        <v>179</v>
      </c>
      <c r="C25" s="29" t="s">
        <v>2</v>
      </c>
      <c r="D25" s="30">
        <f>2*5</f>
        <v>10</v>
      </c>
      <c r="E25" s="23"/>
      <c r="F25" s="18">
        <f t="shared" si="1"/>
        <v>0</v>
      </c>
      <c r="G25" s="13">
        <f t="shared" si="2"/>
        <v>0</v>
      </c>
      <c r="H25" s="1">
        <f t="shared" si="3"/>
        <v>0</v>
      </c>
      <c r="I25" s="5"/>
    </row>
    <row r="26" spans="1:9" s="8" customFormat="1" ht="15" customHeight="1" x14ac:dyDescent="0.2">
      <c r="A26" s="27">
        <f t="shared" si="0"/>
        <v>22</v>
      </c>
      <c r="B26" s="31" t="s">
        <v>180</v>
      </c>
      <c r="C26" s="32" t="s">
        <v>2</v>
      </c>
      <c r="D26" s="33">
        <f>2*10</f>
        <v>20</v>
      </c>
      <c r="E26" s="22"/>
      <c r="F26" s="17">
        <f t="shared" si="1"/>
        <v>0</v>
      </c>
      <c r="G26" s="13">
        <f t="shared" si="2"/>
        <v>0</v>
      </c>
      <c r="H26" s="1">
        <f t="shared" si="3"/>
        <v>0</v>
      </c>
      <c r="I26" s="5"/>
    </row>
    <row r="27" spans="1:9" s="8" customFormat="1" ht="15" customHeight="1" x14ac:dyDescent="0.2">
      <c r="A27" s="27">
        <f t="shared" si="0"/>
        <v>23</v>
      </c>
      <c r="B27" s="28" t="s">
        <v>181</v>
      </c>
      <c r="C27" s="29" t="s">
        <v>2</v>
      </c>
      <c r="D27" s="30">
        <f>2*20</f>
        <v>40</v>
      </c>
      <c r="E27" s="23"/>
      <c r="F27" s="18">
        <f t="shared" si="1"/>
        <v>0</v>
      </c>
      <c r="G27" s="13">
        <f t="shared" si="2"/>
        <v>0</v>
      </c>
      <c r="H27" s="1">
        <f t="shared" si="3"/>
        <v>0</v>
      </c>
      <c r="I27" s="5"/>
    </row>
    <row r="28" spans="1:9" s="8" customFormat="1" ht="15" customHeight="1" x14ac:dyDescent="0.2">
      <c r="A28" s="27">
        <f t="shared" si="0"/>
        <v>24</v>
      </c>
      <c r="B28" s="31" t="s">
        <v>182</v>
      </c>
      <c r="C28" s="32" t="s">
        <v>2</v>
      </c>
      <c r="D28" s="33">
        <f>2*15</f>
        <v>30</v>
      </c>
      <c r="E28" s="22"/>
      <c r="F28" s="17">
        <f t="shared" si="1"/>
        <v>0</v>
      </c>
      <c r="G28" s="13">
        <f t="shared" si="2"/>
        <v>0</v>
      </c>
      <c r="H28" s="1">
        <f t="shared" si="3"/>
        <v>0</v>
      </c>
      <c r="I28" s="5"/>
    </row>
    <row r="29" spans="1:9" s="8" customFormat="1" ht="15" customHeight="1" x14ac:dyDescent="0.2">
      <c r="A29" s="27">
        <f t="shared" si="0"/>
        <v>25</v>
      </c>
      <c r="B29" s="28" t="s">
        <v>183</v>
      </c>
      <c r="C29" s="29" t="s">
        <v>2</v>
      </c>
      <c r="D29" s="30">
        <f>2*77</f>
        <v>154</v>
      </c>
      <c r="E29" s="23"/>
      <c r="F29" s="18">
        <f t="shared" si="1"/>
        <v>0</v>
      </c>
      <c r="G29" s="13">
        <f t="shared" si="2"/>
        <v>0</v>
      </c>
      <c r="H29" s="1">
        <f t="shared" si="3"/>
        <v>0</v>
      </c>
      <c r="I29" s="5"/>
    </row>
    <row r="30" spans="1:9" s="8" customFormat="1" ht="15" customHeight="1" x14ac:dyDescent="0.2">
      <c r="A30" s="27">
        <f t="shared" si="0"/>
        <v>26</v>
      </c>
      <c r="B30" s="31" t="s">
        <v>184</v>
      </c>
      <c r="C30" s="32" t="s">
        <v>2</v>
      </c>
      <c r="D30" s="33">
        <f>2*31</f>
        <v>62</v>
      </c>
      <c r="E30" s="23"/>
      <c r="F30" s="18">
        <f t="shared" si="1"/>
        <v>0</v>
      </c>
      <c r="G30" s="13">
        <f t="shared" si="2"/>
        <v>0</v>
      </c>
      <c r="H30" s="1">
        <f t="shared" si="3"/>
        <v>0</v>
      </c>
      <c r="I30" s="5"/>
    </row>
    <row r="31" spans="1:9" s="8" customFormat="1" ht="15" customHeight="1" x14ac:dyDescent="0.2">
      <c r="A31" s="27">
        <f t="shared" si="0"/>
        <v>27</v>
      </c>
      <c r="B31" s="28" t="s">
        <v>231</v>
      </c>
      <c r="C31" s="29" t="s">
        <v>1</v>
      </c>
      <c r="D31" s="30">
        <f>2*24</f>
        <v>48</v>
      </c>
      <c r="E31" s="23"/>
      <c r="F31" s="18">
        <f t="shared" si="1"/>
        <v>0</v>
      </c>
      <c r="G31" s="13">
        <f t="shared" si="2"/>
        <v>0</v>
      </c>
      <c r="H31" s="1">
        <f t="shared" si="3"/>
        <v>0</v>
      </c>
      <c r="I31" s="5"/>
    </row>
    <row r="32" spans="1:9" s="8" customFormat="1" ht="15" customHeight="1" x14ac:dyDescent="0.2">
      <c r="A32" s="27">
        <f t="shared" si="0"/>
        <v>28</v>
      </c>
      <c r="B32" s="31" t="s">
        <v>202</v>
      </c>
      <c r="C32" s="32" t="s">
        <v>2</v>
      </c>
      <c r="D32" s="33">
        <f>2*906</f>
        <v>1812</v>
      </c>
      <c r="E32" s="21"/>
      <c r="F32" s="16">
        <f t="shared" si="1"/>
        <v>0</v>
      </c>
      <c r="G32" s="13">
        <f t="shared" si="2"/>
        <v>0</v>
      </c>
      <c r="H32" s="1">
        <f t="shared" si="3"/>
        <v>0</v>
      </c>
      <c r="I32" s="5"/>
    </row>
    <row r="33" spans="1:9" s="8" customFormat="1" ht="15" customHeight="1" x14ac:dyDescent="0.2">
      <c r="A33" s="27">
        <f t="shared" si="0"/>
        <v>29</v>
      </c>
      <c r="B33" s="28" t="s">
        <v>205</v>
      </c>
      <c r="C33" s="29" t="s">
        <v>2</v>
      </c>
      <c r="D33" s="30">
        <f>2*148</f>
        <v>296</v>
      </c>
      <c r="E33" s="21"/>
      <c r="F33" s="16">
        <f t="shared" si="1"/>
        <v>0</v>
      </c>
      <c r="G33" s="13">
        <f t="shared" si="2"/>
        <v>0</v>
      </c>
      <c r="H33" s="1">
        <f t="shared" si="3"/>
        <v>0</v>
      </c>
      <c r="I33" s="5"/>
    </row>
    <row r="34" spans="1:9" s="8" customFormat="1" ht="15" customHeight="1" x14ac:dyDescent="0.2">
      <c r="A34" s="27">
        <f t="shared" si="0"/>
        <v>30</v>
      </c>
      <c r="B34" s="31" t="s">
        <v>203</v>
      </c>
      <c r="C34" s="32" t="s">
        <v>2</v>
      </c>
      <c r="D34" s="33">
        <f>2*153</f>
        <v>306</v>
      </c>
      <c r="E34" s="21"/>
      <c r="F34" s="16">
        <f t="shared" si="1"/>
        <v>0</v>
      </c>
      <c r="G34" s="13">
        <f t="shared" si="2"/>
        <v>0</v>
      </c>
      <c r="H34" s="1">
        <f t="shared" si="3"/>
        <v>0</v>
      </c>
      <c r="I34" s="5"/>
    </row>
    <row r="35" spans="1:9" s="8" customFormat="1" ht="15" customHeight="1" x14ac:dyDescent="0.2">
      <c r="A35" s="27">
        <f t="shared" si="0"/>
        <v>31</v>
      </c>
      <c r="B35" s="28" t="s">
        <v>204</v>
      </c>
      <c r="C35" s="29" t="s">
        <v>2</v>
      </c>
      <c r="D35" s="30">
        <f>2*64</f>
        <v>128</v>
      </c>
      <c r="E35" s="21"/>
      <c r="F35" s="16">
        <f t="shared" si="1"/>
        <v>0</v>
      </c>
      <c r="G35" s="13">
        <f t="shared" si="2"/>
        <v>0</v>
      </c>
      <c r="H35" s="1">
        <f t="shared" si="3"/>
        <v>0</v>
      </c>
      <c r="I35" s="5"/>
    </row>
    <row r="36" spans="1:9" s="8" customFormat="1" ht="15" customHeight="1" x14ac:dyDescent="0.2">
      <c r="A36" s="27">
        <f t="shared" si="0"/>
        <v>32</v>
      </c>
      <c r="B36" s="31" t="s">
        <v>206</v>
      </c>
      <c r="C36" s="32" t="s">
        <v>2</v>
      </c>
      <c r="D36" s="33">
        <f>2*66</f>
        <v>132</v>
      </c>
      <c r="E36" s="21"/>
      <c r="F36" s="16">
        <f t="shared" si="1"/>
        <v>0</v>
      </c>
      <c r="G36" s="13">
        <f t="shared" si="2"/>
        <v>0</v>
      </c>
      <c r="H36" s="1">
        <f t="shared" si="3"/>
        <v>0</v>
      </c>
      <c r="I36" s="5"/>
    </row>
    <row r="37" spans="1:9" s="8" customFormat="1" ht="15" customHeight="1" x14ac:dyDescent="0.2">
      <c r="A37" s="27">
        <f t="shared" si="0"/>
        <v>33</v>
      </c>
      <c r="B37" s="28" t="s">
        <v>143</v>
      </c>
      <c r="C37" s="29" t="s">
        <v>1</v>
      </c>
      <c r="D37" s="30">
        <f>2*721</f>
        <v>1442</v>
      </c>
      <c r="E37" s="21"/>
      <c r="F37" s="16">
        <f t="shared" si="1"/>
        <v>0</v>
      </c>
      <c r="G37" s="13">
        <f t="shared" si="2"/>
        <v>0</v>
      </c>
      <c r="H37" s="1">
        <f t="shared" si="3"/>
        <v>0</v>
      </c>
      <c r="I37" s="5"/>
    </row>
    <row r="38" spans="1:9" s="8" customFormat="1" ht="15" customHeight="1" x14ac:dyDescent="0.2">
      <c r="A38" s="27">
        <f t="shared" si="0"/>
        <v>34</v>
      </c>
      <c r="B38" s="31" t="s">
        <v>162</v>
      </c>
      <c r="C38" s="32" t="s">
        <v>1</v>
      </c>
      <c r="D38" s="33">
        <f>2*472</f>
        <v>944</v>
      </c>
      <c r="E38" s="23"/>
      <c r="F38" s="18">
        <f t="shared" si="1"/>
        <v>0</v>
      </c>
      <c r="G38" s="13">
        <f t="shared" si="2"/>
        <v>0</v>
      </c>
      <c r="H38" s="1">
        <f t="shared" si="3"/>
        <v>0</v>
      </c>
      <c r="I38" s="5"/>
    </row>
    <row r="39" spans="1:9" s="8" customFormat="1" ht="15" customHeight="1" x14ac:dyDescent="0.2">
      <c r="A39" s="27">
        <f t="shared" si="0"/>
        <v>35</v>
      </c>
      <c r="B39" s="28" t="s">
        <v>207</v>
      </c>
      <c r="C39" s="29" t="s">
        <v>1</v>
      </c>
      <c r="D39" s="30">
        <f>2*114</f>
        <v>228</v>
      </c>
      <c r="E39" s="23"/>
      <c r="F39" s="18">
        <f t="shared" si="1"/>
        <v>0</v>
      </c>
      <c r="G39" s="13">
        <f t="shared" si="2"/>
        <v>0</v>
      </c>
      <c r="H39" s="1">
        <f t="shared" si="3"/>
        <v>0</v>
      </c>
      <c r="I39" s="5"/>
    </row>
    <row r="40" spans="1:9" s="8" customFormat="1" ht="15" customHeight="1" x14ac:dyDescent="0.2">
      <c r="A40" s="27">
        <f t="shared" si="0"/>
        <v>36</v>
      </c>
      <c r="B40" s="31" t="s">
        <v>208</v>
      </c>
      <c r="C40" s="32" t="s">
        <v>1</v>
      </c>
      <c r="D40" s="33">
        <f>2*40</f>
        <v>80</v>
      </c>
      <c r="E40" s="23"/>
      <c r="F40" s="18">
        <f t="shared" si="1"/>
        <v>0</v>
      </c>
      <c r="G40" s="13">
        <f t="shared" si="2"/>
        <v>0</v>
      </c>
      <c r="H40" s="1">
        <f t="shared" si="3"/>
        <v>0</v>
      </c>
      <c r="I40" s="5"/>
    </row>
    <row r="41" spans="1:9" s="8" customFormat="1" ht="15" customHeight="1" x14ac:dyDescent="0.2">
      <c r="A41" s="27">
        <f t="shared" si="0"/>
        <v>37</v>
      </c>
      <c r="B41" s="28" t="s">
        <v>232</v>
      </c>
      <c r="C41" s="29" t="s">
        <v>1</v>
      </c>
      <c r="D41" s="30">
        <f>2*540</f>
        <v>1080</v>
      </c>
      <c r="E41" s="23"/>
      <c r="F41" s="18">
        <f t="shared" si="1"/>
        <v>0</v>
      </c>
      <c r="G41" s="13">
        <f t="shared" si="2"/>
        <v>0</v>
      </c>
      <c r="H41" s="1">
        <f t="shared" si="3"/>
        <v>0</v>
      </c>
      <c r="I41" s="5"/>
    </row>
    <row r="42" spans="1:9" s="8" customFormat="1" ht="15" customHeight="1" x14ac:dyDescent="0.2">
      <c r="A42" s="27">
        <f t="shared" si="0"/>
        <v>38</v>
      </c>
      <c r="B42" s="31" t="s">
        <v>209</v>
      </c>
      <c r="C42" s="32" t="s">
        <v>2</v>
      </c>
      <c r="D42" s="33">
        <f>2*16</f>
        <v>32</v>
      </c>
      <c r="E42" s="23"/>
      <c r="F42" s="18">
        <f t="shared" si="1"/>
        <v>0</v>
      </c>
      <c r="G42" s="13">
        <f t="shared" si="2"/>
        <v>0</v>
      </c>
      <c r="H42" s="1">
        <f t="shared" si="3"/>
        <v>0</v>
      </c>
      <c r="I42" s="5"/>
    </row>
    <row r="43" spans="1:9" s="8" customFormat="1" ht="15" customHeight="1" x14ac:dyDescent="0.2">
      <c r="A43" s="27">
        <f t="shared" si="0"/>
        <v>39</v>
      </c>
      <c r="B43" s="28" t="s">
        <v>210</v>
      </c>
      <c r="C43" s="29" t="s">
        <v>2</v>
      </c>
      <c r="D43" s="30">
        <f>2*38</f>
        <v>76</v>
      </c>
      <c r="E43" s="23"/>
      <c r="F43" s="18">
        <f t="shared" si="1"/>
        <v>0</v>
      </c>
      <c r="G43" s="13">
        <f t="shared" si="2"/>
        <v>0</v>
      </c>
      <c r="H43" s="1">
        <f t="shared" si="3"/>
        <v>0</v>
      </c>
      <c r="I43" s="5"/>
    </row>
    <row r="44" spans="1:9" s="8" customFormat="1" ht="15" customHeight="1" x14ac:dyDescent="0.2">
      <c r="A44" s="27">
        <f t="shared" si="0"/>
        <v>40</v>
      </c>
      <c r="B44" s="31" t="s">
        <v>211</v>
      </c>
      <c r="C44" s="32" t="s">
        <v>2</v>
      </c>
      <c r="D44" s="33">
        <f>2*28</f>
        <v>56</v>
      </c>
      <c r="E44" s="23"/>
      <c r="F44" s="18">
        <f t="shared" si="1"/>
        <v>0</v>
      </c>
      <c r="G44" s="13">
        <f t="shared" si="2"/>
        <v>0</v>
      </c>
      <c r="H44" s="1">
        <f t="shared" si="3"/>
        <v>0</v>
      </c>
      <c r="I44" s="5"/>
    </row>
    <row r="45" spans="1:9" s="8" customFormat="1" ht="15" customHeight="1" x14ac:dyDescent="0.2">
      <c r="A45" s="27">
        <f t="shared" si="0"/>
        <v>41</v>
      </c>
      <c r="B45" s="28" t="s">
        <v>212</v>
      </c>
      <c r="C45" s="29" t="s">
        <v>2</v>
      </c>
      <c r="D45" s="30">
        <f>2*39</f>
        <v>78</v>
      </c>
      <c r="E45" s="23"/>
      <c r="F45" s="18">
        <f t="shared" si="1"/>
        <v>0</v>
      </c>
      <c r="G45" s="13">
        <f t="shared" si="2"/>
        <v>0</v>
      </c>
      <c r="H45" s="1">
        <f t="shared" si="3"/>
        <v>0</v>
      </c>
      <c r="I45" s="5"/>
    </row>
    <row r="46" spans="1:9" s="8" customFormat="1" ht="30" customHeight="1" x14ac:dyDescent="0.2">
      <c r="A46" s="27">
        <f t="shared" si="0"/>
        <v>42</v>
      </c>
      <c r="B46" s="31" t="s">
        <v>225</v>
      </c>
      <c r="C46" s="32" t="s">
        <v>1</v>
      </c>
      <c r="D46" s="33">
        <f>2*4200</f>
        <v>8400</v>
      </c>
      <c r="E46" s="21"/>
      <c r="F46" s="16">
        <f t="shared" si="1"/>
        <v>0</v>
      </c>
      <c r="G46" s="13">
        <f t="shared" si="2"/>
        <v>0</v>
      </c>
      <c r="H46" s="1">
        <f t="shared" si="3"/>
        <v>0</v>
      </c>
      <c r="I46" s="5"/>
    </row>
    <row r="47" spans="1:9" s="8" customFormat="1" ht="15" customHeight="1" x14ac:dyDescent="0.2">
      <c r="A47" s="27">
        <f t="shared" si="0"/>
        <v>43</v>
      </c>
      <c r="B47" s="28" t="s">
        <v>95</v>
      </c>
      <c r="C47" s="29" t="s">
        <v>1</v>
      </c>
      <c r="D47" s="30">
        <f>2*142</f>
        <v>284</v>
      </c>
      <c r="E47" s="23"/>
      <c r="F47" s="18">
        <f t="shared" si="1"/>
        <v>0</v>
      </c>
      <c r="G47" s="13">
        <f t="shared" si="2"/>
        <v>0</v>
      </c>
      <c r="H47" s="1">
        <f t="shared" si="3"/>
        <v>0</v>
      </c>
      <c r="I47" s="5"/>
    </row>
    <row r="48" spans="1:9" s="8" customFormat="1" ht="15" customHeight="1" x14ac:dyDescent="0.2">
      <c r="A48" s="27">
        <f t="shared" si="0"/>
        <v>44</v>
      </c>
      <c r="B48" s="31" t="s">
        <v>96</v>
      </c>
      <c r="C48" s="32" t="s">
        <v>1</v>
      </c>
      <c r="D48" s="33">
        <f>2*89</f>
        <v>178</v>
      </c>
      <c r="E48" s="23"/>
      <c r="F48" s="18">
        <f t="shared" si="1"/>
        <v>0</v>
      </c>
      <c r="G48" s="13">
        <f t="shared" si="2"/>
        <v>0</v>
      </c>
      <c r="H48" s="1">
        <f t="shared" si="3"/>
        <v>0</v>
      </c>
      <c r="I48" s="5"/>
    </row>
    <row r="49" spans="1:9" s="8" customFormat="1" ht="15" customHeight="1" x14ac:dyDescent="0.2">
      <c r="A49" s="27">
        <f t="shared" si="0"/>
        <v>45</v>
      </c>
      <c r="B49" s="28" t="s">
        <v>97</v>
      </c>
      <c r="C49" s="29" t="s">
        <v>1</v>
      </c>
      <c r="D49" s="30">
        <f>2*12</f>
        <v>24</v>
      </c>
      <c r="E49" s="23"/>
      <c r="F49" s="18">
        <f t="shared" si="1"/>
        <v>0</v>
      </c>
      <c r="G49" s="13">
        <f t="shared" si="2"/>
        <v>0</v>
      </c>
      <c r="H49" s="1">
        <f t="shared" si="3"/>
        <v>0</v>
      </c>
      <c r="I49" s="5"/>
    </row>
    <row r="50" spans="1:9" s="8" customFormat="1" ht="15" customHeight="1" x14ac:dyDescent="0.2">
      <c r="A50" s="27">
        <f t="shared" si="0"/>
        <v>46</v>
      </c>
      <c r="B50" s="31" t="s">
        <v>8</v>
      </c>
      <c r="C50" s="32" t="s">
        <v>1</v>
      </c>
      <c r="D50" s="33">
        <f>2*33</f>
        <v>66</v>
      </c>
      <c r="E50" s="21"/>
      <c r="F50" s="16">
        <f t="shared" si="1"/>
        <v>0</v>
      </c>
      <c r="G50" s="13">
        <f t="shared" si="2"/>
        <v>0</v>
      </c>
      <c r="H50" s="1">
        <f t="shared" si="3"/>
        <v>0</v>
      </c>
      <c r="I50" s="5"/>
    </row>
    <row r="51" spans="1:9" s="8" customFormat="1" ht="15" customHeight="1" x14ac:dyDescent="0.2">
      <c r="A51" s="27">
        <f t="shared" si="0"/>
        <v>47</v>
      </c>
      <c r="B51" s="28" t="s">
        <v>9</v>
      </c>
      <c r="C51" s="29" t="s">
        <v>1</v>
      </c>
      <c r="D51" s="30">
        <f>2*50</f>
        <v>100</v>
      </c>
      <c r="E51" s="21"/>
      <c r="F51" s="16">
        <f t="shared" si="1"/>
        <v>0</v>
      </c>
      <c r="G51" s="13">
        <f t="shared" si="2"/>
        <v>0</v>
      </c>
      <c r="H51" s="1">
        <f t="shared" si="3"/>
        <v>0</v>
      </c>
      <c r="I51" s="5"/>
    </row>
    <row r="52" spans="1:9" s="9" customFormat="1" ht="15" customHeight="1" x14ac:dyDescent="0.2">
      <c r="A52" s="27">
        <f t="shared" si="0"/>
        <v>48</v>
      </c>
      <c r="B52" s="31" t="s">
        <v>189</v>
      </c>
      <c r="C52" s="32" t="s">
        <v>2</v>
      </c>
      <c r="D52" s="33">
        <f>2*30</f>
        <v>60</v>
      </c>
      <c r="E52" s="21"/>
      <c r="F52" s="16">
        <f t="shared" si="1"/>
        <v>0</v>
      </c>
      <c r="G52" s="13">
        <f t="shared" si="2"/>
        <v>0</v>
      </c>
      <c r="H52" s="1">
        <f t="shared" si="3"/>
        <v>0</v>
      </c>
      <c r="I52" s="5"/>
    </row>
    <row r="53" spans="1:9" s="9" customFormat="1" ht="15" customHeight="1" x14ac:dyDescent="0.2">
      <c r="A53" s="27">
        <f t="shared" si="0"/>
        <v>49</v>
      </c>
      <c r="B53" s="28" t="s">
        <v>163</v>
      </c>
      <c r="C53" s="29" t="s">
        <v>2</v>
      </c>
      <c r="D53" s="30">
        <f>2*56</f>
        <v>112</v>
      </c>
      <c r="E53" s="21"/>
      <c r="F53" s="16">
        <f t="shared" si="1"/>
        <v>0</v>
      </c>
      <c r="G53" s="13">
        <f t="shared" si="2"/>
        <v>0</v>
      </c>
      <c r="H53" s="1">
        <f t="shared" si="3"/>
        <v>0</v>
      </c>
      <c r="I53" s="5"/>
    </row>
    <row r="54" spans="1:9" s="8" customFormat="1" ht="15" customHeight="1" x14ac:dyDescent="0.2">
      <c r="A54" s="27">
        <f t="shared" si="0"/>
        <v>50</v>
      </c>
      <c r="B54" s="31" t="s">
        <v>137</v>
      </c>
      <c r="C54" s="32" t="s">
        <v>2</v>
      </c>
      <c r="D54" s="33">
        <f>2*118</f>
        <v>236</v>
      </c>
      <c r="E54" s="23"/>
      <c r="F54" s="18">
        <f t="shared" si="1"/>
        <v>0</v>
      </c>
      <c r="G54" s="13">
        <f t="shared" si="2"/>
        <v>0</v>
      </c>
      <c r="H54" s="1">
        <f t="shared" si="3"/>
        <v>0</v>
      </c>
      <c r="I54" s="5"/>
    </row>
    <row r="55" spans="1:9" s="8" customFormat="1" ht="15" customHeight="1" x14ac:dyDescent="0.2">
      <c r="A55" s="27">
        <f t="shared" si="0"/>
        <v>51</v>
      </c>
      <c r="B55" s="28" t="s">
        <v>138</v>
      </c>
      <c r="C55" s="29" t="s">
        <v>2</v>
      </c>
      <c r="D55" s="30">
        <f>2*222</f>
        <v>444</v>
      </c>
      <c r="E55" s="23"/>
      <c r="F55" s="18">
        <f t="shared" si="1"/>
        <v>0</v>
      </c>
      <c r="G55" s="13">
        <f t="shared" si="2"/>
        <v>0</v>
      </c>
      <c r="H55" s="1">
        <f t="shared" si="3"/>
        <v>0</v>
      </c>
      <c r="I55" s="5"/>
    </row>
    <row r="56" spans="1:9" s="8" customFormat="1" ht="15" customHeight="1" x14ac:dyDescent="0.2">
      <c r="A56" s="27">
        <f t="shared" si="0"/>
        <v>52</v>
      </c>
      <c r="B56" s="31" t="s">
        <v>139</v>
      </c>
      <c r="C56" s="32" t="s">
        <v>2</v>
      </c>
      <c r="D56" s="33">
        <f>2*114</f>
        <v>228</v>
      </c>
      <c r="E56" s="23"/>
      <c r="F56" s="18">
        <f t="shared" si="1"/>
        <v>0</v>
      </c>
      <c r="G56" s="13">
        <f t="shared" si="2"/>
        <v>0</v>
      </c>
      <c r="H56" s="1">
        <f t="shared" si="3"/>
        <v>0</v>
      </c>
      <c r="I56" s="5"/>
    </row>
    <row r="57" spans="1:9" s="8" customFormat="1" ht="30" customHeight="1" x14ac:dyDescent="0.2">
      <c r="A57" s="27">
        <f t="shared" si="0"/>
        <v>53</v>
      </c>
      <c r="B57" s="28" t="s">
        <v>140</v>
      </c>
      <c r="C57" s="29" t="s">
        <v>1</v>
      </c>
      <c r="D57" s="30">
        <f>2*10</f>
        <v>20</v>
      </c>
      <c r="E57" s="23"/>
      <c r="F57" s="18">
        <f t="shared" si="1"/>
        <v>0</v>
      </c>
      <c r="G57" s="13">
        <f t="shared" si="2"/>
        <v>0</v>
      </c>
      <c r="H57" s="1">
        <f t="shared" si="3"/>
        <v>0</v>
      </c>
      <c r="I57" s="5"/>
    </row>
    <row r="58" spans="1:9" s="8" customFormat="1" ht="35.25" customHeight="1" x14ac:dyDescent="0.2">
      <c r="A58" s="27">
        <f t="shared" si="0"/>
        <v>54</v>
      </c>
      <c r="B58" s="31" t="s">
        <v>263</v>
      </c>
      <c r="C58" s="32" t="s">
        <v>2</v>
      </c>
      <c r="D58" s="33">
        <f>2*284</f>
        <v>568</v>
      </c>
      <c r="E58" s="21"/>
      <c r="F58" s="16">
        <f t="shared" si="1"/>
        <v>0</v>
      </c>
      <c r="G58" s="13">
        <f t="shared" si="2"/>
        <v>0</v>
      </c>
      <c r="H58" s="1">
        <f t="shared" si="3"/>
        <v>0</v>
      </c>
      <c r="I58" s="5"/>
    </row>
    <row r="59" spans="1:9" s="8" customFormat="1" ht="15" customHeight="1" x14ac:dyDescent="0.2">
      <c r="A59" s="27">
        <f t="shared" si="0"/>
        <v>55</v>
      </c>
      <c r="B59" s="28" t="s">
        <v>98</v>
      </c>
      <c r="C59" s="29" t="s">
        <v>2</v>
      </c>
      <c r="D59" s="30">
        <f>2*94</f>
        <v>188</v>
      </c>
      <c r="E59" s="21"/>
      <c r="F59" s="16">
        <f t="shared" si="1"/>
        <v>0</v>
      </c>
      <c r="G59" s="13">
        <f t="shared" si="2"/>
        <v>0</v>
      </c>
      <c r="H59" s="1">
        <f t="shared" si="3"/>
        <v>0</v>
      </c>
      <c r="I59" s="5"/>
    </row>
    <row r="60" spans="1:9" s="8" customFormat="1" ht="45" customHeight="1" x14ac:dyDescent="0.2">
      <c r="A60" s="27">
        <f t="shared" si="0"/>
        <v>56</v>
      </c>
      <c r="B60" s="31" t="s">
        <v>233</v>
      </c>
      <c r="C60" s="32" t="s">
        <v>2</v>
      </c>
      <c r="D60" s="33">
        <f>2*37114</f>
        <v>74228</v>
      </c>
      <c r="E60" s="21"/>
      <c r="F60" s="16">
        <f t="shared" si="1"/>
        <v>0</v>
      </c>
      <c r="G60" s="13">
        <f t="shared" si="2"/>
        <v>0</v>
      </c>
      <c r="H60" s="1">
        <f t="shared" si="3"/>
        <v>0</v>
      </c>
      <c r="I60" s="5"/>
    </row>
    <row r="61" spans="1:9" s="8" customFormat="1" ht="15" customHeight="1" x14ac:dyDescent="0.2">
      <c r="A61" s="27">
        <f t="shared" si="0"/>
        <v>57</v>
      </c>
      <c r="B61" s="28" t="s">
        <v>3</v>
      </c>
      <c r="C61" s="29" t="s">
        <v>2</v>
      </c>
      <c r="D61" s="30">
        <f>2*8</f>
        <v>16</v>
      </c>
      <c r="E61" s="21"/>
      <c r="F61" s="16">
        <f t="shared" si="1"/>
        <v>0</v>
      </c>
      <c r="G61" s="13">
        <f t="shared" si="2"/>
        <v>0</v>
      </c>
      <c r="H61" s="1">
        <f t="shared" si="3"/>
        <v>0</v>
      </c>
      <c r="I61" s="5"/>
    </row>
    <row r="62" spans="1:9" s="8" customFormat="1" ht="15" customHeight="1" x14ac:dyDescent="0.2">
      <c r="A62" s="27">
        <f t="shared" si="0"/>
        <v>58</v>
      </c>
      <c r="B62" s="31" t="s">
        <v>234</v>
      </c>
      <c r="C62" s="32" t="s">
        <v>1</v>
      </c>
      <c r="D62" s="33">
        <f>2*1136</f>
        <v>2272</v>
      </c>
      <c r="E62" s="23"/>
      <c r="F62" s="18">
        <f t="shared" si="1"/>
        <v>0</v>
      </c>
      <c r="G62" s="13">
        <f t="shared" si="2"/>
        <v>0</v>
      </c>
      <c r="H62" s="1">
        <f t="shared" si="3"/>
        <v>0</v>
      </c>
      <c r="I62" s="5"/>
    </row>
    <row r="63" spans="1:9" s="8" customFormat="1" ht="15" customHeight="1" x14ac:dyDescent="0.2">
      <c r="A63" s="27">
        <f t="shared" si="0"/>
        <v>59</v>
      </c>
      <c r="B63" s="28" t="s">
        <v>213</v>
      </c>
      <c r="C63" s="29" t="s">
        <v>1</v>
      </c>
      <c r="D63" s="30">
        <f>2*230</f>
        <v>460</v>
      </c>
      <c r="E63" s="23"/>
      <c r="F63" s="18">
        <f t="shared" si="1"/>
        <v>0</v>
      </c>
      <c r="G63" s="13">
        <f t="shared" si="2"/>
        <v>0</v>
      </c>
      <c r="H63" s="1">
        <f t="shared" si="3"/>
        <v>0</v>
      </c>
      <c r="I63" s="5"/>
    </row>
    <row r="64" spans="1:9" s="8" customFormat="1" ht="15" customHeight="1" x14ac:dyDescent="0.2">
      <c r="A64" s="27">
        <f t="shared" si="0"/>
        <v>60</v>
      </c>
      <c r="B64" s="31" t="s">
        <v>99</v>
      </c>
      <c r="C64" s="32" t="s">
        <v>1</v>
      </c>
      <c r="D64" s="33">
        <f>2*200</f>
        <v>400</v>
      </c>
      <c r="E64" s="23"/>
      <c r="F64" s="18">
        <f t="shared" si="1"/>
        <v>0</v>
      </c>
      <c r="G64" s="13">
        <f t="shared" si="2"/>
        <v>0</v>
      </c>
      <c r="H64" s="1">
        <f t="shared" si="3"/>
        <v>0</v>
      </c>
      <c r="I64" s="5"/>
    </row>
    <row r="65" spans="1:9" s="8" customFormat="1" ht="15" customHeight="1" x14ac:dyDescent="0.2">
      <c r="A65" s="27">
        <f t="shared" si="0"/>
        <v>61</v>
      </c>
      <c r="B65" s="28" t="s">
        <v>214</v>
      </c>
      <c r="C65" s="29" t="s">
        <v>1</v>
      </c>
      <c r="D65" s="30">
        <f>2*178</f>
        <v>356</v>
      </c>
      <c r="E65" s="23"/>
      <c r="F65" s="18">
        <f t="shared" si="1"/>
        <v>0</v>
      </c>
      <c r="G65" s="13">
        <f t="shared" ref="G65:G125" si="4">E65*D65</f>
        <v>0</v>
      </c>
      <c r="H65" s="1">
        <f t="shared" si="3"/>
        <v>0</v>
      </c>
      <c r="I65" s="5"/>
    </row>
    <row r="66" spans="1:9" s="8" customFormat="1" ht="15" customHeight="1" x14ac:dyDescent="0.2">
      <c r="A66" s="27">
        <f t="shared" si="0"/>
        <v>62</v>
      </c>
      <c r="B66" s="31" t="s">
        <v>37</v>
      </c>
      <c r="C66" s="32" t="s">
        <v>1</v>
      </c>
      <c r="D66" s="33">
        <f>2*52</f>
        <v>104</v>
      </c>
      <c r="E66" s="23"/>
      <c r="F66" s="18">
        <f t="shared" si="1"/>
        <v>0</v>
      </c>
      <c r="G66" s="13">
        <f t="shared" si="4"/>
        <v>0</v>
      </c>
      <c r="H66" s="1">
        <f t="shared" si="3"/>
        <v>0</v>
      </c>
      <c r="I66" s="5"/>
    </row>
    <row r="67" spans="1:9" s="8" customFormat="1" ht="15" customHeight="1" x14ac:dyDescent="0.2">
      <c r="A67" s="27">
        <f t="shared" si="0"/>
        <v>63</v>
      </c>
      <c r="B67" s="28" t="s">
        <v>38</v>
      </c>
      <c r="C67" s="29" t="s">
        <v>1</v>
      </c>
      <c r="D67" s="30">
        <f>2*20</f>
        <v>40</v>
      </c>
      <c r="E67" s="23"/>
      <c r="F67" s="18">
        <f t="shared" ref="F67:F127" si="5">E67*1.2</f>
        <v>0</v>
      </c>
      <c r="G67" s="13">
        <f t="shared" si="4"/>
        <v>0</v>
      </c>
      <c r="H67" s="1">
        <f t="shared" ref="H67:H127" si="6">D67*F67</f>
        <v>0</v>
      </c>
      <c r="I67" s="5"/>
    </row>
    <row r="68" spans="1:9" s="8" customFormat="1" ht="15" customHeight="1" x14ac:dyDescent="0.2">
      <c r="A68" s="27">
        <f t="shared" si="0"/>
        <v>64</v>
      </c>
      <c r="B68" s="31" t="s">
        <v>76</v>
      </c>
      <c r="C68" s="32" t="s">
        <v>2</v>
      </c>
      <c r="D68" s="33">
        <f>2*36</f>
        <v>72</v>
      </c>
      <c r="E68" s="23"/>
      <c r="F68" s="18">
        <f t="shared" si="5"/>
        <v>0</v>
      </c>
      <c r="G68" s="13">
        <f t="shared" si="4"/>
        <v>0</v>
      </c>
      <c r="H68" s="1">
        <f t="shared" si="6"/>
        <v>0</v>
      </c>
      <c r="I68" s="5"/>
    </row>
    <row r="69" spans="1:9" s="8" customFormat="1" ht="15" customHeight="1" x14ac:dyDescent="0.2">
      <c r="A69" s="27">
        <f t="shared" si="0"/>
        <v>65</v>
      </c>
      <c r="B69" s="28" t="s">
        <v>27</v>
      </c>
      <c r="C69" s="29" t="s">
        <v>1</v>
      </c>
      <c r="D69" s="30">
        <f>2*78</f>
        <v>156</v>
      </c>
      <c r="E69" s="23"/>
      <c r="F69" s="18">
        <f t="shared" si="5"/>
        <v>0</v>
      </c>
      <c r="G69" s="13">
        <f t="shared" si="4"/>
        <v>0</v>
      </c>
      <c r="H69" s="1">
        <f t="shared" si="6"/>
        <v>0</v>
      </c>
      <c r="I69" s="5"/>
    </row>
    <row r="70" spans="1:9" s="8" customFormat="1" ht="15" customHeight="1" x14ac:dyDescent="0.2">
      <c r="A70" s="27">
        <f t="shared" si="0"/>
        <v>66</v>
      </c>
      <c r="B70" s="31" t="s">
        <v>31</v>
      </c>
      <c r="C70" s="32" t="s">
        <v>1</v>
      </c>
      <c r="D70" s="33">
        <f>2*200</f>
        <v>400</v>
      </c>
      <c r="E70" s="23"/>
      <c r="F70" s="18">
        <f t="shared" si="5"/>
        <v>0</v>
      </c>
      <c r="G70" s="13">
        <f t="shared" si="4"/>
        <v>0</v>
      </c>
      <c r="H70" s="1">
        <f t="shared" si="6"/>
        <v>0</v>
      </c>
      <c r="I70" s="5"/>
    </row>
    <row r="71" spans="1:9" s="8" customFormat="1" ht="15" customHeight="1" x14ac:dyDescent="0.2">
      <c r="A71" s="27">
        <f t="shared" ref="A71:A134" si="7">A70+1</f>
        <v>67</v>
      </c>
      <c r="B71" s="28" t="s">
        <v>32</v>
      </c>
      <c r="C71" s="29" t="s">
        <v>1</v>
      </c>
      <c r="D71" s="30">
        <f>2*420</f>
        <v>840</v>
      </c>
      <c r="E71" s="23"/>
      <c r="F71" s="18">
        <f t="shared" si="5"/>
        <v>0</v>
      </c>
      <c r="G71" s="13">
        <f t="shared" si="4"/>
        <v>0</v>
      </c>
      <c r="H71" s="1">
        <f t="shared" si="6"/>
        <v>0</v>
      </c>
      <c r="I71" s="5"/>
    </row>
    <row r="72" spans="1:9" s="8" customFormat="1" ht="15" customHeight="1" x14ac:dyDescent="0.2">
      <c r="A72" s="27">
        <f t="shared" si="7"/>
        <v>68</v>
      </c>
      <c r="B72" s="31" t="s">
        <v>33</v>
      </c>
      <c r="C72" s="32" t="s">
        <v>1</v>
      </c>
      <c r="D72" s="33">
        <f>2*106</f>
        <v>212</v>
      </c>
      <c r="E72" s="23"/>
      <c r="F72" s="18">
        <f t="shared" si="5"/>
        <v>0</v>
      </c>
      <c r="G72" s="13">
        <f t="shared" si="4"/>
        <v>0</v>
      </c>
      <c r="H72" s="1">
        <f t="shared" si="6"/>
        <v>0</v>
      </c>
      <c r="I72" s="5"/>
    </row>
    <row r="73" spans="1:9" s="8" customFormat="1" ht="15" customHeight="1" x14ac:dyDescent="0.2">
      <c r="A73" s="27">
        <f t="shared" si="7"/>
        <v>69</v>
      </c>
      <c r="B73" s="28" t="s">
        <v>25</v>
      </c>
      <c r="C73" s="29" t="s">
        <v>1</v>
      </c>
      <c r="D73" s="30">
        <f>2*209</f>
        <v>418</v>
      </c>
      <c r="E73" s="23"/>
      <c r="F73" s="18">
        <f t="shared" si="5"/>
        <v>0</v>
      </c>
      <c r="G73" s="13">
        <f t="shared" si="4"/>
        <v>0</v>
      </c>
      <c r="H73" s="1">
        <f t="shared" si="6"/>
        <v>0</v>
      </c>
      <c r="I73" s="5"/>
    </row>
    <row r="74" spans="1:9" s="8" customFormat="1" ht="15" customHeight="1" x14ac:dyDescent="0.2">
      <c r="A74" s="27">
        <f t="shared" si="7"/>
        <v>70</v>
      </c>
      <c r="B74" s="31" t="s">
        <v>26</v>
      </c>
      <c r="C74" s="32" t="s">
        <v>1</v>
      </c>
      <c r="D74" s="33">
        <f>2*30</f>
        <v>60</v>
      </c>
      <c r="E74" s="22"/>
      <c r="F74" s="17">
        <f t="shared" si="5"/>
        <v>0</v>
      </c>
      <c r="G74" s="13">
        <f t="shared" si="4"/>
        <v>0</v>
      </c>
      <c r="H74" s="1">
        <f t="shared" si="6"/>
        <v>0</v>
      </c>
      <c r="I74" s="5"/>
    </row>
    <row r="75" spans="1:9" s="8" customFormat="1" ht="15" customHeight="1" x14ac:dyDescent="0.2">
      <c r="A75" s="27">
        <f t="shared" si="7"/>
        <v>71</v>
      </c>
      <c r="B75" s="28" t="s">
        <v>34</v>
      </c>
      <c r="C75" s="29" t="s">
        <v>1</v>
      </c>
      <c r="D75" s="30">
        <f>2*64</f>
        <v>128</v>
      </c>
      <c r="E75" s="23"/>
      <c r="F75" s="18">
        <f t="shared" si="5"/>
        <v>0</v>
      </c>
      <c r="G75" s="13">
        <f t="shared" si="4"/>
        <v>0</v>
      </c>
      <c r="H75" s="1">
        <f t="shared" si="6"/>
        <v>0</v>
      </c>
      <c r="I75" s="5"/>
    </row>
    <row r="76" spans="1:9" s="8" customFormat="1" ht="15" customHeight="1" x14ac:dyDescent="0.2">
      <c r="A76" s="27">
        <f t="shared" si="7"/>
        <v>72</v>
      </c>
      <c r="B76" s="31" t="s">
        <v>28</v>
      </c>
      <c r="C76" s="32" t="s">
        <v>1</v>
      </c>
      <c r="D76" s="33">
        <f>2*76</f>
        <v>152</v>
      </c>
      <c r="E76" s="23"/>
      <c r="F76" s="18">
        <f t="shared" si="5"/>
        <v>0</v>
      </c>
      <c r="G76" s="13">
        <f t="shared" si="4"/>
        <v>0</v>
      </c>
      <c r="H76" s="1">
        <f t="shared" si="6"/>
        <v>0</v>
      </c>
      <c r="I76" s="5"/>
    </row>
    <row r="77" spans="1:9" s="8" customFormat="1" ht="15" customHeight="1" x14ac:dyDescent="0.2">
      <c r="A77" s="27">
        <f t="shared" si="7"/>
        <v>73</v>
      </c>
      <c r="B77" s="28" t="s">
        <v>29</v>
      </c>
      <c r="C77" s="29" t="s">
        <v>1</v>
      </c>
      <c r="D77" s="30">
        <f>2*109</f>
        <v>218</v>
      </c>
      <c r="E77" s="23"/>
      <c r="F77" s="18">
        <f t="shared" si="5"/>
        <v>0</v>
      </c>
      <c r="G77" s="13">
        <f t="shared" si="4"/>
        <v>0</v>
      </c>
      <c r="H77" s="1">
        <f t="shared" si="6"/>
        <v>0</v>
      </c>
      <c r="I77" s="5"/>
    </row>
    <row r="78" spans="1:9" s="8" customFormat="1" ht="15" customHeight="1" x14ac:dyDescent="0.2">
      <c r="A78" s="27">
        <f t="shared" si="7"/>
        <v>74</v>
      </c>
      <c r="B78" s="31" t="s">
        <v>30</v>
      </c>
      <c r="C78" s="32" t="s">
        <v>1</v>
      </c>
      <c r="D78" s="33">
        <f>2*730</f>
        <v>1460</v>
      </c>
      <c r="E78" s="23"/>
      <c r="F78" s="18">
        <f t="shared" si="5"/>
        <v>0</v>
      </c>
      <c r="G78" s="13">
        <f t="shared" si="4"/>
        <v>0</v>
      </c>
      <c r="H78" s="1">
        <f t="shared" si="6"/>
        <v>0</v>
      </c>
      <c r="I78" s="5"/>
    </row>
    <row r="79" spans="1:9" s="8" customFormat="1" ht="15" customHeight="1" x14ac:dyDescent="0.2">
      <c r="A79" s="27">
        <f t="shared" si="7"/>
        <v>75</v>
      </c>
      <c r="B79" s="28" t="s">
        <v>235</v>
      </c>
      <c r="C79" s="29" t="s">
        <v>1</v>
      </c>
      <c r="D79" s="30">
        <f>2*812</f>
        <v>1624</v>
      </c>
      <c r="E79" s="23"/>
      <c r="F79" s="18">
        <f t="shared" si="5"/>
        <v>0</v>
      </c>
      <c r="G79" s="13">
        <f t="shared" si="4"/>
        <v>0</v>
      </c>
      <c r="H79" s="1">
        <f t="shared" si="6"/>
        <v>0</v>
      </c>
      <c r="I79" s="5"/>
    </row>
    <row r="80" spans="1:9" s="8" customFormat="1" ht="15" customHeight="1" x14ac:dyDescent="0.2">
      <c r="A80" s="27">
        <f t="shared" si="7"/>
        <v>76</v>
      </c>
      <c r="B80" s="31" t="s">
        <v>100</v>
      </c>
      <c r="C80" s="32" t="s">
        <v>1</v>
      </c>
      <c r="D80" s="33">
        <f>2*1702</f>
        <v>3404</v>
      </c>
      <c r="E80" s="23"/>
      <c r="F80" s="18">
        <f t="shared" si="5"/>
        <v>0</v>
      </c>
      <c r="G80" s="13">
        <f t="shared" si="4"/>
        <v>0</v>
      </c>
      <c r="H80" s="1">
        <f t="shared" si="6"/>
        <v>0</v>
      </c>
      <c r="I80" s="5"/>
    </row>
    <row r="81" spans="1:9" s="8" customFormat="1" ht="15" customHeight="1" x14ac:dyDescent="0.2">
      <c r="A81" s="27">
        <f t="shared" si="7"/>
        <v>77</v>
      </c>
      <c r="B81" s="28" t="s">
        <v>101</v>
      </c>
      <c r="C81" s="29" t="s">
        <v>1</v>
      </c>
      <c r="D81" s="30">
        <f>2*1510</f>
        <v>3020</v>
      </c>
      <c r="E81" s="23"/>
      <c r="F81" s="18">
        <f t="shared" si="5"/>
        <v>0</v>
      </c>
      <c r="G81" s="13">
        <f t="shared" si="4"/>
        <v>0</v>
      </c>
      <c r="H81" s="1">
        <f t="shared" si="6"/>
        <v>0</v>
      </c>
      <c r="I81" s="5"/>
    </row>
    <row r="82" spans="1:9" s="8" customFormat="1" ht="15" customHeight="1" x14ac:dyDescent="0.2">
      <c r="A82" s="27">
        <f t="shared" si="7"/>
        <v>78</v>
      </c>
      <c r="B82" s="31" t="s">
        <v>102</v>
      </c>
      <c r="C82" s="32" t="s">
        <v>1</v>
      </c>
      <c r="D82" s="33">
        <f>2*65</f>
        <v>130</v>
      </c>
      <c r="E82" s="23"/>
      <c r="F82" s="18">
        <f t="shared" si="5"/>
        <v>0</v>
      </c>
      <c r="G82" s="13">
        <f t="shared" si="4"/>
        <v>0</v>
      </c>
      <c r="H82" s="1">
        <f t="shared" si="6"/>
        <v>0</v>
      </c>
      <c r="I82" s="5"/>
    </row>
    <row r="83" spans="1:9" s="8" customFormat="1" ht="15" customHeight="1" x14ac:dyDescent="0.2">
      <c r="A83" s="27">
        <f t="shared" si="7"/>
        <v>79</v>
      </c>
      <c r="B83" s="28" t="s">
        <v>103</v>
      </c>
      <c r="C83" s="29" t="s">
        <v>1</v>
      </c>
      <c r="D83" s="30">
        <f>2*348</f>
        <v>696</v>
      </c>
      <c r="E83" s="23"/>
      <c r="F83" s="18">
        <f t="shared" si="5"/>
        <v>0</v>
      </c>
      <c r="G83" s="13">
        <f t="shared" si="4"/>
        <v>0</v>
      </c>
      <c r="H83" s="1">
        <f t="shared" si="6"/>
        <v>0</v>
      </c>
      <c r="I83" s="5"/>
    </row>
    <row r="84" spans="1:9" s="8" customFormat="1" ht="15" customHeight="1" x14ac:dyDescent="0.2">
      <c r="A84" s="27">
        <f t="shared" si="7"/>
        <v>80</v>
      </c>
      <c r="B84" s="31" t="s">
        <v>104</v>
      </c>
      <c r="C84" s="32" t="s">
        <v>1</v>
      </c>
      <c r="D84" s="33">
        <f>2*114</f>
        <v>228</v>
      </c>
      <c r="E84" s="23"/>
      <c r="F84" s="18">
        <f t="shared" si="5"/>
        <v>0</v>
      </c>
      <c r="G84" s="13">
        <f t="shared" si="4"/>
        <v>0</v>
      </c>
      <c r="H84" s="1">
        <f t="shared" si="6"/>
        <v>0</v>
      </c>
      <c r="I84" s="5"/>
    </row>
    <row r="85" spans="1:9" ht="15" customHeight="1" x14ac:dyDescent="0.2">
      <c r="A85" s="27">
        <f t="shared" si="7"/>
        <v>81</v>
      </c>
      <c r="B85" s="28" t="s">
        <v>219</v>
      </c>
      <c r="C85" s="29" t="s">
        <v>1</v>
      </c>
      <c r="D85" s="30">
        <f>2*202</f>
        <v>404</v>
      </c>
      <c r="E85" s="23"/>
      <c r="F85" s="18">
        <f t="shared" si="5"/>
        <v>0</v>
      </c>
      <c r="G85" s="13">
        <f t="shared" si="4"/>
        <v>0</v>
      </c>
      <c r="H85" s="1">
        <f t="shared" si="6"/>
        <v>0</v>
      </c>
    </row>
    <row r="86" spans="1:9" s="8" customFormat="1" ht="15" customHeight="1" x14ac:dyDescent="0.2">
      <c r="A86" s="27">
        <f t="shared" si="7"/>
        <v>82</v>
      </c>
      <c r="B86" s="31" t="s">
        <v>105</v>
      </c>
      <c r="C86" s="32" t="s">
        <v>1</v>
      </c>
      <c r="D86" s="33">
        <f>2*330</f>
        <v>660</v>
      </c>
      <c r="E86" s="23"/>
      <c r="F86" s="18">
        <f t="shared" si="5"/>
        <v>0</v>
      </c>
      <c r="G86" s="13">
        <f t="shared" si="4"/>
        <v>0</v>
      </c>
      <c r="H86" s="1">
        <f t="shared" si="6"/>
        <v>0</v>
      </c>
      <c r="I86" s="5"/>
    </row>
    <row r="87" spans="1:9" s="8" customFormat="1" ht="18" customHeight="1" x14ac:dyDescent="0.2">
      <c r="A87" s="27">
        <f t="shared" si="7"/>
        <v>83</v>
      </c>
      <c r="B87" s="28" t="s">
        <v>106</v>
      </c>
      <c r="C87" s="29" t="s">
        <v>1</v>
      </c>
      <c r="D87" s="30">
        <f>2*327</f>
        <v>654</v>
      </c>
      <c r="E87" s="23"/>
      <c r="F87" s="18">
        <f t="shared" si="5"/>
        <v>0</v>
      </c>
      <c r="G87" s="13">
        <f t="shared" si="4"/>
        <v>0</v>
      </c>
      <c r="H87" s="1">
        <f t="shared" si="6"/>
        <v>0</v>
      </c>
      <c r="I87" s="5"/>
    </row>
    <row r="88" spans="1:9" s="8" customFormat="1" ht="15" customHeight="1" x14ac:dyDescent="0.2">
      <c r="A88" s="27">
        <f t="shared" si="7"/>
        <v>84</v>
      </c>
      <c r="B88" s="31" t="s">
        <v>77</v>
      </c>
      <c r="C88" s="32" t="s">
        <v>2</v>
      </c>
      <c r="D88" s="33">
        <f>2*20</f>
        <v>40</v>
      </c>
      <c r="E88" s="22"/>
      <c r="F88" s="17">
        <f t="shared" si="5"/>
        <v>0</v>
      </c>
      <c r="G88" s="13">
        <f t="shared" si="4"/>
        <v>0</v>
      </c>
      <c r="H88" s="1">
        <f t="shared" si="6"/>
        <v>0</v>
      </c>
      <c r="I88" s="5"/>
    </row>
    <row r="89" spans="1:9" s="8" customFormat="1" ht="15" customHeight="1" x14ac:dyDescent="0.2">
      <c r="A89" s="27">
        <f t="shared" si="7"/>
        <v>85</v>
      </c>
      <c r="B89" s="28" t="s">
        <v>78</v>
      </c>
      <c r="C89" s="29" t="s">
        <v>2</v>
      </c>
      <c r="D89" s="30">
        <f>2*22</f>
        <v>44</v>
      </c>
      <c r="E89" s="23"/>
      <c r="F89" s="18">
        <f t="shared" si="5"/>
        <v>0</v>
      </c>
      <c r="G89" s="13">
        <f t="shared" si="4"/>
        <v>0</v>
      </c>
      <c r="H89" s="1">
        <f t="shared" si="6"/>
        <v>0</v>
      </c>
      <c r="I89" s="5"/>
    </row>
    <row r="90" spans="1:9" s="8" customFormat="1" ht="15" customHeight="1" x14ac:dyDescent="0.2">
      <c r="A90" s="27">
        <f t="shared" si="7"/>
        <v>86</v>
      </c>
      <c r="B90" s="31" t="s">
        <v>39</v>
      </c>
      <c r="C90" s="32" t="s">
        <v>1</v>
      </c>
      <c r="D90" s="33">
        <f>2*6</f>
        <v>12</v>
      </c>
      <c r="E90" s="23"/>
      <c r="F90" s="18">
        <f t="shared" si="5"/>
        <v>0</v>
      </c>
      <c r="G90" s="13">
        <f t="shared" si="4"/>
        <v>0</v>
      </c>
      <c r="H90" s="1">
        <f t="shared" si="6"/>
        <v>0</v>
      </c>
      <c r="I90" s="5"/>
    </row>
    <row r="91" spans="1:9" s="8" customFormat="1" ht="15" customHeight="1" x14ac:dyDescent="0.2">
      <c r="A91" s="27">
        <f t="shared" si="7"/>
        <v>87</v>
      </c>
      <c r="B91" s="31" t="s">
        <v>79</v>
      </c>
      <c r="C91" s="32" t="s">
        <v>2</v>
      </c>
      <c r="D91" s="33">
        <f>2*65</f>
        <v>130</v>
      </c>
      <c r="E91" s="23"/>
      <c r="F91" s="18">
        <f t="shared" si="5"/>
        <v>0</v>
      </c>
      <c r="G91" s="13">
        <f t="shared" si="4"/>
        <v>0</v>
      </c>
      <c r="H91" s="1">
        <f t="shared" si="6"/>
        <v>0</v>
      </c>
      <c r="I91" s="5"/>
    </row>
    <row r="92" spans="1:9" s="8" customFormat="1" ht="15" customHeight="1" x14ac:dyDescent="0.2">
      <c r="A92" s="27">
        <f t="shared" si="7"/>
        <v>88</v>
      </c>
      <c r="B92" s="31" t="s">
        <v>6</v>
      </c>
      <c r="C92" s="32" t="s">
        <v>1</v>
      </c>
      <c r="D92" s="33">
        <f>2*84</f>
        <v>168</v>
      </c>
      <c r="E92" s="21"/>
      <c r="F92" s="16">
        <f t="shared" si="5"/>
        <v>0</v>
      </c>
      <c r="G92" s="13">
        <f t="shared" si="4"/>
        <v>0</v>
      </c>
      <c r="H92" s="1">
        <f t="shared" si="6"/>
        <v>0</v>
      </c>
      <c r="I92" s="5"/>
    </row>
    <row r="93" spans="1:9" s="8" customFormat="1" ht="15" customHeight="1" x14ac:dyDescent="0.2">
      <c r="A93" s="27">
        <f t="shared" si="7"/>
        <v>89</v>
      </c>
      <c r="B93" s="28" t="s">
        <v>7</v>
      </c>
      <c r="C93" s="29" t="s">
        <v>1</v>
      </c>
      <c r="D93" s="30">
        <f>2*454</f>
        <v>908</v>
      </c>
      <c r="E93" s="21"/>
      <c r="F93" s="16">
        <f t="shared" si="5"/>
        <v>0</v>
      </c>
      <c r="G93" s="13">
        <f t="shared" si="4"/>
        <v>0</v>
      </c>
      <c r="H93" s="1">
        <f t="shared" si="6"/>
        <v>0</v>
      </c>
      <c r="I93" s="5"/>
    </row>
    <row r="94" spans="1:9" s="8" customFormat="1" ht="15" customHeight="1" x14ac:dyDescent="0.2">
      <c r="A94" s="27">
        <f t="shared" si="7"/>
        <v>90</v>
      </c>
      <c r="B94" s="31" t="s">
        <v>5</v>
      </c>
      <c r="C94" s="32" t="s">
        <v>1</v>
      </c>
      <c r="D94" s="33">
        <f>2*460</f>
        <v>920</v>
      </c>
      <c r="E94" s="21"/>
      <c r="F94" s="16">
        <f t="shared" si="5"/>
        <v>0</v>
      </c>
      <c r="G94" s="13">
        <f t="shared" si="4"/>
        <v>0</v>
      </c>
      <c r="H94" s="1">
        <f t="shared" si="6"/>
        <v>0</v>
      </c>
      <c r="I94" s="5"/>
    </row>
    <row r="95" spans="1:9" s="8" customFormat="1" ht="15" customHeight="1" x14ac:dyDescent="0.2">
      <c r="A95" s="27">
        <f t="shared" si="7"/>
        <v>91</v>
      </c>
      <c r="B95" s="28" t="s">
        <v>141</v>
      </c>
      <c r="C95" s="29" t="s">
        <v>1</v>
      </c>
      <c r="D95" s="30">
        <f>2*55</f>
        <v>110</v>
      </c>
      <c r="E95" s="23"/>
      <c r="F95" s="18">
        <f t="shared" si="5"/>
        <v>0</v>
      </c>
      <c r="G95" s="13">
        <f t="shared" si="4"/>
        <v>0</v>
      </c>
      <c r="H95" s="1">
        <f t="shared" si="6"/>
        <v>0</v>
      </c>
      <c r="I95" s="5"/>
    </row>
    <row r="96" spans="1:9" s="8" customFormat="1" ht="15" customHeight="1" x14ac:dyDescent="0.2">
      <c r="A96" s="27">
        <f t="shared" si="7"/>
        <v>92</v>
      </c>
      <c r="B96" s="28" t="s">
        <v>80</v>
      </c>
      <c r="C96" s="29" t="s">
        <v>2</v>
      </c>
      <c r="D96" s="30">
        <f>2*3</f>
        <v>6</v>
      </c>
      <c r="E96" s="23"/>
      <c r="F96" s="18">
        <f t="shared" si="5"/>
        <v>0</v>
      </c>
      <c r="G96" s="13">
        <f t="shared" si="4"/>
        <v>0</v>
      </c>
      <c r="H96" s="1">
        <f t="shared" si="6"/>
        <v>0</v>
      </c>
      <c r="I96" s="5"/>
    </row>
    <row r="97" spans="1:9" s="8" customFormat="1" ht="15" customHeight="1" x14ac:dyDescent="0.2">
      <c r="A97" s="27">
        <f t="shared" si="7"/>
        <v>93</v>
      </c>
      <c r="B97" s="28" t="s">
        <v>40</v>
      </c>
      <c r="C97" s="29" t="s">
        <v>1</v>
      </c>
      <c r="D97" s="30">
        <f>2*264</f>
        <v>528</v>
      </c>
      <c r="E97" s="23"/>
      <c r="F97" s="18">
        <f t="shared" si="5"/>
        <v>0</v>
      </c>
      <c r="G97" s="13">
        <f t="shared" si="4"/>
        <v>0</v>
      </c>
      <c r="H97" s="1">
        <f t="shared" si="6"/>
        <v>0</v>
      </c>
      <c r="I97" s="5"/>
    </row>
    <row r="98" spans="1:9" s="8" customFormat="1" ht="15" customHeight="1" x14ac:dyDescent="0.2">
      <c r="A98" s="27">
        <f t="shared" si="7"/>
        <v>94</v>
      </c>
      <c r="B98" s="31" t="s">
        <v>135</v>
      </c>
      <c r="C98" s="32" t="s">
        <v>1</v>
      </c>
      <c r="D98" s="33">
        <f>2*55</f>
        <v>110</v>
      </c>
      <c r="E98" s="23"/>
      <c r="F98" s="18">
        <f t="shared" si="5"/>
        <v>0</v>
      </c>
      <c r="G98" s="13">
        <f t="shared" si="4"/>
        <v>0</v>
      </c>
      <c r="H98" s="1">
        <f t="shared" si="6"/>
        <v>0</v>
      </c>
      <c r="I98" s="5"/>
    </row>
    <row r="99" spans="1:9" s="8" customFormat="1" ht="15" customHeight="1" x14ac:dyDescent="0.2">
      <c r="A99" s="27">
        <f t="shared" si="7"/>
        <v>95</v>
      </c>
      <c r="B99" s="28" t="s">
        <v>41</v>
      </c>
      <c r="C99" s="29" t="s">
        <v>1</v>
      </c>
      <c r="D99" s="30">
        <f>2*34</f>
        <v>68</v>
      </c>
      <c r="E99" s="23"/>
      <c r="F99" s="18">
        <f t="shared" si="5"/>
        <v>0</v>
      </c>
      <c r="G99" s="13">
        <f t="shared" si="4"/>
        <v>0</v>
      </c>
      <c r="H99" s="1">
        <f t="shared" si="6"/>
        <v>0</v>
      </c>
      <c r="I99" s="5"/>
    </row>
    <row r="100" spans="1:9" s="8" customFormat="1" ht="15" customHeight="1" x14ac:dyDescent="0.2">
      <c r="A100" s="27">
        <f t="shared" si="7"/>
        <v>96</v>
      </c>
      <c r="B100" s="31" t="s">
        <v>42</v>
      </c>
      <c r="C100" s="32" t="s">
        <v>1</v>
      </c>
      <c r="D100" s="33">
        <f>2*10</f>
        <v>20</v>
      </c>
      <c r="E100" s="23"/>
      <c r="F100" s="18">
        <f t="shared" si="5"/>
        <v>0</v>
      </c>
      <c r="G100" s="13">
        <f t="shared" si="4"/>
        <v>0</v>
      </c>
      <c r="H100" s="1">
        <f t="shared" si="6"/>
        <v>0</v>
      </c>
      <c r="I100" s="5"/>
    </row>
    <row r="101" spans="1:9" s="8" customFormat="1" ht="15" customHeight="1" x14ac:dyDescent="0.2">
      <c r="A101" s="27">
        <f t="shared" si="7"/>
        <v>97</v>
      </c>
      <c r="B101" s="28" t="s">
        <v>222</v>
      </c>
      <c r="C101" s="29" t="s">
        <v>1</v>
      </c>
      <c r="D101" s="30">
        <f>2*16</f>
        <v>32</v>
      </c>
      <c r="E101" s="23"/>
      <c r="F101" s="18">
        <f t="shared" si="5"/>
        <v>0</v>
      </c>
      <c r="G101" s="13">
        <f t="shared" si="4"/>
        <v>0</v>
      </c>
      <c r="H101" s="1">
        <f t="shared" si="6"/>
        <v>0</v>
      </c>
      <c r="I101" s="5"/>
    </row>
    <row r="102" spans="1:9" s="8" customFormat="1" ht="15" customHeight="1" x14ac:dyDescent="0.2">
      <c r="A102" s="27">
        <f t="shared" si="7"/>
        <v>98</v>
      </c>
      <c r="B102" s="31" t="s">
        <v>43</v>
      </c>
      <c r="C102" s="32" t="s">
        <v>1</v>
      </c>
      <c r="D102" s="33">
        <f>2*146</f>
        <v>292</v>
      </c>
      <c r="E102" s="23"/>
      <c r="F102" s="18">
        <f t="shared" si="5"/>
        <v>0</v>
      </c>
      <c r="G102" s="13">
        <f t="shared" si="4"/>
        <v>0</v>
      </c>
      <c r="H102" s="1">
        <f t="shared" si="6"/>
        <v>0</v>
      </c>
      <c r="I102" s="5"/>
    </row>
    <row r="103" spans="1:9" s="8" customFormat="1" ht="15" customHeight="1" x14ac:dyDescent="0.2">
      <c r="A103" s="27">
        <f t="shared" si="7"/>
        <v>99</v>
      </c>
      <c r="B103" s="28" t="s">
        <v>44</v>
      </c>
      <c r="C103" s="29" t="s">
        <v>1</v>
      </c>
      <c r="D103" s="30">
        <f>2*280</f>
        <v>560</v>
      </c>
      <c r="E103" s="23"/>
      <c r="F103" s="18">
        <f t="shared" si="5"/>
        <v>0</v>
      </c>
      <c r="G103" s="13">
        <f t="shared" si="4"/>
        <v>0</v>
      </c>
      <c r="H103" s="1">
        <f t="shared" si="6"/>
        <v>0</v>
      </c>
      <c r="I103" s="5"/>
    </row>
    <row r="104" spans="1:9" s="8" customFormat="1" ht="15" customHeight="1" x14ac:dyDescent="0.2">
      <c r="A104" s="27">
        <f t="shared" si="7"/>
        <v>100</v>
      </c>
      <c r="B104" s="31" t="s">
        <v>45</v>
      </c>
      <c r="C104" s="32" t="s">
        <v>1</v>
      </c>
      <c r="D104" s="33">
        <f>2*168</f>
        <v>336</v>
      </c>
      <c r="E104" s="22"/>
      <c r="F104" s="17">
        <f t="shared" si="5"/>
        <v>0</v>
      </c>
      <c r="G104" s="13">
        <f t="shared" si="4"/>
        <v>0</v>
      </c>
      <c r="H104" s="1">
        <f t="shared" si="6"/>
        <v>0</v>
      </c>
      <c r="I104" s="5"/>
    </row>
    <row r="105" spans="1:9" s="8" customFormat="1" ht="15" customHeight="1" x14ac:dyDescent="0.2">
      <c r="A105" s="27">
        <f t="shared" si="7"/>
        <v>101</v>
      </c>
      <c r="B105" s="34" t="s">
        <v>255</v>
      </c>
      <c r="C105" s="35" t="s">
        <v>2</v>
      </c>
      <c r="D105" s="36">
        <f>2*2</f>
        <v>4</v>
      </c>
      <c r="E105" s="23"/>
      <c r="F105" s="18">
        <f t="shared" si="5"/>
        <v>0</v>
      </c>
      <c r="G105" s="13">
        <f t="shared" si="4"/>
        <v>0</v>
      </c>
      <c r="H105" s="1">
        <f t="shared" si="6"/>
        <v>0</v>
      </c>
      <c r="I105" s="5"/>
    </row>
    <row r="106" spans="1:9" s="8" customFormat="1" ht="15" customHeight="1" x14ac:dyDescent="0.2">
      <c r="A106" s="27">
        <f t="shared" si="7"/>
        <v>102</v>
      </c>
      <c r="B106" s="34" t="s">
        <v>256</v>
      </c>
      <c r="C106" s="35" t="s">
        <v>2</v>
      </c>
      <c r="D106" s="36">
        <f>2*2</f>
        <v>4</v>
      </c>
      <c r="E106" s="23"/>
      <c r="F106" s="18">
        <f t="shared" si="5"/>
        <v>0</v>
      </c>
      <c r="G106" s="13">
        <f t="shared" si="4"/>
        <v>0</v>
      </c>
      <c r="H106" s="1">
        <f t="shared" si="6"/>
        <v>0</v>
      </c>
      <c r="I106" s="5"/>
    </row>
    <row r="107" spans="1:9" s="8" customFormat="1" ht="15" customHeight="1" x14ac:dyDescent="0.2">
      <c r="A107" s="27">
        <f t="shared" si="7"/>
        <v>103</v>
      </c>
      <c r="B107" s="34" t="s">
        <v>254</v>
      </c>
      <c r="C107" s="35" t="s">
        <v>2</v>
      </c>
      <c r="D107" s="36">
        <f>2*70</f>
        <v>140</v>
      </c>
      <c r="E107" s="23"/>
      <c r="F107" s="18">
        <f t="shared" si="5"/>
        <v>0</v>
      </c>
      <c r="G107" s="13">
        <f t="shared" si="4"/>
        <v>0</v>
      </c>
      <c r="H107" s="1">
        <f t="shared" si="6"/>
        <v>0</v>
      </c>
      <c r="I107" s="5"/>
    </row>
    <row r="108" spans="1:9" s="8" customFormat="1" ht="15" customHeight="1" x14ac:dyDescent="0.2">
      <c r="A108" s="27">
        <f t="shared" si="7"/>
        <v>104</v>
      </c>
      <c r="B108" s="28" t="s">
        <v>59</v>
      </c>
      <c r="C108" s="29" t="s">
        <v>1</v>
      </c>
      <c r="D108" s="30">
        <f>2*50</f>
        <v>100</v>
      </c>
      <c r="E108" s="21"/>
      <c r="F108" s="16">
        <f t="shared" si="5"/>
        <v>0</v>
      </c>
      <c r="G108" s="13">
        <f t="shared" si="4"/>
        <v>0</v>
      </c>
      <c r="H108" s="1">
        <f t="shared" si="6"/>
        <v>0</v>
      </c>
      <c r="I108" s="5"/>
    </row>
    <row r="109" spans="1:9" s="8" customFormat="1" ht="15" customHeight="1" x14ac:dyDescent="0.2">
      <c r="A109" s="27">
        <f t="shared" si="7"/>
        <v>105</v>
      </c>
      <c r="B109" s="31" t="s">
        <v>108</v>
      </c>
      <c r="C109" s="32" t="s">
        <v>2</v>
      </c>
      <c r="D109" s="33">
        <f>2*12</f>
        <v>24</v>
      </c>
      <c r="E109" s="23"/>
      <c r="F109" s="18">
        <f t="shared" si="5"/>
        <v>0</v>
      </c>
      <c r="G109" s="13">
        <f t="shared" si="4"/>
        <v>0</v>
      </c>
      <c r="H109" s="1">
        <f t="shared" si="6"/>
        <v>0</v>
      </c>
      <c r="I109" s="5"/>
    </row>
    <row r="110" spans="1:9" s="8" customFormat="1" ht="15" customHeight="1" x14ac:dyDescent="0.2">
      <c r="A110" s="27">
        <f t="shared" si="7"/>
        <v>106</v>
      </c>
      <c r="B110" s="28" t="s">
        <v>109</v>
      </c>
      <c r="C110" s="29" t="s">
        <v>2</v>
      </c>
      <c r="D110" s="30">
        <f>2*30</f>
        <v>60</v>
      </c>
      <c r="E110" s="23"/>
      <c r="F110" s="18">
        <f t="shared" si="5"/>
        <v>0</v>
      </c>
      <c r="G110" s="13">
        <f t="shared" si="4"/>
        <v>0</v>
      </c>
      <c r="H110" s="1">
        <f t="shared" si="6"/>
        <v>0</v>
      </c>
      <c r="I110" s="5"/>
    </row>
    <row r="111" spans="1:9" s="8" customFormat="1" ht="12.75" customHeight="1" x14ac:dyDescent="0.2">
      <c r="A111" s="27">
        <f t="shared" si="7"/>
        <v>107</v>
      </c>
      <c r="B111" s="31" t="s">
        <v>236</v>
      </c>
      <c r="C111" s="32" t="s">
        <v>2</v>
      </c>
      <c r="D111" s="33">
        <f>2*62</f>
        <v>124</v>
      </c>
      <c r="E111" s="23"/>
      <c r="F111" s="18">
        <f t="shared" si="5"/>
        <v>0</v>
      </c>
      <c r="G111" s="13">
        <f t="shared" si="4"/>
        <v>0</v>
      </c>
      <c r="H111" s="1">
        <f t="shared" si="6"/>
        <v>0</v>
      </c>
      <c r="I111" s="5"/>
    </row>
    <row r="112" spans="1:9" s="8" customFormat="1" ht="30" customHeight="1" x14ac:dyDescent="0.2">
      <c r="A112" s="27">
        <f t="shared" si="7"/>
        <v>108</v>
      </c>
      <c r="B112" s="28" t="s">
        <v>81</v>
      </c>
      <c r="C112" s="29" t="s">
        <v>2</v>
      </c>
      <c r="D112" s="30">
        <f>2*38</f>
        <v>76</v>
      </c>
      <c r="E112" s="23"/>
      <c r="F112" s="18">
        <f t="shared" si="5"/>
        <v>0</v>
      </c>
      <c r="G112" s="13">
        <f t="shared" si="4"/>
        <v>0</v>
      </c>
      <c r="H112" s="1">
        <f t="shared" si="6"/>
        <v>0</v>
      </c>
      <c r="I112" s="5"/>
    </row>
    <row r="113" spans="1:9" s="8" customFormat="1" ht="30" customHeight="1" x14ac:dyDescent="0.2">
      <c r="A113" s="27">
        <f t="shared" si="7"/>
        <v>109</v>
      </c>
      <c r="B113" s="31" t="s">
        <v>223</v>
      </c>
      <c r="C113" s="32" t="s">
        <v>2</v>
      </c>
      <c r="D113" s="33">
        <f>2*40</f>
        <v>80</v>
      </c>
      <c r="E113" s="23"/>
      <c r="F113" s="18">
        <f t="shared" si="5"/>
        <v>0</v>
      </c>
      <c r="G113" s="13">
        <f t="shared" si="4"/>
        <v>0</v>
      </c>
      <c r="H113" s="1">
        <f t="shared" si="6"/>
        <v>0</v>
      </c>
      <c r="I113" s="5"/>
    </row>
    <row r="114" spans="1:9" s="8" customFormat="1" ht="15" customHeight="1" x14ac:dyDescent="0.2">
      <c r="A114" s="27">
        <f t="shared" si="7"/>
        <v>110</v>
      </c>
      <c r="B114" s="28" t="s">
        <v>64</v>
      </c>
      <c r="C114" s="29" t="s">
        <v>2</v>
      </c>
      <c r="D114" s="30">
        <f>2*18</f>
        <v>36</v>
      </c>
      <c r="E114" s="23"/>
      <c r="F114" s="18">
        <f t="shared" si="5"/>
        <v>0</v>
      </c>
      <c r="G114" s="13">
        <f t="shared" si="4"/>
        <v>0</v>
      </c>
      <c r="H114" s="1">
        <f t="shared" si="6"/>
        <v>0</v>
      </c>
      <c r="I114" s="5"/>
    </row>
    <row r="115" spans="1:9" s="8" customFormat="1" ht="30" customHeight="1" x14ac:dyDescent="0.2">
      <c r="A115" s="27">
        <f t="shared" si="7"/>
        <v>111</v>
      </c>
      <c r="B115" s="31" t="s">
        <v>237</v>
      </c>
      <c r="C115" s="32" t="s">
        <v>2</v>
      </c>
      <c r="D115" s="33">
        <f>2*13</f>
        <v>26</v>
      </c>
      <c r="E115" s="23"/>
      <c r="F115" s="18">
        <f t="shared" si="5"/>
        <v>0</v>
      </c>
      <c r="G115" s="13">
        <f t="shared" si="4"/>
        <v>0</v>
      </c>
      <c r="H115" s="1">
        <f t="shared" si="6"/>
        <v>0</v>
      </c>
      <c r="I115" s="5"/>
    </row>
    <row r="116" spans="1:9" s="8" customFormat="1" ht="30" customHeight="1" x14ac:dyDescent="0.2">
      <c r="A116" s="27">
        <f t="shared" si="7"/>
        <v>112</v>
      </c>
      <c r="B116" s="28" t="s">
        <v>65</v>
      </c>
      <c r="C116" s="29" t="s">
        <v>2</v>
      </c>
      <c r="D116" s="30">
        <f>2*95</f>
        <v>190</v>
      </c>
      <c r="E116" s="23"/>
      <c r="F116" s="18">
        <f t="shared" si="5"/>
        <v>0</v>
      </c>
      <c r="G116" s="13">
        <f t="shared" si="4"/>
        <v>0</v>
      </c>
      <c r="H116" s="1">
        <f t="shared" si="6"/>
        <v>0</v>
      </c>
      <c r="I116" s="5"/>
    </row>
    <row r="117" spans="1:9" s="8" customFormat="1" ht="30" customHeight="1" x14ac:dyDescent="0.2">
      <c r="A117" s="27">
        <f t="shared" si="7"/>
        <v>113</v>
      </c>
      <c r="B117" s="31" t="s">
        <v>224</v>
      </c>
      <c r="C117" s="32" t="s">
        <v>2</v>
      </c>
      <c r="D117" s="33">
        <f>2*306</f>
        <v>612</v>
      </c>
      <c r="E117" s="23"/>
      <c r="F117" s="18">
        <f t="shared" si="5"/>
        <v>0</v>
      </c>
      <c r="G117" s="13">
        <f t="shared" si="4"/>
        <v>0</v>
      </c>
      <c r="H117" s="1">
        <f t="shared" si="6"/>
        <v>0</v>
      </c>
      <c r="I117" s="5"/>
    </row>
    <row r="118" spans="1:9" s="8" customFormat="1" ht="15" customHeight="1" x14ac:dyDescent="0.2">
      <c r="A118" s="27">
        <f t="shared" si="7"/>
        <v>114</v>
      </c>
      <c r="B118" s="28" t="s">
        <v>82</v>
      </c>
      <c r="C118" s="29" t="s">
        <v>2</v>
      </c>
      <c r="D118" s="30">
        <f>2*115</f>
        <v>230</v>
      </c>
      <c r="E118" s="23"/>
      <c r="F118" s="18">
        <f t="shared" si="5"/>
        <v>0</v>
      </c>
      <c r="G118" s="13">
        <f t="shared" si="4"/>
        <v>0</v>
      </c>
      <c r="H118" s="1">
        <f t="shared" si="6"/>
        <v>0</v>
      </c>
      <c r="I118" s="5"/>
    </row>
    <row r="119" spans="1:9" s="8" customFormat="1" ht="15" customHeight="1" x14ac:dyDescent="0.2">
      <c r="A119" s="27">
        <f t="shared" si="7"/>
        <v>115</v>
      </c>
      <c r="B119" s="31" t="s">
        <v>13</v>
      </c>
      <c r="C119" s="32" t="s">
        <v>1</v>
      </c>
      <c r="D119" s="33">
        <f>2*358</f>
        <v>716</v>
      </c>
      <c r="E119" s="23"/>
      <c r="F119" s="18">
        <f t="shared" si="5"/>
        <v>0</v>
      </c>
      <c r="G119" s="13">
        <f t="shared" si="4"/>
        <v>0</v>
      </c>
      <c r="H119" s="1">
        <f t="shared" si="6"/>
        <v>0</v>
      </c>
      <c r="I119" s="5"/>
    </row>
    <row r="120" spans="1:9" s="8" customFormat="1" ht="15" customHeight="1" x14ac:dyDescent="0.2">
      <c r="A120" s="27">
        <f t="shared" si="7"/>
        <v>116</v>
      </c>
      <c r="B120" s="28" t="s">
        <v>110</v>
      </c>
      <c r="C120" s="29" t="s">
        <v>1</v>
      </c>
      <c r="D120" s="30">
        <f>2*84</f>
        <v>168</v>
      </c>
      <c r="E120" s="23"/>
      <c r="F120" s="18">
        <f t="shared" si="5"/>
        <v>0</v>
      </c>
      <c r="G120" s="13">
        <f t="shared" si="4"/>
        <v>0</v>
      </c>
      <c r="H120" s="1">
        <f t="shared" si="6"/>
        <v>0</v>
      </c>
      <c r="I120" s="5"/>
    </row>
    <row r="121" spans="1:9" s="8" customFormat="1" ht="15" customHeight="1" x14ac:dyDescent="0.2">
      <c r="A121" s="27">
        <f t="shared" si="7"/>
        <v>117</v>
      </c>
      <c r="B121" s="31" t="s">
        <v>144</v>
      </c>
      <c r="C121" s="32" t="s">
        <v>1</v>
      </c>
      <c r="D121" s="33">
        <f>2*60</f>
        <v>120</v>
      </c>
      <c r="E121" s="23"/>
      <c r="F121" s="18">
        <f t="shared" si="5"/>
        <v>0</v>
      </c>
      <c r="G121" s="13">
        <f t="shared" si="4"/>
        <v>0</v>
      </c>
      <c r="H121" s="1">
        <f t="shared" si="6"/>
        <v>0</v>
      </c>
      <c r="I121" s="5"/>
    </row>
    <row r="122" spans="1:9" s="8" customFormat="1" ht="15" customHeight="1" x14ac:dyDescent="0.2">
      <c r="A122" s="27">
        <f t="shared" si="7"/>
        <v>118</v>
      </c>
      <c r="B122" s="28" t="s">
        <v>145</v>
      </c>
      <c r="C122" s="29" t="s">
        <v>1</v>
      </c>
      <c r="D122" s="30">
        <f>2*124</f>
        <v>248</v>
      </c>
      <c r="E122" s="21"/>
      <c r="F122" s="16">
        <f t="shared" si="5"/>
        <v>0</v>
      </c>
      <c r="G122" s="13">
        <f t="shared" si="4"/>
        <v>0</v>
      </c>
      <c r="H122" s="1">
        <f t="shared" si="6"/>
        <v>0</v>
      </c>
      <c r="I122" s="5"/>
    </row>
    <row r="123" spans="1:9" s="8" customFormat="1" ht="15" customHeight="1" x14ac:dyDescent="0.2">
      <c r="A123" s="27">
        <f t="shared" si="7"/>
        <v>119</v>
      </c>
      <c r="B123" s="31" t="s">
        <v>146</v>
      </c>
      <c r="C123" s="32" t="s">
        <v>1</v>
      </c>
      <c r="D123" s="33">
        <f>2*150</f>
        <v>300</v>
      </c>
      <c r="E123" s="21"/>
      <c r="F123" s="16">
        <f t="shared" si="5"/>
        <v>0</v>
      </c>
      <c r="G123" s="13">
        <f t="shared" si="4"/>
        <v>0</v>
      </c>
      <c r="H123" s="1">
        <f t="shared" si="6"/>
        <v>0</v>
      </c>
      <c r="I123" s="5"/>
    </row>
    <row r="124" spans="1:9" s="8" customFormat="1" ht="15" customHeight="1" x14ac:dyDescent="0.2">
      <c r="A124" s="27">
        <f t="shared" si="7"/>
        <v>120</v>
      </c>
      <c r="B124" s="28" t="s">
        <v>147</v>
      </c>
      <c r="C124" s="29" t="s">
        <v>1</v>
      </c>
      <c r="D124" s="30">
        <f>2*438</f>
        <v>876</v>
      </c>
      <c r="E124" s="21"/>
      <c r="F124" s="16">
        <f t="shared" si="5"/>
        <v>0</v>
      </c>
      <c r="G124" s="13">
        <f t="shared" si="4"/>
        <v>0</v>
      </c>
      <c r="H124" s="1">
        <f t="shared" si="6"/>
        <v>0</v>
      </c>
      <c r="I124" s="5"/>
    </row>
    <row r="125" spans="1:9" s="8" customFormat="1" ht="15" customHeight="1" x14ac:dyDescent="0.2">
      <c r="A125" s="27">
        <f t="shared" si="7"/>
        <v>121</v>
      </c>
      <c r="B125" s="31" t="s">
        <v>148</v>
      </c>
      <c r="C125" s="32" t="s">
        <v>1</v>
      </c>
      <c r="D125" s="33">
        <f>2*340</f>
        <v>680</v>
      </c>
      <c r="E125" s="21"/>
      <c r="F125" s="16">
        <f t="shared" si="5"/>
        <v>0</v>
      </c>
      <c r="G125" s="13">
        <f t="shared" si="4"/>
        <v>0</v>
      </c>
      <c r="H125" s="1">
        <f t="shared" si="6"/>
        <v>0</v>
      </c>
      <c r="I125" s="5"/>
    </row>
    <row r="126" spans="1:9" s="8" customFormat="1" ht="15" customHeight="1" x14ac:dyDescent="0.2">
      <c r="A126" s="27">
        <f t="shared" si="7"/>
        <v>122</v>
      </c>
      <c r="B126" s="28" t="s">
        <v>66</v>
      </c>
      <c r="C126" s="29" t="s">
        <v>2</v>
      </c>
      <c r="D126" s="30">
        <f>2*5</f>
        <v>10</v>
      </c>
      <c r="E126" s="23"/>
      <c r="F126" s="18">
        <f t="shared" si="5"/>
        <v>0</v>
      </c>
      <c r="G126" s="13">
        <f t="shared" ref="G126:G187" si="8">E126*D126</f>
        <v>0</v>
      </c>
      <c r="H126" s="1">
        <f t="shared" si="6"/>
        <v>0</v>
      </c>
      <c r="I126" s="5"/>
    </row>
    <row r="127" spans="1:9" s="8" customFormat="1" ht="15" customHeight="1" x14ac:dyDescent="0.2">
      <c r="A127" s="27">
        <f t="shared" si="7"/>
        <v>123</v>
      </c>
      <c r="B127" s="31" t="s">
        <v>55</v>
      </c>
      <c r="C127" s="32" t="s">
        <v>1</v>
      </c>
      <c r="D127" s="33">
        <f>2*4000</f>
        <v>8000</v>
      </c>
      <c r="E127" s="23"/>
      <c r="F127" s="18">
        <f t="shared" si="5"/>
        <v>0</v>
      </c>
      <c r="G127" s="13">
        <f t="shared" si="8"/>
        <v>0</v>
      </c>
      <c r="H127" s="1">
        <f t="shared" si="6"/>
        <v>0</v>
      </c>
      <c r="I127" s="5"/>
    </row>
    <row r="128" spans="1:9" s="8" customFormat="1" ht="15" customHeight="1" x14ac:dyDescent="0.2">
      <c r="A128" s="27">
        <f t="shared" si="7"/>
        <v>124</v>
      </c>
      <c r="B128" s="28" t="s">
        <v>56</v>
      </c>
      <c r="C128" s="29" t="s">
        <v>1</v>
      </c>
      <c r="D128" s="30">
        <f>2*311</f>
        <v>622</v>
      </c>
      <c r="E128" s="23"/>
      <c r="F128" s="18">
        <f t="shared" ref="F128:F189" si="9">E128*1.2</f>
        <v>0</v>
      </c>
      <c r="G128" s="13">
        <f t="shared" si="8"/>
        <v>0</v>
      </c>
      <c r="H128" s="1">
        <f t="shared" ref="H128:H189" si="10">D128*F128</f>
        <v>0</v>
      </c>
      <c r="I128" s="5"/>
    </row>
    <row r="129" spans="1:9" s="8" customFormat="1" ht="15" customHeight="1" x14ac:dyDescent="0.2">
      <c r="A129" s="27">
        <f t="shared" si="7"/>
        <v>125</v>
      </c>
      <c r="B129" s="31" t="s">
        <v>57</v>
      </c>
      <c r="C129" s="32" t="s">
        <v>1</v>
      </c>
      <c r="D129" s="33">
        <f>2*350</f>
        <v>700</v>
      </c>
      <c r="E129" s="23"/>
      <c r="F129" s="18">
        <f t="shared" si="9"/>
        <v>0</v>
      </c>
      <c r="G129" s="13">
        <f t="shared" si="8"/>
        <v>0</v>
      </c>
      <c r="H129" s="1">
        <f t="shared" si="10"/>
        <v>0</v>
      </c>
      <c r="I129" s="5"/>
    </row>
    <row r="130" spans="1:9" ht="15" customHeight="1" x14ac:dyDescent="0.2">
      <c r="A130" s="27">
        <f t="shared" si="7"/>
        <v>126</v>
      </c>
      <c r="B130" s="28" t="s">
        <v>58</v>
      </c>
      <c r="C130" s="29" t="s">
        <v>1</v>
      </c>
      <c r="D130" s="30">
        <f>2*60</f>
        <v>120</v>
      </c>
      <c r="E130" s="23"/>
      <c r="F130" s="18">
        <f t="shared" si="9"/>
        <v>0</v>
      </c>
      <c r="G130" s="13">
        <f t="shared" si="8"/>
        <v>0</v>
      </c>
      <c r="H130" s="1">
        <f t="shared" si="10"/>
        <v>0</v>
      </c>
    </row>
    <row r="131" spans="1:9" ht="15" customHeight="1" x14ac:dyDescent="0.2">
      <c r="A131" s="27">
        <f t="shared" si="7"/>
        <v>127</v>
      </c>
      <c r="B131" s="31" t="s">
        <v>10</v>
      </c>
      <c r="C131" s="32" t="s">
        <v>1</v>
      </c>
      <c r="D131" s="33">
        <f>2*74</f>
        <v>148</v>
      </c>
      <c r="E131" s="23"/>
      <c r="F131" s="18">
        <f t="shared" si="9"/>
        <v>0</v>
      </c>
      <c r="G131" s="13">
        <f t="shared" si="8"/>
        <v>0</v>
      </c>
      <c r="H131" s="1">
        <f t="shared" si="10"/>
        <v>0</v>
      </c>
    </row>
    <row r="132" spans="1:9" ht="15" customHeight="1" x14ac:dyDescent="0.2">
      <c r="A132" s="27">
        <f t="shared" si="7"/>
        <v>128</v>
      </c>
      <c r="B132" s="28" t="s">
        <v>46</v>
      </c>
      <c r="C132" s="29" t="s">
        <v>1</v>
      </c>
      <c r="D132" s="30">
        <f>2*5</f>
        <v>10</v>
      </c>
      <c r="E132" s="23"/>
      <c r="F132" s="18">
        <f t="shared" si="9"/>
        <v>0</v>
      </c>
      <c r="G132" s="13">
        <f t="shared" si="8"/>
        <v>0</v>
      </c>
      <c r="H132" s="1">
        <f t="shared" si="10"/>
        <v>0</v>
      </c>
    </row>
    <row r="133" spans="1:9" ht="15" customHeight="1" x14ac:dyDescent="0.2">
      <c r="A133" s="27">
        <f t="shared" si="7"/>
        <v>129</v>
      </c>
      <c r="B133" s="31" t="s">
        <v>111</v>
      </c>
      <c r="C133" s="32" t="s">
        <v>1</v>
      </c>
      <c r="D133" s="33">
        <f>2*120</f>
        <v>240</v>
      </c>
      <c r="E133" s="23"/>
      <c r="F133" s="18">
        <f t="shared" si="9"/>
        <v>0</v>
      </c>
      <c r="G133" s="13">
        <f t="shared" si="8"/>
        <v>0</v>
      </c>
      <c r="H133" s="1">
        <f t="shared" si="10"/>
        <v>0</v>
      </c>
    </row>
    <row r="134" spans="1:9" ht="15" customHeight="1" x14ac:dyDescent="0.2">
      <c r="A134" s="27">
        <f t="shared" si="7"/>
        <v>130</v>
      </c>
      <c r="B134" s="28" t="s">
        <v>191</v>
      </c>
      <c r="C134" s="29" t="s">
        <v>1</v>
      </c>
      <c r="D134" s="30">
        <f>2*1500</f>
        <v>3000</v>
      </c>
      <c r="E134" s="23"/>
      <c r="F134" s="18">
        <f t="shared" si="9"/>
        <v>0</v>
      </c>
      <c r="G134" s="13">
        <f t="shared" si="8"/>
        <v>0</v>
      </c>
      <c r="H134" s="1">
        <f t="shared" si="10"/>
        <v>0</v>
      </c>
    </row>
    <row r="135" spans="1:9" s="8" customFormat="1" ht="15" customHeight="1" x14ac:dyDescent="0.2">
      <c r="A135" s="27">
        <f t="shared" ref="A135:A198" si="11">A134+1</f>
        <v>131</v>
      </c>
      <c r="B135" s="31" t="s">
        <v>192</v>
      </c>
      <c r="C135" s="32" t="s">
        <v>1</v>
      </c>
      <c r="D135" s="33">
        <f>2*145</f>
        <v>290</v>
      </c>
      <c r="E135" s="23"/>
      <c r="F135" s="18">
        <f t="shared" si="9"/>
        <v>0</v>
      </c>
      <c r="G135" s="13">
        <f t="shared" si="8"/>
        <v>0</v>
      </c>
      <c r="H135" s="1">
        <f t="shared" si="10"/>
        <v>0</v>
      </c>
      <c r="I135" s="5"/>
    </row>
    <row r="136" spans="1:9" ht="15" customHeight="1" x14ac:dyDescent="0.2">
      <c r="A136" s="27">
        <f t="shared" si="11"/>
        <v>132</v>
      </c>
      <c r="B136" s="28" t="s">
        <v>190</v>
      </c>
      <c r="C136" s="29" t="s">
        <v>1</v>
      </c>
      <c r="D136" s="30">
        <f>2*360</f>
        <v>720</v>
      </c>
      <c r="E136" s="23"/>
      <c r="F136" s="18">
        <f t="shared" si="9"/>
        <v>0</v>
      </c>
      <c r="G136" s="13">
        <f t="shared" si="8"/>
        <v>0</v>
      </c>
      <c r="H136" s="1">
        <f t="shared" si="10"/>
        <v>0</v>
      </c>
    </row>
    <row r="137" spans="1:9" s="8" customFormat="1" ht="15" customHeight="1" x14ac:dyDescent="0.2">
      <c r="A137" s="27">
        <f t="shared" si="11"/>
        <v>133</v>
      </c>
      <c r="B137" s="31" t="s">
        <v>142</v>
      </c>
      <c r="C137" s="32" t="s">
        <v>1</v>
      </c>
      <c r="D137" s="33">
        <f>2*100</f>
        <v>200</v>
      </c>
      <c r="E137" s="23"/>
      <c r="F137" s="18">
        <f t="shared" si="9"/>
        <v>0</v>
      </c>
      <c r="G137" s="13">
        <f t="shared" si="8"/>
        <v>0</v>
      </c>
      <c r="H137" s="1">
        <f t="shared" si="10"/>
        <v>0</v>
      </c>
      <c r="I137" s="5"/>
    </row>
    <row r="138" spans="1:9" ht="15" customHeight="1" x14ac:dyDescent="0.2">
      <c r="A138" s="27">
        <f t="shared" si="11"/>
        <v>134</v>
      </c>
      <c r="B138" s="31" t="s">
        <v>238</v>
      </c>
      <c r="C138" s="29" t="s">
        <v>1</v>
      </c>
      <c r="D138" s="30">
        <f>2*1708</f>
        <v>3416</v>
      </c>
      <c r="E138" s="23"/>
      <c r="F138" s="18">
        <f t="shared" si="9"/>
        <v>0</v>
      </c>
      <c r="G138" s="13">
        <f t="shared" si="8"/>
        <v>0</v>
      </c>
      <c r="H138" s="1">
        <f t="shared" si="10"/>
        <v>0</v>
      </c>
    </row>
    <row r="139" spans="1:9" s="8" customFormat="1" ht="15" customHeight="1" x14ac:dyDescent="0.2">
      <c r="A139" s="27">
        <f t="shared" si="11"/>
        <v>135</v>
      </c>
      <c r="B139" s="31" t="s">
        <v>18</v>
      </c>
      <c r="C139" s="32" t="s">
        <v>1</v>
      </c>
      <c r="D139" s="33">
        <f>2*500</f>
        <v>1000</v>
      </c>
      <c r="E139" s="23"/>
      <c r="F139" s="18">
        <f t="shared" si="9"/>
        <v>0</v>
      </c>
      <c r="G139" s="13">
        <f t="shared" si="8"/>
        <v>0</v>
      </c>
      <c r="H139" s="1">
        <f t="shared" si="10"/>
        <v>0</v>
      </c>
      <c r="I139" s="5"/>
    </row>
    <row r="140" spans="1:9" ht="15" customHeight="1" x14ac:dyDescent="0.2">
      <c r="A140" s="27">
        <f t="shared" si="11"/>
        <v>136</v>
      </c>
      <c r="B140" s="28" t="s">
        <v>63</v>
      </c>
      <c r="C140" s="29" t="s">
        <v>1</v>
      </c>
      <c r="D140" s="30">
        <f>2*112</f>
        <v>224</v>
      </c>
      <c r="E140" s="23"/>
      <c r="F140" s="18">
        <f t="shared" si="9"/>
        <v>0</v>
      </c>
      <c r="G140" s="13">
        <f t="shared" si="8"/>
        <v>0</v>
      </c>
      <c r="H140" s="1">
        <f t="shared" si="10"/>
        <v>0</v>
      </c>
    </row>
    <row r="141" spans="1:9" s="8" customFormat="1" ht="15" customHeight="1" x14ac:dyDescent="0.2">
      <c r="A141" s="27">
        <f t="shared" si="11"/>
        <v>137</v>
      </c>
      <c r="B141" s="31" t="s">
        <v>185</v>
      </c>
      <c r="C141" s="32" t="s">
        <v>1</v>
      </c>
      <c r="D141" s="33">
        <f>2*200</f>
        <v>400</v>
      </c>
      <c r="E141" s="23"/>
      <c r="F141" s="18">
        <f t="shared" si="9"/>
        <v>0</v>
      </c>
      <c r="G141" s="13">
        <f t="shared" si="8"/>
        <v>0</v>
      </c>
      <c r="H141" s="1">
        <f t="shared" si="10"/>
        <v>0</v>
      </c>
      <c r="I141" s="5"/>
    </row>
    <row r="142" spans="1:9" ht="15" customHeight="1" x14ac:dyDescent="0.2">
      <c r="A142" s="27">
        <f t="shared" si="11"/>
        <v>138</v>
      </c>
      <c r="B142" s="28" t="s">
        <v>19</v>
      </c>
      <c r="C142" s="29" t="s">
        <v>1</v>
      </c>
      <c r="D142" s="30">
        <f>2*30</f>
        <v>60</v>
      </c>
      <c r="E142" s="23"/>
      <c r="F142" s="18">
        <f t="shared" si="9"/>
        <v>0</v>
      </c>
      <c r="G142" s="13">
        <f t="shared" si="8"/>
        <v>0</v>
      </c>
      <c r="H142" s="1">
        <f t="shared" si="10"/>
        <v>0</v>
      </c>
    </row>
    <row r="143" spans="1:9" s="8" customFormat="1" ht="30" customHeight="1" x14ac:dyDescent="0.2">
      <c r="A143" s="27">
        <f t="shared" si="11"/>
        <v>139</v>
      </c>
      <c r="B143" s="31" t="s">
        <v>239</v>
      </c>
      <c r="C143" s="32" t="s">
        <v>1</v>
      </c>
      <c r="D143" s="33">
        <f>2*148</f>
        <v>296</v>
      </c>
      <c r="E143" s="22"/>
      <c r="F143" s="17">
        <f t="shared" si="9"/>
        <v>0</v>
      </c>
      <c r="G143" s="13">
        <f t="shared" si="8"/>
        <v>0</v>
      </c>
      <c r="H143" s="1">
        <f t="shared" si="10"/>
        <v>0</v>
      </c>
      <c r="I143" s="5"/>
    </row>
    <row r="144" spans="1:9" ht="15" customHeight="1" x14ac:dyDescent="0.2">
      <c r="A144" s="27">
        <f t="shared" si="11"/>
        <v>140</v>
      </c>
      <c r="B144" s="28" t="s">
        <v>20</v>
      </c>
      <c r="C144" s="29" t="s">
        <v>1</v>
      </c>
      <c r="D144" s="30">
        <f>2*5</f>
        <v>10</v>
      </c>
      <c r="E144" s="22"/>
      <c r="F144" s="17">
        <f t="shared" si="9"/>
        <v>0</v>
      </c>
      <c r="G144" s="13">
        <f t="shared" si="8"/>
        <v>0</v>
      </c>
      <c r="H144" s="1">
        <f t="shared" si="10"/>
        <v>0</v>
      </c>
    </row>
    <row r="145" spans="1:9" s="8" customFormat="1" ht="15" customHeight="1" x14ac:dyDescent="0.2">
      <c r="A145" s="27">
        <f t="shared" si="11"/>
        <v>141</v>
      </c>
      <c r="B145" s="31" t="s">
        <v>164</v>
      </c>
      <c r="C145" s="32" t="s">
        <v>1</v>
      </c>
      <c r="D145" s="33">
        <f>2*400</f>
        <v>800</v>
      </c>
      <c r="E145" s="23"/>
      <c r="F145" s="18">
        <f t="shared" si="9"/>
        <v>0</v>
      </c>
      <c r="G145" s="13">
        <f t="shared" si="8"/>
        <v>0</v>
      </c>
      <c r="H145" s="1">
        <f t="shared" si="10"/>
        <v>0</v>
      </c>
      <c r="I145" s="5"/>
    </row>
    <row r="146" spans="1:9" s="8" customFormat="1" ht="15" customHeight="1" x14ac:dyDescent="0.2">
      <c r="A146" s="27">
        <f t="shared" si="11"/>
        <v>142</v>
      </c>
      <c r="B146" s="28" t="s">
        <v>193</v>
      </c>
      <c r="C146" s="29" t="s">
        <v>1</v>
      </c>
      <c r="D146" s="30">
        <f>2*3296</f>
        <v>6592</v>
      </c>
      <c r="E146" s="23"/>
      <c r="F146" s="18">
        <f t="shared" si="9"/>
        <v>0</v>
      </c>
      <c r="G146" s="13">
        <f t="shared" si="8"/>
        <v>0</v>
      </c>
      <c r="H146" s="1">
        <f t="shared" si="10"/>
        <v>0</v>
      </c>
      <c r="I146" s="5"/>
    </row>
    <row r="147" spans="1:9" ht="15" customHeight="1" x14ac:dyDescent="0.2">
      <c r="A147" s="27">
        <f t="shared" si="11"/>
        <v>143</v>
      </c>
      <c r="B147" s="31" t="s">
        <v>194</v>
      </c>
      <c r="C147" s="32" t="s">
        <v>1</v>
      </c>
      <c r="D147" s="33">
        <f>2*272</f>
        <v>544</v>
      </c>
      <c r="E147" s="23"/>
      <c r="F147" s="18">
        <f t="shared" si="9"/>
        <v>0</v>
      </c>
      <c r="G147" s="13">
        <f t="shared" si="8"/>
        <v>0</v>
      </c>
      <c r="H147" s="1">
        <f t="shared" si="10"/>
        <v>0</v>
      </c>
    </row>
    <row r="148" spans="1:9" ht="15" customHeight="1" x14ac:dyDescent="0.2">
      <c r="A148" s="27">
        <f t="shared" si="11"/>
        <v>144</v>
      </c>
      <c r="B148" s="28" t="s">
        <v>54</v>
      </c>
      <c r="C148" s="29" t="s">
        <v>1</v>
      </c>
      <c r="D148" s="30">
        <f>2*5360</f>
        <v>10720</v>
      </c>
      <c r="E148" s="23"/>
      <c r="F148" s="18">
        <f t="shared" si="9"/>
        <v>0</v>
      </c>
      <c r="G148" s="13">
        <f t="shared" si="8"/>
        <v>0</v>
      </c>
      <c r="H148" s="1">
        <f t="shared" si="10"/>
        <v>0</v>
      </c>
    </row>
    <row r="149" spans="1:9" s="8" customFormat="1" ht="15" customHeight="1" x14ac:dyDescent="0.2">
      <c r="A149" s="27">
        <f t="shared" si="11"/>
        <v>145</v>
      </c>
      <c r="B149" s="31" t="s">
        <v>195</v>
      </c>
      <c r="C149" s="32" t="s">
        <v>1</v>
      </c>
      <c r="D149" s="33">
        <f>2*90</f>
        <v>180</v>
      </c>
      <c r="E149" s="23"/>
      <c r="F149" s="18">
        <f t="shared" si="9"/>
        <v>0</v>
      </c>
      <c r="G149" s="13">
        <f t="shared" si="8"/>
        <v>0</v>
      </c>
      <c r="H149" s="1">
        <f t="shared" si="10"/>
        <v>0</v>
      </c>
      <c r="I149" s="5"/>
    </row>
    <row r="150" spans="1:9" ht="15" customHeight="1" x14ac:dyDescent="0.2">
      <c r="A150" s="27">
        <f t="shared" si="11"/>
        <v>146</v>
      </c>
      <c r="B150" s="28" t="s">
        <v>83</v>
      </c>
      <c r="C150" s="29" t="s">
        <v>2</v>
      </c>
      <c r="D150" s="30">
        <f>2*4</f>
        <v>8</v>
      </c>
      <c r="E150" s="23"/>
      <c r="F150" s="18">
        <f t="shared" si="9"/>
        <v>0</v>
      </c>
      <c r="G150" s="13">
        <f t="shared" si="8"/>
        <v>0</v>
      </c>
      <c r="H150" s="1">
        <f t="shared" si="10"/>
        <v>0</v>
      </c>
    </row>
    <row r="151" spans="1:9" ht="15" customHeight="1" x14ac:dyDescent="0.2">
      <c r="A151" s="27">
        <f t="shared" si="11"/>
        <v>147</v>
      </c>
      <c r="B151" s="31" t="s">
        <v>84</v>
      </c>
      <c r="C151" s="32" t="s">
        <v>2</v>
      </c>
      <c r="D151" s="33">
        <f>2*4</f>
        <v>8</v>
      </c>
      <c r="E151" s="23"/>
      <c r="F151" s="18">
        <f t="shared" si="9"/>
        <v>0</v>
      </c>
      <c r="G151" s="13">
        <f t="shared" si="8"/>
        <v>0</v>
      </c>
      <c r="H151" s="1">
        <f t="shared" si="10"/>
        <v>0</v>
      </c>
    </row>
    <row r="152" spans="1:9" ht="15" customHeight="1" x14ac:dyDescent="0.2">
      <c r="A152" s="27">
        <f t="shared" si="11"/>
        <v>148</v>
      </c>
      <c r="B152" s="28" t="s">
        <v>85</v>
      </c>
      <c r="C152" s="29" t="s">
        <v>2</v>
      </c>
      <c r="D152" s="30">
        <f>2*2</f>
        <v>4</v>
      </c>
      <c r="E152" s="23"/>
      <c r="F152" s="18">
        <f t="shared" si="9"/>
        <v>0</v>
      </c>
      <c r="G152" s="13">
        <f t="shared" si="8"/>
        <v>0</v>
      </c>
      <c r="H152" s="1">
        <f t="shared" si="10"/>
        <v>0</v>
      </c>
    </row>
    <row r="153" spans="1:9" ht="15" customHeight="1" x14ac:dyDescent="0.2">
      <c r="A153" s="27">
        <f t="shared" si="11"/>
        <v>149</v>
      </c>
      <c r="B153" s="31" t="s">
        <v>240</v>
      </c>
      <c r="C153" s="32" t="s">
        <v>1</v>
      </c>
      <c r="D153" s="33">
        <f>2*90</f>
        <v>180</v>
      </c>
      <c r="E153" s="21"/>
      <c r="F153" s="16">
        <f t="shared" si="9"/>
        <v>0</v>
      </c>
      <c r="G153" s="13">
        <f t="shared" si="8"/>
        <v>0</v>
      </c>
      <c r="H153" s="1">
        <f t="shared" si="10"/>
        <v>0</v>
      </c>
    </row>
    <row r="154" spans="1:9" ht="15" customHeight="1" x14ac:dyDescent="0.2">
      <c r="A154" s="27">
        <f t="shared" si="11"/>
        <v>150</v>
      </c>
      <c r="B154" s="28" t="s">
        <v>51</v>
      </c>
      <c r="C154" s="29" t="s">
        <v>1</v>
      </c>
      <c r="D154" s="30">
        <f>2*60</f>
        <v>120</v>
      </c>
      <c r="E154" s="23"/>
      <c r="F154" s="18">
        <f t="shared" si="9"/>
        <v>0</v>
      </c>
      <c r="G154" s="13">
        <f t="shared" si="8"/>
        <v>0</v>
      </c>
      <c r="H154" s="1">
        <f t="shared" si="10"/>
        <v>0</v>
      </c>
    </row>
    <row r="155" spans="1:9" ht="15" customHeight="1" x14ac:dyDescent="0.2">
      <c r="A155" s="27">
        <f t="shared" si="11"/>
        <v>151</v>
      </c>
      <c r="B155" s="31" t="s">
        <v>264</v>
      </c>
      <c r="C155" s="32" t="s">
        <v>1</v>
      </c>
      <c r="D155" s="33">
        <f>2*256</f>
        <v>512</v>
      </c>
      <c r="E155" s="23"/>
      <c r="F155" s="18">
        <f t="shared" si="9"/>
        <v>0</v>
      </c>
      <c r="G155" s="13">
        <f t="shared" si="8"/>
        <v>0</v>
      </c>
      <c r="H155" s="1">
        <f t="shared" si="10"/>
        <v>0</v>
      </c>
    </row>
    <row r="156" spans="1:9" ht="30" customHeight="1" x14ac:dyDescent="0.2">
      <c r="A156" s="27">
        <f t="shared" si="11"/>
        <v>152</v>
      </c>
      <c r="B156" s="28" t="s">
        <v>112</v>
      </c>
      <c r="C156" s="29" t="s">
        <v>1</v>
      </c>
      <c r="D156" s="30">
        <f>2*306</f>
        <v>612</v>
      </c>
      <c r="E156" s="23"/>
      <c r="F156" s="18">
        <f t="shared" si="9"/>
        <v>0</v>
      </c>
      <c r="G156" s="13">
        <f t="shared" si="8"/>
        <v>0</v>
      </c>
      <c r="H156" s="1">
        <f t="shared" si="10"/>
        <v>0</v>
      </c>
    </row>
    <row r="157" spans="1:9" ht="15" customHeight="1" x14ac:dyDescent="0.2">
      <c r="A157" s="27">
        <f t="shared" si="11"/>
        <v>153</v>
      </c>
      <c r="B157" s="31" t="s">
        <v>113</v>
      </c>
      <c r="C157" s="32" t="s">
        <v>1</v>
      </c>
      <c r="D157" s="33">
        <f>2*476</f>
        <v>952</v>
      </c>
      <c r="E157" s="23"/>
      <c r="F157" s="18">
        <f t="shared" si="9"/>
        <v>0</v>
      </c>
      <c r="G157" s="13">
        <f t="shared" si="8"/>
        <v>0</v>
      </c>
      <c r="H157" s="1">
        <f t="shared" si="10"/>
        <v>0</v>
      </c>
    </row>
    <row r="158" spans="1:9" ht="15" customHeight="1" x14ac:dyDescent="0.2">
      <c r="A158" s="27">
        <f t="shared" si="11"/>
        <v>154</v>
      </c>
      <c r="B158" s="28" t="s">
        <v>114</v>
      </c>
      <c r="C158" s="29" t="s">
        <v>2</v>
      </c>
      <c r="D158" s="30">
        <f>2*20</f>
        <v>40</v>
      </c>
      <c r="E158" s="23"/>
      <c r="F158" s="18">
        <f t="shared" si="9"/>
        <v>0</v>
      </c>
      <c r="G158" s="13">
        <f t="shared" si="8"/>
        <v>0</v>
      </c>
      <c r="H158" s="1">
        <f t="shared" si="10"/>
        <v>0</v>
      </c>
    </row>
    <row r="159" spans="1:9" ht="30" customHeight="1" x14ac:dyDescent="0.2">
      <c r="A159" s="27">
        <f t="shared" si="11"/>
        <v>155</v>
      </c>
      <c r="B159" s="31" t="s">
        <v>115</v>
      </c>
      <c r="C159" s="32" t="s">
        <v>2</v>
      </c>
      <c r="D159" s="33">
        <f>2*80</f>
        <v>160</v>
      </c>
      <c r="E159" s="23"/>
      <c r="F159" s="18">
        <f t="shared" si="9"/>
        <v>0</v>
      </c>
      <c r="G159" s="13">
        <f t="shared" si="8"/>
        <v>0</v>
      </c>
      <c r="H159" s="1">
        <f t="shared" si="10"/>
        <v>0</v>
      </c>
    </row>
    <row r="160" spans="1:9" ht="15" customHeight="1" x14ac:dyDescent="0.2">
      <c r="A160" s="27">
        <f t="shared" si="11"/>
        <v>156</v>
      </c>
      <c r="B160" s="28" t="s">
        <v>199</v>
      </c>
      <c r="C160" s="29" t="s">
        <v>1</v>
      </c>
      <c r="D160" s="30">
        <f>2*160</f>
        <v>320</v>
      </c>
      <c r="E160" s="23"/>
      <c r="F160" s="18">
        <f t="shared" si="9"/>
        <v>0</v>
      </c>
      <c r="G160" s="13">
        <f t="shared" si="8"/>
        <v>0</v>
      </c>
      <c r="H160" s="1">
        <f t="shared" si="10"/>
        <v>0</v>
      </c>
    </row>
    <row r="161" spans="1:9" ht="30" customHeight="1" x14ac:dyDescent="0.2">
      <c r="A161" s="27">
        <f t="shared" si="11"/>
        <v>157</v>
      </c>
      <c r="B161" s="31" t="s">
        <v>200</v>
      </c>
      <c r="C161" s="32" t="s">
        <v>2</v>
      </c>
      <c r="D161" s="33">
        <f>2*128</f>
        <v>256</v>
      </c>
      <c r="E161" s="23"/>
      <c r="F161" s="18">
        <f t="shared" si="9"/>
        <v>0</v>
      </c>
      <c r="G161" s="13">
        <f t="shared" si="8"/>
        <v>0</v>
      </c>
      <c r="H161" s="1">
        <f t="shared" si="10"/>
        <v>0</v>
      </c>
    </row>
    <row r="162" spans="1:9" ht="15" customHeight="1" x14ac:dyDescent="0.2">
      <c r="A162" s="27">
        <f t="shared" si="11"/>
        <v>158</v>
      </c>
      <c r="B162" s="28" t="s">
        <v>166</v>
      </c>
      <c r="C162" s="29" t="s">
        <v>1</v>
      </c>
      <c r="D162" s="30">
        <f>2*222</f>
        <v>444</v>
      </c>
      <c r="E162" s="23"/>
      <c r="F162" s="18">
        <f t="shared" si="9"/>
        <v>0</v>
      </c>
      <c r="G162" s="13">
        <f t="shared" si="8"/>
        <v>0</v>
      </c>
      <c r="H162" s="1">
        <f t="shared" si="10"/>
        <v>0</v>
      </c>
    </row>
    <row r="163" spans="1:9" ht="30" customHeight="1" x14ac:dyDescent="0.2">
      <c r="A163" s="27">
        <f t="shared" si="11"/>
        <v>159</v>
      </c>
      <c r="B163" s="31" t="s">
        <v>241</v>
      </c>
      <c r="C163" s="32" t="s">
        <v>2</v>
      </c>
      <c r="D163" s="33">
        <f>2*38</f>
        <v>76</v>
      </c>
      <c r="E163" s="23"/>
      <c r="F163" s="18">
        <f t="shared" si="9"/>
        <v>0</v>
      </c>
      <c r="G163" s="13">
        <f t="shared" si="8"/>
        <v>0</v>
      </c>
      <c r="H163" s="1">
        <f t="shared" si="10"/>
        <v>0</v>
      </c>
    </row>
    <row r="164" spans="1:9" ht="15" customHeight="1" x14ac:dyDescent="0.2">
      <c r="A164" s="27">
        <f t="shared" si="11"/>
        <v>160</v>
      </c>
      <c r="B164" s="28" t="s">
        <v>165</v>
      </c>
      <c r="C164" s="29" t="s">
        <v>1</v>
      </c>
      <c r="D164" s="30">
        <f>2*964</f>
        <v>1928</v>
      </c>
      <c r="E164" s="23"/>
      <c r="F164" s="18">
        <f t="shared" si="9"/>
        <v>0</v>
      </c>
      <c r="G164" s="13">
        <f t="shared" si="8"/>
        <v>0</v>
      </c>
      <c r="H164" s="1">
        <f t="shared" si="10"/>
        <v>0</v>
      </c>
    </row>
    <row r="165" spans="1:9" ht="15" customHeight="1" x14ac:dyDescent="0.2">
      <c r="A165" s="27">
        <f t="shared" si="11"/>
        <v>161</v>
      </c>
      <c r="B165" s="31" t="s">
        <v>116</v>
      </c>
      <c r="C165" s="32" t="s">
        <v>2</v>
      </c>
      <c r="D165" s="33">
        <f>2*180</f>
        <v>360</v>
      </c>
      <c r="E165" s="23"/>
      <c r="F165" s="18">
        <f t="shared" si="9"/>
        <v>0</v>
      </c>
      <c r="G165" s="13">
        <f t="shared" si="8"/>
        <v>0</v>
      </c>
      <c r="H165" s="1">
        <f t="shared" si="10"/>
        <v>0</v>
      </c>
    </row>
    <row r="166" spans="1:9" ht="30" customHeight="1" x14ac:dyDescent="0.2">
      <c r="A166" s="27">
        <f t="shared" si="11"/>
        <v>162</v>
      </c>
      <c r="B166" s="28" t="s">
        <v>149</v>
      </c>
      <c r="C166" s="29" t="s">
        <v>1</v>
      </c>
      <c r="D166" s="30">
        <f>2*565</f>
        <v>1130</v>
      </c>
      <c r="E166" s="23"/>
      <c r="F166" s="18">
        <f t="shared" si="9"/>
        <v>0</v>
      </c>
      <c r="G166" s="13">
        <f t="shared" si="8"/>
        <v>0</v>
      </c>
      <c r="H166" s="1">
        <f t="shared" si="10"/>
        <v>0</v>
      </c>
    </row>
    <row r="167" spans="1:9" s="8" customFormat="1" ht="30" customHeight="1" x14ac:dyDescent="0.2">
      <c r="A167" s="27">
        <f t="shared" si="11"/>
        <v>163</v>
      </c>
      <c r="B167" s="31" t="s">
        <v>117</v>
      </c>
      <c r="C167" s="32" t="s">
        <v>1</v>
      </c>
      <c r="D167" s="33">
        <f>2*200</f>
        <v>400</v>
      </c>
      <c r="E167" s="23"/>
      <c r="F167" s="18">
        <f t="shared" si="9"/>
        <v>0</v>
      </c>
      <c r="G167" s="13">
        <f t="shared" si="8"/>
        <v>0</v>
      </c>
      <c r="H167" s="1">
        <f t="shared" si="10"/>
        <v>0</v>
      </c>
      <c r="I167" s="5"/>
    </row>
    <row r="168" spans="1:9" ht="15" customHeight="1" x14ac:dyDescent="0.2">
      <c r="A168" s="27">
        <f t="shared" si="11"/>
        <v>164</v>
      </c>
      <c r="B168" s="28" t="s">
        <v>150</v>
      </c>
      <c r="C168" s="29" t="s">
        <v>1</v>
      </c>
      <c r="D168" s="30">
        <f>2*2022</f>
        <v>4044</v>
      </c>
      <c r="E168" s="23"/>
      <c r="F168" s="18">
        <f t="shared" si="9"/>
        <v>0</v>
      </c>
      <c r="G168" s="13">
        <f t="shared" si="8"/>
        <v>0</v>
      </c>
      <c r="H168" s="1">
        <f t="shared" si="10"/>
        <v>0</v>
      </c>
    </row>
    <row r="169" spans="1:9" ht="15" customHeight="1" x14ac:dyDescent="0.2">
      <c r="A169" s="27">
        <f t="shared" si="11"/>
        <v>165</v>
      </c>
      <c r="B169" s="31" t="s">
        <v>242</v>
      </c>
      <c r="C169" s="32" t="s">
        <v>1</v>
      </c>
      <c r="D169" s="33">
        <f>2*232</f>
        <v>464</v>
      </c>
      <c r="E169" s="22"/>
      <c r="F169" s="17">
        <f t="shared" si="9"/>
        <v>0</v>
      </c>
      <c r="G169" s="13">
        <f t="shared" si="8"/>
        <v>0</v>
      </c>
      <c r="H169" s="1">
        <f t="shared" si="10"/>
        <v>0</v>
      </c>
    </row>
    <row r="170" spans="1:9" ht="15" customHeight="1" x14ac:dyDescent="0.2">
      <c r="A170" s="27">
        <f t="shared" si="11"/>
        <v>166</v>
      </c>
      <c r="B170" s="28" t="s">
        <v>151</v>
      </c>
      <c r="C170" s="29" t="s">
        <v>1</v>
      </c>
      <c r="D170" s="30">
        <f>2*140</f>
        <v>280</v>
      </c>
      <c r="E170" s="23"/>
      <c r="F170" s="18">
        <f t="shared" si="9"/>
        <v>0</v>
      </c>
      <c r="G170" s="13">
        <f t="shared" si="8"/>
        <v>0</v>
      </c>
      <c r="H170" s="1">
        <f t="shared" si="10"/>
        <v>0</v>
      </c>
    </row>
    <row r="171" spans="1:9" s="8" customFormat="1" ht="15" customHeight="1" x14ac:dyDescent="0.2">
      <c r="A171" s="27">
        <f t="shared" si="11"/>
        <v>167</v>
      </c>
      <c r="B171" s="31" t="s">
        <v>152</v>
      </c>
      <c r="C171" s="32" t="s">
        <v>1</v>
      </c>
      <c r="D171" s="33">
        <f>2*140</f>
        <v>280</v>
      </c>
      <c r="E171" s="21"/>
      <c r="F171" s="16">
        <f t="shared" si="9"/>
        <v>0</v>
      </c>
      <c r="G171" s="13">
        <f t="shared" si="8"/>
        <v>0</v>
      </c>
      <c r="H171" s="1">
        <f t="shared" si="10"/>
        <v>0</v>
      </c>
      <c r="I171" s="5"/>
    </row>
    <row r="172" spans="1:9" ht="15" customHeight="1" x14ac:dyDescent="0.2">
      <c r="A172" s="27">
        <f t="shared" si="11"/>
        <v>168</v>
      </c>
      <c r="B172" s="28" t="s">
        <v>153</v>
      </c>
      <c r="C172" s="29" t="s">
        <v>1</v>
      </c>
      <c r="D172" s="30">
        <f>2*300</f>
        <v>600</v>
      </c>
      <c r="E172" s="23"/>
      <c r="F172" s="18">
        <f t="shared" si="9"/>
        <v>0</v>
      </c>
      <c r="G172" s="13">
        <f t="shared" si="8"/>
        <v>0</v>
      </c>
      <c r="H172" s="1">
        <f t="shared" si="10"/>
        <v>0</v>
      </c>
    </row>
    <row r="173" spans="1:9" ht="30" customHeight="1" x14ac:dyDescent="0.2">
      <c r="A173" s="27">
        <f t="shared" si="11"/>
        <v>169</v>
      </c>
      <c r="B173" s="31" t="s">
        <v>167</v>
      </c>
      <c r="C173" s="32" t="s">
        <v>1</v>
      </c>
      <c r="D173" s="33">
        <f>2*198</f>
        <v>396</v>
      </c>
      <c r="E173" s="23"/>
      <c r="F173" s="18">
        <f t="shared" si="9"/>
        <v>0</v>
      </c>
      <c r="G173" s="13">
        <f t="shared" si="8"/>
        <v>0</v>
      </c>
      <c r="H173" s="1">
        <f t="shared" si="10"/>
        <v>0</v>
      </c>
    </row>
    <row r="174" spans="1:9" ht="15" customHeight="1" x14ac:dyDescent="0.2">
      <c r="A174" s="27">
        <f t="shared" si="11"/>
        <v>170</v>
      </c>
      <c r="B174" s="28" t="s">
        <v>168</v>
      </c>
      <c r="C174" s="29" t="s">
        <v>1</v>
      </c>
      <c r="D174" s="30">
        <f>2*80</f>
        <v>160</v>
      </c>
      <c r="E174" s="23"/>
      <c r="F174" s="18">
        <f t="shared" si="9"/>
        <v>0</v>
      </c>
      <c r="G174" s="13">
        <f t="shared" si="8"/>
        <v>0</v>
      </c>
      <c r="H174" s="1">
        <f t="shared" si="10"/>
        <v>0</v>
      </c>
    </row>
    <row r="175" spans="1:9" ht="30" customHeight="1" x14ac:dyDescent="0.2">
      <c r="A175" s="27">
        <f t="shared" si="11"/>
        <v>171</v>
      </c>
      <c r="B175" s="31" t="s">
        <v>169</v>
      </c>
      <c r="C175" s="32" t="s">
        <v>1</v>
      </c>
      <c r="D175" s="33">
        <f>2*196</f>
        <v>392</v>
      </c>
      <c r="E175" s="23"/>
      <c r="F175" s="18">
        <f t="shared" si="9"/>
        <v>0</v>
      </c>
      <c r="G175" s="13">
        <f t="shared" si="8"/>
        <v>0</v>
      </c>
      <c r="H175" s="1">
        <f t="shared" si="10"/>
        <v>0</v>
      </c>
    </row>
    <row r="176" spans="1:9" ht="15" customHeight="1" x14ac:dyDescent="0.2">
      <c r="A176" s="27">
        <f t="shared" si="11"/>
        <v>172</v>
      </c>
      <c r="B176" s="28" t="s">
        <v>243</v>
      </c>
      <c r="C176" s="29" t="s">
        <v>1</v>
      </c>
      <c r="D176" s="30">
        <f>2*90</f>
        <v>180</v>
      </c>
      <c r="E176" s="23"/>
      <c r="F176" s="18">
        <f t="shared" si="9"/>
        <v>0</v>
      </c>
      <c r="G176" s="13">
        <f t="shared" si="8"/>
        <v>0</v>
      </c>
      <c r="H176" s="1">
        <f t="shared" si="10"/>
        <v>0</v>
      </c>
    </row>
    <row r="177" spans="1:8" ht="15" customHeight="1" x14ac:dyDescent="0.2">
      <c r="A177" s="27">
        <f t="shared" si="11"/>
        <v>173</v>
      </c>
      <c r="B177" s="31" t="s">
        <v>21</v>
      </c>
      <c r="C177" s="32" t="s">
        <v>1</v>
      </c>
      <c r="D177" s="33">
        <f>2*40</f>
        <v>80</v>
      </c>
      <c r="E177" s="23"/>
      <c r="F177" s="18">
        <f t="shared" si="9"/>
        <v>0</v>
      </c>
      <c r="G177" s="13">
        <f t="shared" si="8"/>
        <v>0</v>
      </c>
      <c r="H177" s="1">
        <f t="shared" si="10"/>
        <v>0</v>
      </c>
    </row>
    <row r="178" spans="1:8" ht="15" customHeight="1" x14ac:dyDescent="0.2">
      <c r="A178" s="27">
        <f t="shared" si="11"/>
        <v>174</v>
      </c>
      <c r="B178" s="28" t="s">
        <v>22</v>
      </c>
      <c r="C178" s="29" t="s">
        <v>1</v>
      </c>
      <c r="D178" s="30">
        <f>2*160</f>
        <v>320</v>
      </c>
      <c r="E178" s="23"/>
      <c r="F178" s="18">
        <f t="shared" si="9"/>
        <v>0</v>
      </c>
      <c r="G178" s="13">
        <f t="shared" si="8"/>
        <v>0</v>
      </c>
      <c r="H178" s="1">
        <f t="shared" si="10"/>
        <v>0</v>
      </c>
    </row>
    <row r="179" spans="1:8" ht="15" customHeight="1" x14ac:dyDescent="0.2">
      <c r="A179" s="27">
        <f t="shared" si="11"/>
        <v>175</v>
      </c>
      <c r="B179" s="31" t="s">
        <v>23</v>
      </c>
      <c r="C179" s="32" t="s">
        <v>1</v>
      </c>
      <c r="D179" s="33">
        <f>2*150</f>
        <v>300</v>
      </c>
      <c r="E179" s="23"/>
      <c r="F179" s="18">
        <f t="shared" si="9"/>
        <v>0</v>
      </c>
      <c r="G179" s="13">
        <f t="shared" si="8"/>
        <v>0</v>
      </c>
      <c r="H179" s="1">
        <f t="shared" si="10"/>
        <v>0</v>
      </c>
    </row>
    <row r="180" spans="1:8" ht="15" customHeight="1" x14ac:dyDescent="0.2">
      <c r="A180" s="27">
        <f t="shared" si="11"/>
        <v>176</v>
      </c>
      <c r="B180" s="28" t="s">
        <v>24</v>
      </c>
      <c r="C180" s="29" t="s">
        <v>1</v>
      </c>
      <c r="D180" s="30">
        <f>2*30</f>
        <v>60</v>
      </c>
      <c r="E180" s="23"/>
      <c r="F180" s="18">
        <f t="shared" si="9"/>
        <v>0</v>
      </c>
      <c r="G180" s="13">
        <f t="shared" si="8"/>
        <v>0</v>
      </c>
      <c r="H180" s="1">
        <f t="shared" si="10"/>
        <v>0</v>
      </c>
    </row>
    <row r="181" spans="1:8" ht="15" customHeight="1" x14ac:dyDescent="0.2">
      <c r="A181" s="27">
        <f t="shared" si="11"/>
        <v>177</v>
      </c>
      <c r="B181" s="31" t="s">
        <v>49</v>
      </c>
      <c r="C181" s="32" t="s">
        <v>1</v>
      </c>
      <c r="D181" s="33">
        <f>2*544</f>
        <v>1088</v>
      </c>
      <c r="E181" s="23"/>
      <c r="F181" s="18">
        <f t="shared" si="9"/>
        <v>0</v>
      </c>
      <c r="G181" s="13">
        <f t="shared" si="8"/>
        <v>0</v>
      </c>
      <c r="H181" s="1">
        <f t="shared" si="10"/>
        <v>0</v>
      </c>
    </row>
    <row r="182" spans="1:8" ht="15" customHeight="1" x14ac:dyDescent="0.2">
      <c r="A182" s="27">
        <f t="shared" si="11"/>
        <v>178</v>
      </c>
      <c r="B182" s="28" t="s">
        <v>154</v>
      </c>
      <c r="C182" s="29" t="s">
        <v>2</v>
      </c>
      <c r="D182" s="30">
        <f>2*130</f>
        <v>260</v>
      </c>
      <c r="E182" s="23"/>
      <c r="F182" s="18">
        <f t="shared" si="9"/>
        <v>0</v>
      </c>
      <c r="G182" s="13">
        <f t="shared" si="8"/>
        <v>0</v>
      </c>
      <c r="H182" s="1">
        <f t="shared" si="10"/>
        <v>0</v>
      </c>
    </row>
    <row r="183" spans="1:8" ht="15" customHeight="1" x14ac:dyDescent="0.2">
      <c r="A183" s="27">
        <f t="shared" si="11"/>
        <v>179</v>
      </c>
      <c r="B183" s="31" t="s">
        <v>67</v>
      </c>
      <c r="C183" s="32" t="s">
        <v>2</v>
      </c>
      <c r="D183" s="33">
        <f>2*200</f>
        <v>400</v>
      </c>
      <c r="E183" s="21"/>
      <c r="F183" s="16">
        <f t="shared" si="9"/>
        <v>0</v>
      </c>
      <c r="G183" s="13">
        <f t="shared" si="8"/>
        <v>0</v>
      </c>
      <c r="H183" s="1">
        <f t="shared" si="10"/>
        <v>0</v>
      </c>
    </row>
    <row r="184" spans="1:8" ht="15" customHeight="1" x14ac:dyDescent="0.2">
      <c r="A184" s="27">
        <f t="shared" si="11"/>
        <v>180</v>
      </c>
      <c r="B184" s="28" t="s">
        <v>133</v>
      </c>
      <c r="C184" s="29" t="s">
        <v>1</v>
      </c>
      <c r="D184" s="30">
        <f>2*200</f>
        <v>400</v>
      </c>
      <c r="E184" s="21"/>
      <c r="F184" s="16">
        <f t="shared" si="9"/>
        <v>0</v>
      </c>
      <c r="G184" s="13">
        <f t="shared" si="8"/>
        <v>0</v>
      </c>
      <c r="H184" s="1">
        <f t="shared" si="10"/>
        <v>0</v>
      </c>
    </row>
    <row r="185" spans="1:8" ht="15" customHeight="1" x14ac:dyDescent="0.2">
      <c r="A185" s="27">
        <f t="shared" si="11"/>
        <v>181</v>
      </c>
      <c r="B185" s="31" t="s">
        <v>134</v>
      </c>
      <c r="C185" s="32" t="s">
        <v>2</v>
      </c>
      <c r="D185" s="33">
        <f>2*20</f>
        <v>40</v>
      </c>
      <c r="E185" s="21"/>
      <c r="F185" s="16">
        <f t="shared" si="9"/>
        <v>0</v>
      </c>
      <c r="G185" s="13">
        <f t="shared" si="8"/>
        <v>0</v>
      </c>
      <c r="H185" s="1">
        <f t="shared" si="10"/>
        <v>0</v>
      </c>
    </row>
    <row r="186" spans="1:8" ht="15" customHeight="1" x14ac:dyDescent="0.2">
      <c r="A186" s="27">
        <f t="shared" si="11"/>
        <v>182</v>
      </c>
      <c r="B186" s="28" t="s">
        <v>170</v>
      </c>
      <c r="C186" s="29" t="s">
        <v>1</v>
      </c>
      <c r="D186" s="30">
        <f>2*622</f>
        <v>1244</v>
      </c>
      <c r="E186" s="21"/>
      <c r="F186" s="16">
        <f t="shared" si="9"/>
        <v>0</v>
      </c>
      <c r="G186" s="13">
        <f t="shared" si="8"/>
        <v>0</v>
      </c>
      <c r="H186" s="1">
        <f t="shared" si="10"/>
        <v>0</v>
      </c>
    </row>
    <row r="187" spans="1:8" ht="15" customHeight="1" x14ac:dyDescent="0.2">
      <c r="A187" s="27">
        <f t="shared" si="11"/>
        <v>183</v>
      </c>
      <c r="B187" s="31" t="s">
        <v>171</v>
      </c>
      <c r="C187" s="32" t="s">
        <v>1</v>
      </c>
      <c r="D187" s="33">
        <f>2*850</f>
        <v>1700</v>
      </c>
      <c r="E187" s="21"/>
      <c r="F187" s="16">
        <f t="shared" si="9"/>
        <v>0</v>
      </c>
      <c r="G187" s="13">
        <f t="shared" si="8"/>
        <v>0</v>
      </c>
      <c r="H187" s="1">
        <f t="shared" si="10"/>
        <v>0</v>
      </c>
    </row>
    <row r="188" spans="1:8" ht="15" customHeight="1" x14ac:dyDescent="0.2">
      <c r="A188" s="27">
        <f t="shared" si="11"/>
        <v>184</v>
      </c>
      <c r="B188" s="28" t="s">
        <v>118</v>
      </c>
      <c r="C188" s="29" t="s">
        <v>1</v>
      </c>
      <c r="D188" s="30">
        <f>2*1366</f>
        <v>2732</v>
      </c>
      <c r="E188" s="23"/>
      <c r="F188" s="18">
        <f t="shared" si="9"/>
        <v>0</v>
      </c>
      <c r="G188" s="13">
        <f t="shared" ref="G188:G246" si="12">E188*D188</f>
        <v>0</v>
      </c>
      <c r="H188" s="1">
        <f t="shared" si="10"/>
        <v>0</v>
      </c>
    </row>
    <row r="189" spans="1:8" ht="15" customHeight="1" x14ac:dyDescent="0.2">
      <c r="A189" s="27">
        <f t="shared" si="11"/>
        <v>185</v>
      </c>
      <c r="B189" s="31" t="s">
        <v>244</v>
      </c>
      <c r="C189" s="32" t="s">
        <v>1</v>
      </c>
      <c r="D189" s="33">
        <f>2*692</f>
        <v>1384</v>
      </c>
      <c r="E189" s="23"/>
      <c r="F189" s="18">
        <f t="shared" si="9"/>
        <v>0</v>
      </c>
      <c r="G189" s="13">
        <f t="shared" si="12"/>
        <v>0</v>
      </c>
      <c r="H189" s="1">
        <f t="shared" si="10"/>
        <v>0</v>
      </c>
    </row>
    <row r="190" spans="1:8" ht="15" customHeight="1" x14ac:dyDescent="0.2">
      <c r="A190" s="27">
        <f t="shared" si="11"/>
        <v>186</v>
      </c>
      <c r="B190" s="28" t="s">
        <v>156</v>
      </c>
      <c r="C190" s="29" t="s">
        <v>1</v>
      </c>
      <c r="D190" s="30">
        <f>2*1626</f>
        <v>3252</v>
      </c>
      <c r="E190" s="23"/>
      <c r="F190" s="18">
        <f t="shared" ref="F190:F246" si="13">E190*1.2</f>
        <v>0</v>
      </c>
      <c r="G190" s="13">
        <f t="shared" si="12"/>
        <v>0</v>
      </c>
      <c r="H190" s="1">
        <f t="shared" ref="H190:H246" si="14">D190*F190</f>
        <v>0</v>
      </c>
    </row>
    <row r="191" spans="1:8" ht="15" customHeight="1" x14ac:dyDescent="0.2">
      <c r="A191" s="27">
        <f t="shared" si="11"/>
        <v>187</v>
      </c>
      <c r="B191" s="31" t="s">
        <v>245</v>
      </c>
      <c r="C191" s="32" t="s">
        <v>2</v>
      </c>
      <c r="D191" s="33">
        <f>2*2956</f>
        <v>5912</v>
      </c>
      <c r="E191" s="23"/>
      <c r="F191" s="18">
        <f t="shared" si="13"/>
        <v>0</v>
      </c>
      <c r="G191" s="13">
        <f t="shared" si="12"/>
        <v>0</v>
      </c>
      <c r="H191" s="1">
        <f t="shared" si="14"/>
        <v>0</v>
      </c>
    </row>
    <row r="192" spans="1:8" ht="15" customHeight="1" x14ac:dyDescent="0.2">
      <c r="A192" s="27">
        <f t="shared" si="11"/>
        <v>188</v>
      </c>
      <c r="B192" s="28" t="s">
        <v>155</v>
      </c>
      <c r="C192" s="29" t="s">
        <v>1</v>
      </c>
      <c r="D192" s="30">
        <f>2*3234</f>
        <v>6468</v>
      </c>
      <c r="E192" s="23"/>
      <c r="F192" s="18">
        <f t="shared" si="13"/>
        <v>0</v>
      </c>
      <c r="G192" s="13">
        <f t="shared" si="12"/>
        <v>0</v>
      </c>
      <c r="H192" s="1">
        <f t="shared" si="14"/>
        <v>0</v>
      </c>
    </row>
    <row r="193" spans="1:9" ht="15" customHeight="1" x14ac:dyDescent="0.2">
      <c r="A193" s="27">
        <f t="shared" si="11"/>
        <v>189</v>
      </c>
      <c r="B193" s="31" t="s">
        <v>157</v>
      </c>
      <c r="C193" s="32" t="s">
        <v>2</v>
      </c>
      <c r="D193" s="33">
        <f>2*239</f>
        <v>478</v>
      </c>
      <c r="E193" s="23"/>
      <c r="F193" s="18">
        <f t="shared" si="13"/>
        <v>0</v>
      </c>
      <c r="G193" s="13">
        <f t="shared" si="12"/>
        <v>0</v>
      </c>
      <c r="H193" s="1">
        <f t="shared" si="14"/>
        <v>0</v>
      </c>
    </row>
    <row r="194" spans="1:9" ht="15" customHeight="1" x14ac:dyDescent="0.2">
      <c r="A194" s="27">
        <f t="shared" si="11"/>
        <v>190</v>
      </c>
      <c r="B194" s="28" t="s">
        <v>215</v>
      </c>
      <c r="C194" s="29" t="s">
        <v>2</v>
      </c>
      <c r="D194" s="30">
        <f>2*90</f>
        <v>180</v>
      </c>
      <c r="E194" s="23"/>
      <c r="F194" s="18">
        <f t="shared" si="13"/>
        <v>0</v>
      </c>
      <c r="G194" s="13">
        <f t="shared" si="12"/>
        <v>0</v>
      </c>
      <c r="H194" s="1">
        <f t="shared" si="14"/>
        <v>0</v>
      </c>
    </row>
    <row r="195" spans="1:9" ht="15" customHeight="1" x14ac:dyDescent="0.2">
      <c r="A195" s="27">
        <f t="shared" si="11"/>
        <v>191</v>
      </c>
      <c r="B195" s="31" t="s">
        <v>68</v>
      </c>
      <c r="C195" s="32" t="s">
        <v>2</v>
      </c>
      <c r="D195" s="33">
        <f>2*42</f>
        <v>84</v>
      </c>
      <c r="E195" s="23"/>
      <c r="F195" s="18">
        <f t="shared" si="13"/>
        <v>0</v>
      </c>
      <c r="G195" s="13">
        <f t="shared" si="12"/>
        <v>0</v>
      </c>
      <c r="H195" s="1">
        <f t="shared" si="14"/>
        <v>0</v>
      </c>
    </row>
    <row r="196" spans="1:9" ht="15" customHeight="1" x14ac:dyDescent="0.2">
      <c r="A196" s="27">
        <f t="shared" si="11"/>
        <v>192</v>
      </c>
      <c r="B196" s="28" t="s">
        <v>69</v>
      </c>
      <c r="C196" s="29" t="s">
        <v>2</v>
      </c>
      <c r="D196" s="30">
        <f>2*748</f>
        <v>1496</v>
      </c>
      <c r="E196" s="23"/>
      <c r="F196" s="18">
        <f t="shared" si="13"/>
        <v>0</v>
      </c>
      <c r="G196" s="13">
        <f t="shared" si="12"/>
        <v>0</v>
      </c>
      <c r="H196" s="1">
        <f t="shared" si="14"/>
        <v>0</v>
      </c>
    </row>
    <row r="197" spans="1:9" ht="15" customHeight="1" x14ac:dyDescent="0.2">
      <c r="A197" s="27">
        <f t="shared" si="11"/>
        <v>193</v>
      </c>
      <c r="B197" s="31" t="s">
        <v>172</v>
      </c>
      <c r="C197" s="32" t="s">
        <v>2</v>
      </c>
      <c r="D197" s="33">
        <f>2*378</f>
        <v>756</v>
      </c>
      <c r="E197" s="23"/>
      <c r="F197" s="18">
        <f t="shared" si="13"/>
        <v>0</v>
      </c>
      <c r="G197" s="13">
        <f t="shared" si="12"/>
        <v>0</v>
      </c>
      <c r="H197" s="1">
        <f t="shared" si="14"/>
        <v>0</v>
      </c>
    </row>
    <row r="198" spans="1:9" ht="15" customHeight="1" x14ac:dyDescent="0.2">
      <c r="A198" s="27">
        <f t="shared" si="11"/>
        <v>194</v>
      </c>
      <c r="B198" s="28" t="s">
        <v>70</v>
      </c>
      <c r="C198" s="29" t="s">
        <v>2</v>
      </c>
      <c r="D198" s="30">
        <f>2*218</f>
        <v>436</v>
      </c>
      <c r="E198" s="23"/>
      <c r="F198" s="18">
        <f t="shared" si="13"/>
        <v>0</v>
      </c>
      <c r="G198" s="13">
        <f t="shared" si="12"/>
        <v>0</v>
      </c>
      <c r="H198" s="1">
        <f t="shared" si="14"/>
        <v>0</v>
      </c>
    </row>
    <row r="199" spans="1:9" ht="15" customHeight="1" x14ac:dyDescent="0.2">
      <c r="A199" s="27">
        <f t="shared" ref="A199:A256" si="15">A198+1</f>
        <v>195</v>
      </c>
      <c r="B199" s="31" t="s">
        <v>71</v>
      </c>
      <c r="C199" s="32" t="s">
        <v>2</v>
      </c>
      <c r="D199" s="33">
        <f>2*170</f>
        <v>340</v>
      </c>
      <c r="E199" s="23"/>
      <c r="F199" s="18">
        <f t="shared" si="13"/>
        <v>0</v>
      </c>
      <c r="G199" s="13">
        <f t="shared" si="12"/>
        <v>0</v>
      </c>
      <c r="H199" s="1">
        <f t="shared" si="14"/>
        <v>0</v>
      </c>
    </row>
    <row r="200" spans="1:9" ht="15" customHeight="1" x14ac:dyDescent="0.2">
      <c r="A200" s="27">
        <f t="shared" si="15"/>
        <v>196</v>
      </c>
      <c r="B200" s="28" t="s">
        <v>72</v>
      </c>
      <c r="C200" s="29" t="s">
        <v>2</v>
      </c>
      <c r="D200" s="30">
        <f>2*52</f>
        <v>104</v>
      </c>
      <c r="E200" s="23"/>
      <c r="F200" s="18">
        <f t="shared" si="13"/>
        <v>0</v>
      </c>
      <c r="G200" s="13">
        <f t="shared" si="12"/>
        <v>0</v>
      </c>
      <c r="H200" s="1">
        <f t="shared" si="14"/>
        <v>0</v>
      </c>
    </row>
    <row r="201" spans="1:9" s="8" customFormat="1" ht="15" customHeight="1" x14ac:dyDescent="0.2">
      <c r="A201" s="27">
        <f t="shared" si="15"/>
        <v>197</v>
      </c>
      <c r="B201" s="31" t="s">
        <v>73</v>
      </c>
      <c r="C201" s="32" t="s">
        <v>2</v>
      </c>
      <c r="D201" s="33">
        <f>2*4948</f>
        <v>9896</v>
      </c>
      <c r="E201" s="23"/>
      <c r="F201" s="18">
        <f t="shared" si="13"/>
        <v>0</v>
      </c>
      <c r="G201" s="13">
        <f t="shared" si="12"/>
        <v>0</v>
      </c>
      <c r="H201" s="1">
        <f t="shared" si="14"/>
        <v>0</v>
      </c>
      <c r="I201" s="5"/>
    </row>
    <row r="202" spans="1:9" ht="15" customHeight="1" x14ac:dyDescent="0.2">
      <c r="A202" s="27">
        <f t="shared" si="15"/>
        <v>198</v>
      </c>
      <c r="B202" s="28" t="s">
        <v>74</v>
      </c>
      <c r="C202" s="29" t="s">
        <v>2</v>
      </c>
      <c r="D202" s="30">
        <f>2*84</f>
        <v>168</v>
      </c>
      <c r="E202" s="22"/>
      <c r="F202" s="17">
        <f t="shared" si="13"/>
        <v>0</v>
      </c>
      <c r="G202" s="13">
        <f t="shared" si="12"/>
        <v>0</v>
      </c>
      <c r="H202" s="1">
        <f t="shared" si="14"/>
        <v>0</v>
      </c>
    </row>
    <row r="203" spans="1:9" ht="15" customHeight="1" x14ac:dyDescent="0.2">
      <c r="A203" s="27">
        <f t="shared" si="15"/>
        <v>199</v>
      </c>
      <c r="B203" s="31" t="s">
        <v>119</v>
      </c>
      <c r="C203" s="32" t="s">
        <v>2</v>
      </c>
      <c r="D203" s="33">
        <f>2*6</f>
        <v>12</v>
      </c>
      <c r="E203" s="22"/>
      <c r="F203" s="17">
        <f t="shared" si="13"/>
        <v>0</v>
      </c>
      <c r="G203" s="13">
        <f t="shared" si="12"/>
        <v>0</v>
      </c>
      <c r="H203" s="1">
        <f t="shared" si="14"/>
        <v>0</v>
      </c>
    </row>
    <row r="204" spans="1:9" s="10" customFormat="1" ht="15" customHeight="1" x14ac:dyDescent="0.2">
      <c r="A204" s="27">
        <f t="shared" si="15"/>
        <v>200</v>
      </c>
      <c r="B204" s="28" t="s">
        <v>60</v>
      </c>
      <c r="C204" s="29" t="s">
        <v>1</v>
      </c>
      <c r="D204" s="30">
        <f>2*150</f>
        <v>300</v>
      </c>
      <c r="E204" s="24"/>
      <c r="F204" s="19">
        <f t="shared" si="13"/>
        <v>0</v>
      </c>
      <c r="G204" s="15">
        <f t="shared" si="12"/>
        <v>0</v>
      </c>
      <c r="H204" s="1">
        <f t="shared" si="14"/>
        <v>0</v>
      </c>
      <c r="I204" s="5"/>
    </row>
    <row r="205" spans="1:9" ht="15" customHeight="1" x14ac:dyDescent="0.2">
      <c r="A205" s="27">
        <f t="shared" si="15"/>
        <v>201</v>
      </c>
      <c r="B205" s="31" t="s">
        <v>246</v>
      </c>
      <c r="C205" s="32" t="s">
        <v>1</v>
      </c>
      <c r="D205" s="33">
        <f>2*64</f>
        <v>128</v>
      </c>
      <c r="E205" s="21"/>
      <c r="F205" s="16">
        <f t="shared" si="13"/>
        <v>0</v>
      </c>
      <c r="G205" s="13">
        <f t="shared" si="12"/>
        <v>0</v>
      </c>
      <c r="H205" s="1">
        <f t="shared" si="14"/>
        <v>0</v>
      </c>
    </row>
    <row r="206" spans="1:9" ht="15" customHeight="1" x14ac:dyDescent="0.2">
      <c r="A206" s="27">
        <f t="shared" si="15"/>
        <v>202</v>
      </c>
      <c r="B206" s="28" t="s">
        <v>216</v>
      </c>
      <c r="C206" s="29" t="s">
        <v>1</v>
      </c>
      <c r="D206" s="30">
        <f>2*32</f>
        <v>64</v>
      </c>
      <c r="E206" s="21"/>
      <c r="F206" s="16">
        <f t="shared" si="13"/>
        <v>0</v>
      </c>
      <c r="G206" s="13">
        <f t="shared" si="12"/>
        <v>0</v>
      </c>
      <c r="H206" s="1">
        <f t="shared" si="14"/>
        <v>0</v>
      </c>
    </row>
    <row r="207" spans="1:9" ht="15" customHeight="1" x14ac:dyDescent="0.2">
      <c r="A207" s="27">
        <f t="shared" si="15"/>
        <v>203</v>
      </c>
      <c r="B207" s="31" t="s">
        <v>221</v>
      </c>
      <c r="C207" s="32" t="s">
        <v>1</v>
      </c>
      <c r="D207" s="33">
        <f>2*64</f>
        <v>128</v>
      </c>
      <c r="E207" s="23"/>
      <c r="F207" s="18">
        <f t="shared" si="13"/>
        <v>0</v>
      </c>
      <c r="G207" s="13">
        <f t="shared" si="12"/>
        <v>0</v>
      </c>
      <c r="H207" s="1">
        <f t="shared" si="14"/>
        <v>0</v>
      </c>
    </row>
    <row r="208" spans="1:9" s="11" customFormat="1" ht="15" customHeight="1" x14ac:dyDescent="0.2">
      <c r="A208" s="27">
        <f t="shared" si="15"/>
        <v>204</v>
      </c>
      <c r="B208" s="28" t="s">
        <v>220</v>
      </c>
      <c r="C208" s="29" t="s">
        <v>1</v>
      </c>
      <c r="D208" s="30">
        <f>2*14</f>
        <v>28</v>
      </c>
      <c r="E208" s="23"/>
      <c r="F208" s="18">
        <f t="shared" si="13"/>
        <v>0</v>
      </c>
      <c r="G208" s="13">
        <f t="shared" si="12"/>
        <v>0</v>
      </c>
      <c r="H208" s="1">
        <f t="shared" si="14"/>
        <v>0</v>
      </c>
      <c r="I208" s="5"/>
    </row>
    <row r="209" spans="1:9" s="11" customFormat="1" ht="15" customHeight="1" x14ac:dyDescent="0.2">
      <c r="A209" s="27">
        <f t="shared" si="15"/>
        <v>205</v>
      </c>
      <c r="B209" s="31" t="s">
        <v>120</v>
      </c>
      <c r="C209" s="32" t="s">
        <v>1</v>
      </c>
      <c r="D209" s="33">
        <f>2*25</f>
        <v>50</v>
      </c>
      <c r="E209" s="23"/>
      <c r="F209" s="18">
        <f t="shared" si="13"/>
        <v>0</v>
      </c>
      <c r="G209" s="13">
        <f t="shared" si="12"/>
        <v>0</v>
      </c>
      <c r="H209" s="1">
        <f t="shared" si="14"/>
        <v>0</v>
      </c>
      <c r="I209" s="5"/>
    </row>
    <row r="210" spans="1:9" ht="15" customHeight="1" x14ac:dyDescent="0.2">
      <c r="A210" s="27">
        <f t="shared" si="15"/>
        <v>206</v>
      </c>
      <c r="B210" s="28" t="s">
        <v>121</v>
      </c>
      <c r="C210" s="29" t="s">
        <v>1</v>
      </c>
      <c r="D210" s="30">
        <f>2*127</f>
        <v>254</v>
      </c>
      <c r="E210" s="23"/>
      <c r="F210" s="18">
        <f t="shared" si="13"/>
        <v>0</v>
      </c>
      <c r="G210" s="13">
        <f t="shared" si="12"/>
        <v>0</v>
      </c>
      <c r="H210" s="1">
        <f t="shared" si="14"/>
        <v>0</v>
      </c>
    </row>
    <row r="211" spans="1:9" ht="15" customHeight="1" x14ac:dyDescent="0.2">
      <c r="A211" s="27">
        <f t="shared" si="15"/>
        <v>207</v>
      </c>
      <c r="B211" s="31" t="s">
        <v>265</v>
      </c>
      <c r="C211" s="32" t="s">
        <v>1</v>
      </c>
      <c r="D211" s="33">
        <f>2*78</f>
        <v>156</v>
      </c>
      <c r="E211" s="23"/>
      <c r="F211" s="18">
        <f t="shared" si="13"/>
        <v>0</v>
      </c>
      <c r="G211" s="13">
        <f t="shared" si="12"/>
        <v>0</v>
      </c>
      <c r="H211" s="1">
        <f t="shared" si="14"/>
        <v>0</v>
      </c>
    </row>
    <row r="212" spans="1:9" ht="15" customHeight="1" x14ac:dyDescent="0.2">
      <c r="A212" s="27">
        <f t="shared" si="15"/>
        <v>208</v>
      </c>
      <c r="B212" s="28" t="s">
        <v>122</v>
      </c>
      <c r="C212" s="29" t="s">
        <v>1</v>
      </c>
      <c r="D212" s="30">
        <f>2*65</f>
        <v>130</v>
      </c>
      <c r="E212" s="22"/>
      <c r="F212" s="17">
        <f t="shared" si="13"/>
        <v>0</v>
      </c>
      <c r="G212" s="13">
        <f t="shared" si="12"/>
        <v>0</v>
      </c>
      <c r="H212" s="1">
        <f t="shared" si="14"/>
        <v>0</v>
      </c>
    </row>
    <row r="213" spans="1:9" ht="15" customHeight="1" x14ac:dyDescent="0.2">
      <c r="A213" s="27">
        <f t="shared" si="15"/>
        <v>209</v>
      </c>
      <c r="B213" s="31" t="s">
        <v>123</v>
      </c>
      <c r="C213" s="32" t="s">
        <v>1</v>
      </c>
      <c r="D213" s="33">
        <f>2*40</f>
        <v>80</v>
      </c>
      <c r="E213" s="23"/>
      <c r="F213" s="18">
        <f t="shared" si="13"/>
        <v>0</v>
      </c>
      <c r="G213" s="13">
        <f t="shared" si="12"/>
        <v>0</v>
      </c>
      <c r="H213" s="1">
        <f t="shared" si="14"/>
        <v>0</v>
      </c>
    </row>
    <row r="214" spans="1:9" ht="15" customHeight="1" x14ac:dyDescent="0.2">
      <c r="A214" s="27">
        <f t="shared" si="15"/>
        <v>210</v>
      </c>
      <c r="B214" s="28" t="s">
        <v>124</v>
      </c>
      <c r="C214" s="29" t="s">
        <v>1</v>
      </c>
      <c r="D214" s="30">
        <f>2*20</f>
        <v>40</v>
      </c>
      <c r="E214" s="23"/>
      <c r="F214" s="18">
        <f t="shared" si="13"/>
        <v>0</v>
      </c>
      <c r="G214" s="13">
        <f t="shared" si="12"/>
        <v>0</v>
      </c>
      <c r="H214" s="1">
        <f t="shared" si="14"/>
        <v>0</v>
      </c>
    </row>
    <row r="215" spans="1:9" ht="15" customHeight="1" x14ac:dyDescent="0.2">
      <c r="A215" s="27">
        <f t="shared" si="15"/>
        <v>211</v>
      </c>
      <c r="B215" s="31" t="s">
        <v>217</v>
      </c>
      <c r="C215" s="32" t="s">
        <v>1</v>
      </c>
      <c r="D215" s="33">
        <f>2*13</f>
        <v>26</v>
      </c>
      <c r="E215" s="23"/>
      <c r="F215" s="18">
        <f t="shared" si="13"/>
        <v>0</v>
      </c>
      <c r="G215" s="13">
        <f t="shared" si="12"/>
        <v>0</v>
      </c>
      <c r="H215" s="1">
        <f t="shared" si="14"/>
        <v>0</v>
      </c>
    </row>
    <row r="216" spans="1:9" ht="15" customHeight="1" x14ac:dyDescent="0.2">
      <c r="A216" s="27">
        <f t="shared" si="15"/>
        <v>212</v>
      </c>
      <c r="B216" s="28" t="s">
        <v>173</v>
      </c>
      <c r="C216" s="29" t="s">
        <v>1</v>
      </c>
      <c r="D216" s="30">
        <f>2*200</f>
        <v>400</v>
      </c>
      <c r="E216" s="23"/>
      <c r="F216" s="18">
        <f t="shared" si="13"/>
        <v>0</v>
      </c>
      <c r="G216" s="13">
        <f t="shared" si="12"/>
        <v>0</v>
      </c>
      <c r="H216" s="1">
        <f t="shared" si="14"/>
        <v>0</v>
      </c>
    </row>
    <row r="217" spans="1:9" ht="15" customHeight="1" x14ac:dyDescent="0.2">
      <c r="A217" s="27">
        <f t="shared" si="15"/>
        <v>213</v>
      </c>
      <c r="B217" s="31" t="s">
        <v>158</v>
      </c>
      <c r="C217" s="32" t="s">
        <v>1</v>
      </c>
      <c r="D217" s="33">
        <f>2*100</f>
        <v>200</v>
      </c>
      <c r="E217" s="23"/>
      <c r="F217" s="18">
        <f t="shared" si="13"/>
        <v>0</v>
      </c>
      <c r="G217" s="13">
        <f t="shared" si="12"/>
        <v>0</v>
      </c>
      <c r="H217" s="1">
        <f t="shared" si="14"/>
        <v>0</v>
      </c>
    </row>
    <row r="218" spans="1:9" ht="15" customHeight="1" x14ac:dyDescent="0.2">
      <c r="A218" s="27">
        <f t="shared" si="15"/>
        <v>214</v>
      </c>
      <c r="B218" s="28" t="s">
        <v>218</v>
      </c>
      <c r="C218" s="29" t="s">
        <v>1</v>
      </c>
      <c r="D218" s="30">
        <f>2*86</f>
        <v>172</v>
      </c>
      <c r="E218" s="23"/>
      <c r="F218" s="18">
        <f t="shared" si="13"/>
        <v>0</v>
      </c>
      <c r="G218" s="13">
        <f t="shared" si="12"/>
        <v>0</v>
      </c>
      <c r="H218" s="1">
        <f t="shared" si="14"/>
        <v>0</v>
      </c>
    </row>
    <row r="219" spans="1:9" ht="15" customHeight="1" x14ac:dyDescent="0.2">
      <c r="A219" s="27">
        <f t="shared" si="15"/>
        <v>215</v>
      </c>
      <c r="B219" s="31" t="s">
        <v>47</v>
      </c>
      <c r="C219" s="32" t="s">
        <v>1</v>
      </c>
      <c r="D219" s="33">
        <f>2*150</f>
        <v>300</v>
      </c>
      <c r="E219" s="23"/>
      <c r="F219" s="18">
        <f t="shared" si="13"/>
        <v>0</v>
      </c>
      <c r="G219" s="13">
        <f t="shared" si="12"/>
        <v>0</v>
      </c>
      <c r="H219" s="1">
        <f t="shared" si="14"/>
        <v>0</v>
      </c>
    </row>
    <row r="220" spans="1:9" ht="15" customHeight="1" x14ac:dyDescent="0.2">
      <c r="A220" s="27">
        <f t="shared" si="15"/>
        <v>216</v>
      </c>
      <c r="B220" s="28" t="s">
        <v>48</v>
      </c>
      <c r="C220" s="29" t="s">
        <v>1</v>
      </c>
      <c r="D220" s="30">
        <f>2*60</f>
        <v>120</v>
      </c>
      <c r="E220" s="23"/>
      <c r="F220" s="18">
        <f t="shared" si="13"/>
        <v>0</v>
      </c>
      <c r="G220" s="13">
        <f t="shared" si="12"/>
        <v>0</v>
      </c>
      <c r="H220" s="1">
        <f t="shared" si="14"/>
        <v>0</v>
      </c>
    </row>
    <row r="221" spans="1:9" ht="15" customHeight="1" x14ac:dyDescent="0.2">
      <c r="A221" s="27">
        <f t="shared" si="15"/>
        <v>217</v>
      </c>
      <c r="B221" s="31" t="s">
        <v>247</v>
      </c>
      <c r="C221" s="32" t="s">
        <v>2</v>
      </c>
      <c r="D221" s="33">
        <f>2*20</f>
        <v>40</v>
      </c>
      <c r="E221" s="22"/>
      <c r="F221" s="17">
        <f t="shared" si="13"/>
        <v>0</v>
      </c>
      <c r="G221" s="13">
        <f t="shared" si="12"/>
        <v>0</v>
      </c>
      <c r="H221" s="1">
        <f t="shared" si="14"/>
        <v>0</v>
      </c>
    </row>
    <row r="222" spans="1:9" ht="15" customHeight="1" x14ac:dyDescent="0.2">
      <c r="A222" s="27">
        <f t="shared" si="15"/>
        <v>218</v>
      </c>
      <c r="B222" s="28" t="s">
        <v>174</v>
      </c>
      <c r="C222" s="29" t="s">
        <v>2</v>
      </c>
      <c r="D222" s="30">
        <f>2*20</f>
        <v>40</v>
      </c>
      <c r="E222" s="21"/>
      <c r="F222" s="16">
        <f t="shared" si="13"/>
        <v>0</v>
      </c>
      <c r="G222" s="13">
        <f t="shared" si="12"/>
        <v>0</v>
      </c>
      <c r="H222" s="1">
        <f t="shared" si="14"/>
        <v>0</v>
      </c>
    </row>
    <row r="223" spans="1:9" ht="15" customHeight="1" x14ac:dyDescent="0.2">
      <c r="A223" s="27">
        <f t="shared" si="15"/>
        <v>219</v>
      </c>
      <c r="B223" s="31" t="s">
        <v>75</v>
      </c>
      <c r="C223" s="32" t="s">
        <v>2</v>
      </c>
      <c r="D223" s="33">
        <f>2*56</f>
        <v>112</v>
      </c>
      <c r="E223" s="22"/>
      <c r="F223" s="17">
        <f t="shared" si="13"/>
        <v>0</v>
      </c>
      <c r="G223" s="13">
        <f t="shared" si="12"/>
        <v>0</v>
      </c>
      <c r="H223" s="1">
        <f t="shared" si="14"/>
        <v>0</v>
      </c>
    </row>
    <row r="224" spans="1:9" ht="15" customHeight="1" x14ac:dyDescent="0.2">
      <c r="A224" s="27">
        <f t="shared" si="15"/>
        <v>220</v>
      </c>
      <c r="B224" s="28" t="s">
        <v>125</v>
      </c>
      <c r="C224" s="29" t="s">
        <v>2</v>
      </c>
      <c r="D224" s="30">
        <f>2*50</f>
        <v>100</v>
      </c>
      <c r="E224" s="23"/>
      <c r="F224" s="18">
        <f t="shared" si="13"/>
        <v>0</v>
      </c>
      <c r="G224" s="13">
        <f t="shared" si="12"/>
        <v>0</v>
      </c>
      <c r="H224" s="1">
        <f t="shared" si="14"/>
        <v>0</v>
      </c>
    </row>
    <row r="225" spans="1:8" ht="15" customHeight="1" x14ac:dyDescent="0.2">
      <c r="A225" s="27">
        <f t="shared" si="15"/>
        <v>221</v>
      </c>
      <c r="B225" s="31" t="s">
        <v>197</v>
      </c>
      <c r="C225" s="32" t="s">
        <v>1</v>
      </c>
      <c r="D225" s="33">
        <f>2*25</f>
        <v>50</v>
      </c>
      <c r="E225" s="22"/>
      <c r="F225" s="17">
        <f t="shared" si="13"/>
        <v>0</v>
      </c>
      <c r="G225" s="13">
        <f t="shared" si="12"/>
        <v>0</v>
      </c>
      <c r="H225" s="1">
        <f t="shared" si="14"/>
        <v>0</v>
      </c>
    </row>
    <row r="226" spans="1:8" ht="15" customHeight="1" x14ac:dyDescent="0.2">
      <c r="A226" s="27">
        <f t="shared" si="15"/>
        <v>222</v>
      </c>
      <c r="B226" s="28" t="s">
        <v>196</v>
      </c>
      <c r="C226" s="29" t="s">
        <v>1</v>
      </c>
      <c r="D226" s="30">
        <f>2*6</f>
        <v>12</v>
      </c>
      <c r="E226" s="23"/>
      <c r="F226" s="18">
        <f t="shared" si="13"/>
        <v>0</v>
      </c>
      <c r="G226" s="13">
        <f t="shared" si="12"/>
        <v>0</v>
      </c>
      <c r="H226" s="1">
        <f t="shared" si="14"/>
        <v>0</v>
      </c>
    </row>
    <row r="227" spans="1:8" ht="15" customHeight="1" x14ac:dyDescent="0.2">
      <c r="A227" s="27">
        <f t="shared" si="15"/>
        <v>223</v>
      </c>
      <c r="B227" s="31" t="s">
        <v>159</v>
      </c>
      <c r="C227" s="32" t="s">
        <v>1</v>
      </c>
      <c r="D227" s="33">
        <f>2*630</f>
        <v>1260</v>
      </c>
      <c r="E227" s="23"/>
      <c r="F227" s="18">
        <f t="shared" si="13"/>
        <v>0</v>
      </c>
      <c r="G227" s="13">
        <f t="shared" si="12"/>
        <v>0</v>
      </c>
      <c r="H227" s="1">
        <f t="shared" si="14"/>
        <v>0</v>
      </c>
    </row>
    <row r="228" spans="1:8" ht="15" customHeight="1" x14ac:dyDescent="0.2">
      <c r="A228" s="27">
        <f t="shared" si="15"/>
        <v>224</v>
      </c>
      <c r="B228" s="28" t="s">
        <v>160</v>
      </c>
      <c r="C228" s="29" t="s">
        <v>1</v>
      </c>
      <c r="D228" s="30">
        <f>2*966</f>
        <v>1932</v>
      </c>
      <c r="E228" s="23"/>
      <c r="F228" s="18">
        <f t="shared" si="13"/>
        <v>0</v>
      </c>
      <c r="G228" s="13">
        <f t="shared" si="12"/>
        <v>0</v>
      </c>
      <c r="H228" s="1">
        <f t="shared" si="14"/>
        <v>0</v>
      </c>
    </row>
    <row r="229" spans="1:8" ht="15" customHeight="1" x14ac:dyDescent="0.2">
      <c r="A229" s="27">
        <f t="shared" si="15"/>
        <v>225</v>
      </c>
      <c r="B229" s="31" t="s">
        <v>161</v>
      </c>
      <c r="C229" s="32" t="s">
        <v>1</v>
      </c>
      <c r="D229" s="33">
        <f>2*40</f>
        <v>80</v>
      </c>
      <c r="E229" s="21"/>
      <c r="F229" s="16">
        <f t="shared" si="13"/>
        <v>0</v>
      </c>
      <c r="G229" s="13">
        <f t="shared" si="12"/>
        <v>0</v>
      </c>
      <c r="H229" s="1">
        <f t="shared" si="14"/>
        <v>0</v>
      </c>
    </row>
    <row r="230" spans="1:8" ht="15" customHeight="1" x14ac:dyDescent="0.2">
      <c r="A230" s="27">
        <f t="shared" si="15"/>
        <v>226</v>
      </c>
      <c r="B230" s="28" t="s">
        <v>126</v>
      </c>
      <c r="C230" s="29" t="s">
        <v>1</v>
      </c>
      <c r="D230" s="30">
        <f>2*152</f>
        <v>304</v>
      </c>
      <c r="E230" s="23"/>
      <c r="F230" s="18">
        <f t="shared" si="13"/>
        <v>0</v>
      </c>
      <c r="G230" s="13">
        <f t="shared" si="12"/>
        <v>0</v>
      </c>
      <c r="H230" s="1">
        <f t="shared" si="14"/>
        <v>0</v>
      </c>
    </row>
    <row r="231" spans="1:8" ht="15" customHeight="1" x14ac:dyDescent="0.2">
      <c r="A231" s="27">
        <f t="shared" si="15"/>
        <v>227</v>
      </c>
      <c r="B231" s="31" t="s">
        <v>127</v>
      </c>
      <c r="C231" s="32" t="s">
        <v>1</v>
      </c>
      <c r="D231" s="33">
        <f>2*188</f>
        <v>376</v>
      </c>
      <c r="E231" s="23"/>
      <c r="F231" s="18">
        <f t="shared" si="13"/>
        <v>0</v>
      </c>
      <c r="G231" s="13">
        <f t="shared" si="12"/>
        <v>0</v>
      </c>
      <c r="H231" s="1">
        <f t="shared" si="14"/>
        <v>0</v>
      </c>
    </row>
    <row r="232" spans="1:8" ht="15" customHeight="1" x14ac:dyDescent="0.2">
      <c r="A232" s="27">
        <f t="shared" si="15"/>
        <v>228</v>
      </c>
      <c r="B232" s="28" t="s">
        <v>128</v>
      </c>
      <c r="C232" s="29" t="s">
        <v>1</v>
      </c>
      <c r="D232" s="30">
        <f>2*142</f>
        <v>284</v>
      </c>
      <c r="E232" s="23"/>
      <c r="F232" s="18">
        <f t="shared" si="13"/>
        <v>0</v>
      </c>
      <c r="G232" s="13">
        <f t="shared" si="12"/>
        <v>0</v>
      </c>
      <c r="H232" s="1">
        <f t="shared" si="14"/>
        <v>0</v>
      </c>
    </row>
    <row r="233" spans="1:8" ht="15" customHeight="1" x14ac:dyDescent="0.2">
      <c r="A233" s="27">
        <f t="shared" si="15"/>
        <v>229</v>
      </c>
      <c r="B233" s="31" t="s">
        <v>129</v>
      </c>
      <c r="C233" s="32" t="s">
        <v>1</v>
      </c>
      <c r="D233" s="33">
        <f>2*267</f>
        <v>534</v>
      </c>
      <c r="E233" s="23"/>
      <c r="F233" s="18">
        <f t="shared" si="13"/>
        <v>0</v>
      </c>
      <c r="G233" s="13">
        <f t="shared" si="12"/>
        <v>0</v>
      </c>
      <c r="H233" s="1">
        <f t="shared" si="14"/>
        <v>0</v>
      </c>
    </row>
    <row r="234" spans="1:8" ht="15" customHeight="1" x14ac:dyDescent="0.2">
      <c r="A234" s="27">
        <f t="shared" si="15"/>
        <v>230</v>
      </c>
      <c r="B234" s="28" t="s">
        <v>52</v>
      </c>
      <c r="C234" s="29" t="s">
        <v>1</v>
      </c>
      <c r="D234" s="30">
        <f>2*34</f>
        <v>68</v>
      </c>
      <c r="E234" s="23"/>
      <c r="F234" s="18">
        <f t="shared" si="13"/>
        <v>0</v>
      </c>
      <c r="G234" s="13">
        <f t="shared" si="12"/>
        <v>0</v>
      </c>
      <c r="H234" s="1">
        <f t="shared" si="14"/>
        <v>0</v>
      </c>
    </row>
    <row r="235" spans="1:8" ht="15" customHeight="1" x14ac:dyDescent="0.2">
      <c r="A235" s="27">
        <f t="shared" si="15"/>
        <v>231</v>
      </c>
      <c r="B235" s="31" t="s">
        <v>11</v>
      </c>
      <c r="C235" s="32" t="s">
        <v>1</v>
      </c>
      <c r="D235" s="33">
        <f>2*150</f>
        <v>300</v>
      </c>
      <c r="E235" s="23"/>
      <c r="F235" s="18">
        <f t="shared" si="13"/>
        <v>0</v>
      </c>
      <c r="G235" s="13">
        <f t="shared" si="12"/>
        <v>0</v>
      </c>
      <c r="H235" s="1">
        <f t="shared" si="14"/>
        <v>0</v>
      </c>
    </row>
    <row r="236" spans="1:8" ht="15" customHeight="1" x14ac:dyDescent="0.2">
      <c r="A236" s="27">
        <f t="shared" si="15"/>
        <v>232</v>
      </c>
      <c r="B236" s="28" t="s">
        <v>53</v>
      </c>
      <c r="C236" s="29" t="s">
        <v>1</v>
      </c>
      <c r="D236" s="30">
        <f>2*130</f>
        <v>260</v>
      </c>
      <c r="E236" s="23"/>
      <c r="F236" s="18">
        <f t="shared" si="13"/>
        <v>0</v>
      </c>
      <c r="G236" s="13">
        <f t="shared" si="12"/>
        <v>0</v>
      </c>
      <c r="H236" s="1">
        <f t="shared" si="14"/>
        <v>0</v>
      </c>
    </row>
    <row r="237" spans="1:8" ht="15" customHeight="1" x14ac:dyDescent="0.2">
      <c r="A237" s="27">
        <f t="shared" si="15"/>
        <v>233</v>
      </c>
      <c r="B237" s="31" t="s">
        <v>12</v>
      </c>
      <c r="C237" s="32" t="s">
        <v>1</v>
      </c>
      <c r="D237" s="33">
        <f>2*276</f>
        <v>552</v>
      </c>
      <c r="E237" s="23"/>
      <c r="F237" s="18">
        <f t="shared" si="13"/>
        <v>0</v>
      </c>
      <c r="G237" s="13">
        <f t="shared" si="12"/>
        <v>0</v>
      </c>
      <c r="H237" s="1">
        <f t="shared" si="14"/>
        <v>0</v>
      </c>
    </row>
    <row r="238" spans="1:8" ht="15" customHeight="1" x14ac:dyDescent="0.2">
      <c r="A238" s="27">
        <f t="shared" si="15"/>
        <v>234</v>
      </c>
      <c r="B238" s="28" t="s">
        <v>248</v>
      </c>
      <c r="C238" s="29" t="s">
        <v>1</v>
      </c>
      <c r="D238" s="30">
        <f>2*40</f>
        <v>80</v>
      </c>
      <c r="E238" s="23"/>
      <c r="F238" s="18">
        <f t="shared" si="13"/>
        <v>0</v>
      </c>
      <c r="G238" s="13">
        <f t="shared" si="12"/>
        <v>0</v>
      </c>
      <c r="H238" s="1">
        <f t="shared" si="14"/>
        <v>0</v>
      </c>
    </row>
    <row r="239" spans="1:8" ht="15" customHeight="1" x14ac:dyDescent="0.2">
      <c r="A239" s="27">
        <f t="shared" si="15"/>
        <v>235</v>
      </c>
      <c r="B239" s="31" t="s">
        <v>16</v>
      </c>
      <c r="C239" s="32" t="s">
        <v>1</v>
      </c>
      <c r="D239" s="33">
        <f>2*20</f>
        <v>40</v>
      </c>
      <c r="E239" s="23"/>
      <c r="F239" s="18">
        <f t="shared" si="13"/>
        <v>0</v>
      </c>
      <c r="G239" s="13">
        <f t="shared" si="12"/>
        <v>0</v>
      </c>
      <c r="H239" s="1">
        <f t="shared" si="14"/>
        <v>0</v>
      </c>
    </row>
    <row r="240" spans="1:8" ht="15" customHeight="1" x14ac:dyDescent="0.2">
      <c r="A240" s="27">
        <f t="shared" si="15"/>
        <v>236</v>
      </c>
      <c r="B240" s="28" t="s">
        <v>15</v>
      </c>
      <c r="C240" s="29" t="s">
        <v>1</v>
      </c>
      <c r="D240" s="30">
        <f>2*194</f>
        <v>388</v>
      </c>
      <c r="E240" s="23"/>
      <c r="F240" s="18">
        <f t="shared" si="13"/>
        <v>0</v>
      </c>
      <c r="G240" s="13">
        <f t="shared" si="12"/>
        <v>0</v>
      </c>
      <c r="H240" s="1">
        <f t="shared" si="14"/>
        <v>0</v>
      </c>
    </row>
    <row r="241" spans="1:8" ht="15" customHeight="1" x14ac:dyDescent="0.2">
      <c r="A241" s="27">
        <f t="shared" si="15"/>
        <v>237</v>
      </c>
      <c r="B241" s="31" t="s">
        <v>17</v>
      </c>
      <c r="C241" s="32" t="s">
        <v>1</v>
      </c>
      <c r="D241" s="33">
        <f>2*15</f>
        <v>30</v>
      </c>
      <c r="E241" s="22"/>
      <c r="F241" s="17">
        <f t="shared" si="13"/>
        <v>0</v>
      </c>
      <c r="G241" s="13">
        <f t="shared" si="12"/>
        <v>0</v>
      </c>
      <c r="H241" s="1">
        <f t="shared" si="14"/>
        <v>0</v>
      </c>
    </row>
    <row r="242" spans="1:8" ht="15" customHeight="1" x14ac:dyDescent="0.2">
      <c r="A242" s="27">
        <f t="shared" si="15"/>
        <v>238</v>
      </c>
      <c r="B242" s="28" t="s">
        <v>14</v>
      </c>
      <c r="C242" s="29" t="s">
        <v>1</v>
      </c>
      <c r="D242" s="30">
        <f>2*25</f>
        <v>50</v>
      </c>
      <c r="E242" s="23"/>
      <c r="F242" s="18">
        <f t="shared" si="13"/>
        <v>0</v>
      </c>
      <c r="G242" s="13">
        <f t="shared" si="12"/>
        <v>0</v>
      </c>
      <c r="H242" s="1">
        <f t="shared" si="14"/>
        <v>0</v>
      </c>
    </row>
    <row r="243" spans="1:8" ht="15" customHeight="1" x14ac:dyDescent="0.2">
      <c r="A243" s="27">
        <f t="shared" si="15"/>
        <v>239</v>
      </c>
      <c r="B243" s="31" t="s">
        <v>130</v>
      </c>
      <c r="C243" s="32" t="s">
        <v>1</v>
      </c>
      <c r="D243" s="33">
        <f>2*58</f>
        <v>116</v>
      </c>
      <c r="E243" s="23"/>
      <c r="F243" s="18">
        <f t="shared" si="13"/>
        <v>0</v>
      </c>
      <c r="G243" s="13">
        <f t="shared" si="12"/>
        <v>0</v>
      </c>
      <c r="H243" s="1">
        <f t="shared" si="14"/>
        <v>0</v>
      </c>
    </row>
    <row r="244" spans="1:8" ht="15" customHeight="1" x14ac:dyDescent="0.2">
      <c r="A244" s="27">
        <f t="shared" si="15"/>
        <v>240</v>
      </c>
      <c r="B244" s="28" t="s">
        <v>131</v>
      </c>
      <c r="C244" s="29" t="s">
        <v>1</v>
      </c>
      <c r="D244" s="30">
        <f>2*396</f>
        <v>792</v>
      </c>
      <c r="E244" s="23"/>
      <c r="F244" s="18">
        <f t="shared" si="13"/>
        <v>0</v>
      </c>
      <c r="G244" s="13">
        <f t="shared" si="12"/>
        <v>0</v>
      </c>
      <c r="H244" s="1">
        <f t="shared" si="14"/>
        <v>0</v>
      </c>
    </row>
    <row r="245" spans="1:8" ht="15" customHeight="1" x14ac:dyDescent="0.2">
      <c r="A245" s="27">
        <f t="shared" si="15"/>
        <v>241</v>
      </c>
      <c r="B245" s="31" t="s">
        <v>132</v>
      </c>
      <c r="C245" s="32" t="s">
        <v>1</v>
      </c>
      <c r="D245" s="33">
        <f>2*2500</f>
        <v>5000</v>
      </c>
      <c r="E245" s="23"/>
      <c r="F245" s="18">
        <f t="shared" si="13"/>
        <v>0</v>
      </c>
      <c r="G245" s="13">
        <f t="shared" si="12"/>
        <v>0</v>
      </c>
      <c r="H245" s="1">
        <f t="shared" si="14"/>
        <v>0</v>
      </c>
    </row>
    <row r="246" spans="1:8" ht="15" customHeight="1" x14ac:dyDescent="0.2">
      <c r="A246" s="27">
        <f t="shared" si="15"/>
        <v>242</v>
      </c>
      <c r="B246" s="28" t="s">
        <v>198</v>
      </c>
      <c r="C246" s="29" t="s">
        <v>1</v>
      </c>
      <c r="D246" s="30">
        <f>2*4284</f>
        <v>8568</v>
      </c>
      <c r="E246" s="23"/>
      <c r="F246" s="18">
        <f t="shared" si="13"/>
        <v>0</v>
      </c>
      <c r="G246" s="13">
        <f t="shared" si="12"/>
        <v>0</v>
      </c>
      <c r="H246" s="1">
        <f t="shared" si="14"/>
        <v>0</v>
      </c>
    </row>
    <row r="247" spans="1:8" ht="15" customHeight="1" x14ac:dyDescent="0.2">
      <c r="A247" s="27">
        <f t="shared" si="15"/>
        <v>243</v>
      </c>
      <c r="B247" s="28" t="s">
        <v>50</v>
      </c>
      <c r="C247" s="29" t="s">
        <v>1</v>
      </c>
      <c r="D247" s="30">
        <f>2*25</f>
        <v>50</v>
      </c>
      <c r="E247" s="25"/>
      <c r="F247" s="20">
        <f t="shared" ref="F247" si="16">E247*1.2</f>
        <v>0</v>
      </c>
      <c r="G247" s="26">
        <f t="shared" ref="G247" si="17">E247*D247</f>
        <v>0</v>
      </c>
      <c r="H247" s="1">
        <f t="shared" ref="H247" si="18">D247*F247</f>
        <v>0</v>
      </c>
    </row>
    <row r="248" spans="1:8" x14ac:dyDescent="0.2">
      <c r="A248" s="27">
        <f t="shared" si="15"/>
        <v>244</v>
      </c>
      <c r="B248" s="28" t="s">
        <v>249</v>
      </c>
      <c r="C248" s="29" t="s">
        <v>2</v>
      </c>
      <c r="D248" s="30">
        <f>2*1300</f>
        <v>2600</v>
      </c>
      <c r="E248" s="25"/>
      <c r="F248" s="20">
        <f t="shared" ref="F248:F256" si="19">E248*1.2</f>
        <v>0</v>
      </c>
      <c r="G248" s="26">
        <f t="shared" ref="G248:G256" si="20">E248*D248</f>
        <v>0</v>
      </c>
      <c r="H248" s="1">
        <f t="shared" ref="H248:H256" si="21">D248*F248</f>
        <v>0</v>
      </c>
    </row>
    <row r="249" spans="1:8" ht="24" x14ac:dyDescent="0.2">
      <c r="A249" s="27">
        <f t="shared" si="15"/>
        <v>245</v>
      </c>
      <c r="B249" s="28" t="s">
        <v>250</v>
      </c>
      <c r="C249" s="29" t="s">
        <v>2</v>
      </c>
      <c r="D249" s="30">
        <f>2*20</f>
        <v>40</v>
      </c>
      <c r="E249" s="25"/>
      <c r="F249" s="20">
        <f t="shared" si="19"/>
        <v>0</v>
      </c>
      <c r="G249" s="26">
        <f t="shared" si="20"/>
        <v>0</v>
      </c>
      <c r="H249" s="1">
        <f t="shared" si="21"/>
        <v>0</v>
      </c>
    </row>
    <row r="250" spans="1:8" ht="24" x14ac:dyDescent="0.2">
      <c r="A250" s="27">
        <f t="shared" si="15"/>
        <v>246</v>
      </c>
      <c r="B250" s="28" t="s">
        <v>251</v>
      </c>
      <c r="C250" s="29" t="s">
        <v>2</v>
      </c>
      <c r="D250" s="30">
        <f>2*20</f>
        <v>40</v>
      </c>
      <c r="E250" s="25"/>
      <c r="F250" s="20">
        <f t="shared" si="19"/>
        <v>0</v>
      </c>
      <c r="G250" s="26">
        <f t="shared" si="20"/>
        <v>0</v>
      </c>
      <c r="H250" s="1">
        <f t="shared" si="21"/>
        <v>0</v>
      </c>
    </row>
    <row r="251" spans="1:8" x14ac:dyDescent="0.2">
      <c r="A251" s="27">
        <f t="shared" si="15"/>
        <v>247</v>
      </c>
      <c r="B251" s="28" t="s">
        <v>257</v>
      </c>
      <c r="C251" s="29" t="s">
        <v>2</v>
      </c>
      <c r="D251" s="30">
        <f>2*1500</f>
        <v>3000</v>
      </c>
      <c r="E251" s="25"/>
      <c r="F251" s="20">
        <f t="shared" si="19"/>
        <v>0</v>
      </c>
      <c r="G251" s="26">
        <f t="shared" si="20"/>
        <v>0</v>
      </c>
      <c r="H251" s="1">
        <f t="shared" si="21"/>
        <v>0</v>
      </c>
    </row>
    <row r="252" spans="1:8" x14ac:dyDescent="0.2">
      <c r="A252" s="27">
        <f t="shared" si="15"/>
        <v>248</v>
      </c>
      <c r="B252" s="28" t="s">
        <v>252</v>
      </c>
      <c r="C252" s="29" t="s">
        <v>2</v>
      </c>
      <c r="D252" s="30">
        <f>2*500</f>
        <v>1000</v>
      </c>
      <c r="E252" s="25"/>
      <c r="F252" s="20">
        <f t="shared" si="19"/>
        <v>0</v>
      </c>
      <c r="G252" s="26">
        <f t="shared" si="20"/>
        <v>0</v>
      </c>
      <c r="H252" s="1">
        <f t="shared" si="21"/>
        <v>0</v>
      </c>
    </row>
    <row r="253" spans="1:8" ht="24" x14ac:dyDescent="0.2">
      <c r="A253" s="27">
        <f t="shared" si="15"/>
        <v>249</v>
      </c>
      <c r="B253" s="28" t="s">
        <v>258</v>
      </c>
      <c r="C253" s="29" t="s">
        <v>1</v>
      </c>
      <c r="D253" s="30">
        <f>2*500</f>
        <v>1000</v>
      </c>
      <c r="E253" s="25"/>
      <c r="F253" s="20">
        <f t="shared" si="19"/>
        <v>0</v>
      </c>
      <c r="G253" s="26">
        <f t="shared" si="20"/>
        <v>0</v>
      </c>
      <c r="H253" s="1">
        <f t="shared" si="21"/>
        <v>0</v>
      </c>
    </row>
    <row r="254" spans="1:8" ht="24" x14ac:dyDescent="0.2">
      <c r="A254" s="27">
        <f t="shared" si="15"/>
        <v>250</v>
      </c>
      <c r="B254" s="28" t="s">
        <v>259</v>
      </c>
      <c r="C254" s="29" t="s">
        <v>1</v>
      </c>
      <c r="D254" s="30">
        <f>2*400</f>
        <v>800</v>
      </c>
      <c r="E254" s="25"/>
      <c r="F254" s="20">
        <f t="shared" si="19"/>
        <v>0</v>
      </c>
      <c r="G254" s="26">
        <f t="shared" si="20"/>
        <v>0</v>
      </c>
      <c r="H254" s="1">
        <f t="shared" si="21"/>
        <v>0</v>
      </c>
    </row>
    <row r="255" spans="1:8" x14ac:dyDescent="0.2">
      <c r="A255" s="27">
        <f t="shared" si="15"/>
        <v>251</v>
      </c>
      <c r="B255" s="28" t="s">
        <v>260</v>
      </c>
      <c r="C255" s="29" t="s">
        <v>1</v>
      </c>
      <c r="D255" s="30">
        <f>2*5000</f>
        <v>10000</v>
      </c>
      <c r="E255" s="25"/>
      <c r="F255" s="20">
        <f t="shared" si="19"/>
        <v>0</v>
      </c>
      <c r="G255" s="26">
        <f t="shared" si="20"/>
        <v>0</v>
      </c>
      <c r="H255" s="1">
        <f t="shared" si="21"/>
        <v>0</v>
      </c>
    </row>
    <row r="256" spans="1:8" ht="15.75" thickBot="1" x14ac:dyDescent="0.25">
      <c r="A256" s="27">
        <f t="shared" si="15"/>
        <v>252</v>
      </c>
      <c r="B256" s="28" t="s">
        <v>261</v>
      </c>
      <c r="C256" s="29" t="s">
        <v>1</v>
      </c>
      <c r="D256" s="30">
        <f>2*3000</f>
        <v>6000</v>
      </c>
      <c r="E256" s="25"/>
      <c r="F256" s="20">
        <f t="shared" si="19"/>
        <v>0</v>
      </c>
      <c r="G256" s="26">
        <f t="shared" si="20"/>
        <v>0</v>
      </c>
      <c r="H256" s="1">
        <f t="shared" si="21"/>
        <v>0</v>
      </c>
    </row>
    <row r="257" spans="1:8" ht="17.25" customHeight="1" thickBot="1" x14ac:dyDescent="0.25">
      <c r="A257" s="42" t="s">
        <v>88</v>
      </c>
      <c r="B257" s="43"/>
      <c r="C257" s="43"/>
      <c r="D257" s="43"/>
      <c r="E257" s="44"/>
      <c r="F257" s="39">
        <f>SUM(G5:G256)</f>
        <v>0</v>
      </c>
      <c r="G257" s="40"/>
      <c r="H257" s="41"/>
    </row>
    <row r="258" spans="1:8" ht="17.25" customHeight="1" thickBot="1" x14ac:dyDescent="0.25">
      <c r="A258" s="42" t="s">
        <v>226</v>
      </c>
      <c r="B258" s="43"/>
      <c r="C258" s="43"/>
      <c r="D258" s="43"/>
      <c r="E258" s="44"/>
      <c r="F258" s="39">
        <f>F257*0.2</f>
        <v>0</v>
      </c>
      <c r="G258" s="40"/>
      <c r="H258" s="41"/>
    </row>
    <row r="259" spans="1:8" ht="17.25" customHeight="1" thickBot="1" x14ac:dyDescent="0.25">
      <c r="A259" s="42" t="s">
        <v>89</v>
      </c>
      <c r="B259" s="43"/>
      <c r="C259" s="43"/>
      <c r="D259" s="43"/>
      <c r="E259" s="44"/>
      <c r="F259" s="39">
        <f>SUM(H5:H256)</f>
        <v>0</v>
      </c>
      <c r="G259" s="40"/>
      <c r="H259" s="41"/>
    </row>
    <row r="260" spans="1:8" ht="23.25" customHeight="1" x14ac:dyDescent="0.2">
      <c r="A260" s="37" t="s">
        <v>262</v>
      </c>
      <c r="B260" s="38"/>
      <c r="C260" s="38"/>
      <c r="D260" s="38"/>
      <c r="E260" s="38"/>
      <c r="F260" s="38"/>
      <c r="G260" s="38"/>
      <c r="H260" s="38"/>
    </row>
    <row r="262" spans="1:8" x14ac:dyDescent="0.2">
      <c r="H262" s="3"/>
    </row>
  </sheetData>
  <mergeCells count="15">
    <mergeCell ref="A260:H260"/>
    <mergeCell ref="F258:H258"/>
    <mergeCell ref="F259:H259"/>
    <mergeCell ref="A259:E259"/>
    <mergeCell ref="G3:G4"/>
    <mergeCell ref="H3:H4"/>
    <mergeCell ref="A257:E257"/>
    <mergeCell ref="A258:E258"/>
    <mergeCell ref="F3:F4"/>
    <mergeCell ref="F257:H257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29" orientation="portrait" r:id="rId1"/>
  <rowBreaks count="1" manualBreakCount="1">
    <brk id="1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kancelárske potreby</vt:lpstr>
      <vt:lpstr>'kancelárske potreby'!Oblasť_tlače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Pyteľová Nadežda, Ing.</dc:creator>
  <cp:lastModifiedBy>Krnáčová Daniela, Mgr.</cp:lastModifiedBy>
  <cp:lastPrinted>2021-10-20T05:46:21Z</cp:lastPrinted>
  <dcterms:created xsi:type="dcterms:W3CDTF">2015-05-04T13:35:29Z</dcterms:created>
  <dcterms:modified xsi:type="dcterms:W3CDTF">2024-03-13T08:27:03Z</dcterms:modified>
</cp:coreProperties>
</file>