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/>
  <bookViews>
    <workbookView xWindow="-120" yWindow="-120" windowWidth="25440" windowHeight="15840" activeTab="1"/>
  </bookViews>
  <sheets>
    <sheet name="Rekapitulácia stavby" sheetId="1" r:id="rId1"/>
    <sheet name="TUZVOKNIZNICA - TUZVOKNIZ..." sheetId="2" r:id="rId2"/>
  </sheets>
  <definedNames>
    <definedName name="_xlnm.Print_Titles" localSheetId="0">'Rekapitulácia stavby'!$85:$85</definedName>
    <definedName name="_xlnm.Print_Titles" localSheetId="1">'TUZVOKNIZNICA - TUZVOKNIZ...'!$115:$115</definedName>
    <definedName name="_xlnm.Print_Area" localSheetId="0">'Rekapitulácia stavby'!$C$4:$AP$70,'Rekapitulácia stavby'!$C$76:$AP$92</definedName>
    <definedName name="_xlnm.Print_Area" localSheetId="1">'TUZVOKNIZNICA - TUZVOKNIZ...'!$C$4:$Q$70,'TUZVOKNIZNICA - TUZVOKNIZ...'!$C$76:$Q$100,'TUZVOKNIZNICA - TUZVOKNIZ...'!$C$106:$Q$175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80" i="1"/>
  <c r="N95" i="2" l="1"/>
  <c r="Y161" l="1"/>
  <c r="N171"/>
  <c r="N120"/>
  <c r="N121"/>
  <c r="N122"/>
  <c r="N119"/>
  <c r="N170" l="1"/>
  <c r="N169"/>
  <c r="N168"/>
  <c r="N166"/>
  <c r="N167" l="1"/>
  <c r="N94" s="1"/>
  <c r="O13"/>
  <c r="E14"/>
  <c r="O14"/>
  <c r="O16"/>
  <c r="E17"/>
  <c r="O17"/>
  <c r="O19"/>
  <c r="E20"/>
  <c r="O20"/>
  <c r="M27"/>
  <c r="N162" l="1"/>
  <c r="BK162"/>
  <c r="N160"/>
  <c r="BK160"/>
  <c r="N156"/>
  <c r="BK156"/>
  <c r="N153"/>
  <c r="BK153"/>
  <c r="N151"/>
  <c r="BK151"/>
  <c r="N149"/>
  <c r="BK149"/>
  <c r="N147"/>
  <c r="BK147"/>
  <c r="N145"/>
  <c r="BK145"/>
  <c r="N143"/>
  <c r="BK143"/>
  <c r="N140"/>
  <c r="BK140"/>
  <c r="N136"/>
  <c r="N138"/>
  <c r="BK138"/>
  <c r="AY88" i="1" l="1"/>
  <c r="AX88"/>
  <c r="BI175" i="2"/>
  <c r="BH175"/>
  <c r="BG175"/>
  <c r="BE175"/>
  <c r="AA175"/>
  <c r="AA174" s="1"/>
  <c r="Y175"/>
  <c r="Y174" s="1"/>
  <c r="W175"/>
  <c r="W174" s="1"/>
  <c r="BK175"/>
  <c r="BK174" s="1"/>
  <c r="N175"/>
  <c r="BI173"/>
  <c r="BH173"/>
  <c r="BG173"/>
  <c r="BE173"/>
  <c r="AA173"/>
  <c r="AA171" s="1"/>
  <c r="Y173"/>
  <c r="W173"/>
  <c r="BK173"/>
  <c r="N173"/>
  <c r="BF173" s="1"/>
  <c r="BI172"/>
  <c r="BH172"/>
  <c r="BG172"/>
  <c r="BE172"/>
  <c r="AA172"/>
  <c r="Y172"/>
  <c r="W172"/>
  <c r="BK172"/>
  <c r="N172"/>
  <c r="BF172" s="1"/>
  <c r="BI165"/>
  <c r="BH165"/>
  <c r="BG165"/>
  <c r="BE165"/>
  <c r="AA165"/>
  <c r="Y165"/>
  <c r="W165"/>
  <c r="BK165"/>
  <c r="N165"/>
  <c r="BF165" s="1"/>
  <c r="BI164"/>
  <c r="BH164"/>
  <c r="BG164"/>
  <c r="BE164"/>
  <c r="AA164"/>
  <c r="Y164"/>
  <c r="W164"/>
  <c r="BK164"/>
  <c r="N164"/>
  <c r="BF164" s="1"/>
  <c r="BI163"/>
  <c r="BH163"/>
  <c r="BG163"/>
  <c r="BE163"/>
  <c r="AA163"/>
  <c r="Y163"/>
  <c r="W163"/>
  <c r="BK163"/>
  <c r="N163"/>
  <c r="BF163" s="1"/>
  <c r="BI161"/>
  <c r="BH161"/>
  <c r="BG161"/>
  <c r="BE161"/>
  <c r="AA161"/>
  <c r="W161"/>
  <c r="BK161"/>
  <c r="N161"/>
  <c r="BF161" s="1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 s="1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 s="1"/>
  <c r="BI152"/>
  <c r="BH152"/>
  <c r="BG152"/>
  <c r="BE152"/>
  <c r="AA152"/>
  <c r="Y152"/>
  <c r="W152"/>
  <c r="BK152"/>
  <c r="N152"/>
  <c r="BF152" s="1"/>
  <c r="BI150"/>
  <c r="BH150"/>
  <c r="BG150"/>
  <c r="BE150"/>
  <c r="AA150"/>
  <c r="Y150"/>
  <c r="W150"/>
  <c r="BK150"/>
  <c r="N150"/>
  <c r="BF150" s="1"/>
  <c r="BI148"/>
  <c r="BH148"/>
  <c r="BG148"/>
  <c r="BE148"/>
  <c r="AA148"/>
  <c r="Y148"/>
  <c r="W148"/>
  <c r="BK148"/>
  <c r="N148"/>
  <c r="BF148" s="1"/>
  <c r="BI146"/>
  <c r="BH146"/>
  <c r="BG146"/>
  <c r="BE146"/>
  <c r="AA146"/>
  <c r="Y146"/>
  <c r="W146"/>
  <c r="BK146"/>
  <c r="N146"/>
  <c r="BF146" s="1"/>
  <c r="BI144"/>
  <c r="BH144"/>
  <c r="BG144"/>
  <c r="BE144"/>
  <c r="AA144"/>
  <c r="Y144"/>
  <c r="W144"/>
  <c r="BK144"/>
  <c r="N144"/>
  <c r="BF144" s="1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39"/>
  <c r="BH139"/>
  <c r="BG139"/>
  <c r="BE139"/>
  <c r="AA139"/>
  <c r="Y139"/>
  <c r="W139"/>
  <c r="BK139"/>
  <c r="N139"/>
  <c r="BF139" s="1"/>
  <c r="BI137"/>
  <c r="BH137"/>
  <c r="BG137"/>
  <c r="BE137"/>
  <c r="AA137"/>
  <c r="Y137"/>
  <c r="W137"/>
  <c r="BK137"/>
  <c r="N137"/>
  <c r="BF137" s="1"/>
  <c r="BI135"/>
  <c r="BH135"/>
  <c r="BG135"/>
  <c r="BE135"/>
  <c r="AA135"/>
  <c r="Y135"/>
  <c r="W135"/>
  <c r="BK135"/>
  <c r="N135"/>
  <c r="BF135" s="1"/>
  <c r="BI134"/>
  <c r="BH134"/>
  <c r="BG134"/>
  <c r="BE134"/>
  <c r="AA134"/>
  <c r="Y134"/>
  <c r="W134"/>
  <c r="BK134"/>
  <c r="N134"/>
  <c r="BF134" s="1"/>
  <c r="BI133"/>
  <c r="BH133"/>
  <c r="BG133"/>
  <c r="BE133"/>
  <c r="AA133"/>
  <c r="Y133"/>
  <c r="W133"/>
  <c r="BK133"/>
  <c r="N133"/>
  <c r="BI130"/>
  <c r="BH130"/>
  <c r="BG130"/>
  <c r="BE130"/>
  <c r="AA130"/>
  <c r="Y130"/>
  <c r="W130"/>
  <c r="BK130"/>
  <c r="N130"/>
  <c r="BI129"/>
  <c r="BH129"/>
  <c r="BG129"/>
  <c r="BE129"/>
  <c r="AA129"/>
  <c r="Y129"/>
  <c r="W129"/>
  <c r="BK129"/>
  <c r="N129"/>
  <c r="BF129" s="1"/>
  <c r="BI127"/>
  <c r="BH127"/>
  <c r="BG127"/>
  <c r="BE127"/>
  <c r="AA127"/>
  <c r="Y127"/>
  <c r="W127"/>
  <c r="BK127"/>
  <c r="N127"/>
  <c r="BF127" s="1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I122"/>
  <c r="BH122"/>
  <c r="BG122"/>
  <c r="BE122"/>
  <c r="AA122"/>
  <c r="Y122"/>
  <c r="W122"/>
  <c r="BK122"/>
  <c r="BF122"/>
  <c r="BI121"/>
  <c r="BH121"/>
  <c r="BG121"/>
  <c r="BE121"/>
  <c r="AA121"/>
  <c r="Y121"/>
  <c r="W121"/>
  <c r="BK121"/>
  <c r="BF121"/>
  <c r="BI120"/>
  <c r="BH120"/>
  <c r="BG120"/>
  <c r="BE120"/>
  <c r="AA120"/>
  <c r="Y120"/>
  <c r="W120"/>
  <c r="BK120"/>
  <c r="BF120"/>
  <c r="BI119"/>
  <c r="BH119"/>
  <c r="BG119"/>
  <c r="BE119"/>
  <c r="AA119"/>
  <c r="Y119"/>
  <c r="W119"/>
  <c r="BK119"/>
  <c r="BF119"/>
  <c r="F112"/>
  <c r="F110"/>
  <c r="F108"/>
  <c r="AS88" i="1"/>
  <c r="AS87" s="1"/>
  <c r="F82" i="2"/>
  <c r="F80"/>
  <c r="F78"/>
  <c r="M83"/>
  <c r="F113"/>
  <c r="AK27" i="1"/>
  <c r="AM83"/>
  <c r="L83"/>
  <c r="AM82"/>
  <c r="L82"/>
  <c r="L80"/>
  <c r="L78"/>
  <c r="L77"/>
  <c r="BF175" i="2" l="1"/>
  <c r="N174"/>
  <c r="N96" s="1"/>
  <c r="BF130"/>
  <c r="N128"/>
  <c r="BF133"/>
  <c r="N132"/>
  <c r="N93" s="1"/>
  <c r="BF124"/>
  <c r="N123"/>
  <c r="W128"/>
  <c r="H34"/>
  <c r="BC88" i="1" s="1"/>
  <c r="BC87" s="1"/>
  <c r="W34" s="1"/>
  <c r="H35" i="2"/>
  <c r="BD88" i="1" s="1"/>
  <c r="BD87" s="1"/>
  <c r="W35" s="1"/>
  <c r="H33" i="2"/>
  <c r="BB88" i="1" s="1"/>
  <c r="BB87" s="1"/>
  <c r="Y128" i="2"/>
  <c r="Y171"/>
  <c r="H31"/>
  <c r="AZ88" i="1" s="1"/>
  <c r="AZ87" s="1"/>
  <c r="M31" i="2"/>
  <c r="AV88" i="1" s="1"/>
  <c r="BK171" i="2"/>
  <c r="BK128"/>
  <c r="AA118"/>
  <c r="AA128"/>
  <c r="W171"/>
  <c r="Y123"/>
  <c r="Y132"/>
  <c r="Y131" s="1"/>
  <c r="M110"/>
  <c r="AA132"/>
  <c r="AA131" s="1"/>
  <c r="W123"/>
  <c r="W132"/>
  <c r="W131" s="1"/>
  <c r="W118"/>
  <c r="Y118"/>
  <c r="BK123"/>
  <c r="F83"/>
  <c r="BK132"/>
  <c r="BK118"/>
  <c r="N118" s="1"/>
  <c r="N89" s="1"/>
  <c r="M113"/>
  <c r="M112"/>
  <c r="M82"/>
  <c r="AA123"/>
  <c r="AA117" s="1"/>
  <c r="N131" l="1"/>
  <c r="N92" s="1"/>
  <c r="N117"/>
  <c r="H32"/>
  <c r="BA88" i="1" s="1"/>
  <c r="BA87" s="1"/>
  <c r="W32" s="1"/>
  <c r="M32" i="2"/>
  <c r="AW88" i="1" s="1"/>
  <c r="AT88" s="1"/>
  <c r="N90" i="2"/>
  <c r="N91"/>
  <c r="Y117"/>
  <c r="Y116" s="1"/>
  <c r="W117"/>
  <c r="W116"/>
  <c r="AU88" i="1" s="1"/>
  <c r="AU87" s="1"/>
  <c r="AA116" i="2"/>
  <c r="BK131"/>
  <c r="AY87" i="1"/>
  <c r="BK117" i="2"/>
  <c r="W31" i="1"/>
  <c r="AV87"/>
  <c r="W33"/>
  <c r="AX87"/>
  <c r="N88" i="2" l="1"/>
  <c r="N116"/>
  <c r="N87" s="1"/>
  <c r="L100" s="1"/>
  <c r="AW87" i="1"/>
  <c r="AK32" s="1"/>
  <c r="BK116" i="2"/>
  <c r="AK31" i="1"/>
  <c r="M26" i="2" l="1"/>
  <c r="M29" s="1"/>
  <c r="AG88" i="1" s="1"/>
  <c r="AT87"/>
  <c r="L37" i="2" l="1"/>
  <c r="AG87" i="1"/>
  <c r="AN87" s="1"/>
  <c r="AN92" s="1"/>
  <c r="AN88"/>
  <c r="AG92" l="1"/>
  <c r="AK26"/>
  <c r="AK29" s="1"/>
  <c r="AK37" s="1"/>
</calcChain>
</file>

<file path=xl/sharedStrings.xml><?xml version="1.0" encoding="utf-8"?>
<sst xmlns="http://schemas.openxmlformats.org/spreadsheetml/2006/main" count="821" uniqueCount="293">
  <si>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</si>
  <si>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</si>
  <si>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</si>
  <si>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</si>
  <si>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</si>
  <si>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</si>
  <si>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</si>
  <si>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</si>
  <si>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</si>
  <si>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</si>
  <si>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</si>
  <si>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</si>
  <si>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</si>
  <si>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</si>
  <si>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</si>
  <si>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</si>
  <si>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</si>
  <si>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</si>
  <si>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</si>
  <si>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</si>
  <si>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</si>
  <si>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00397440</t>
  </si>
  <si>
    <t>Technická univerzita vo Zvolene</t>
  </si>
  <si>
    <t>IČO DPH:</t>
  </si>
  <si>
    <t>SK2020474808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</si>
  <si>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</si>
  <si>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</si>
  <si>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</si>
  <si>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</si>
  <si>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</si>
  <si>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</si>
  <si>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</si>
  <si>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</si>
  <si>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</si>
  <si>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</si>
  <si>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</si>
  <si>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</si>
  <si>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</si>
  <si>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</si>
  <si>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</si>
  <si>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</si>
  <si>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</si>
  <si>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</si>
  <si>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</si>
  <si>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</si>
  <si>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</si>
  <si>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</si>
  <si>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</si>
  <si>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</si>
  <si>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</si>
  <si>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</si>
  <si>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</si>
  <si>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</si>
  <si>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</si>
  <si>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</si>
  <si>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</si>
  <si>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</si>
  <si>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</si>
  <si>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</si>
  <si>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</si>
  <si>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</si>
  <si>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</si>
  <si>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</si>
  <si>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</si>
  <si>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</si>
  <si>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</si>
  <si>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</si>
  <si>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</si>
  <si>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</si>
  <si>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</si>
  <si>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</si>
  <si>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</si>
  <si>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{ecbb15b4-2416-4075-9e9b-9f2ce6dc6b96}</t>
  </si>
  <si>
    <t>{00000000-0000-0000-0000-000000000000}</t>
  </si>
  <si>
    <t>/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</si>
  <si>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</si>
  <si>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</si>
  <si>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</si>
  <si>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</si>
  <si>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</si>
  <si>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</si>
  <si>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</si>
  <si>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</si>
  <si>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</si>
  <si>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</si>
  <si>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</si>
  <si>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</si>
  <si>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</si>
  <si>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</si>
  <si>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</si>
  <si>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</si>
  <si>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</si>
  <si>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</si>
  <si>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</si>
  <si>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</si>
  <si>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</si>
  <si>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</si>
  <si>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</si>
  <si>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766 - Konštrukcie stolárske</t>
  </si>
  <si>
    <t>HZS - Hodinové zúčtovacie sadzby</t>
  </si>
  <si>
    <t>VRN - Vedľajšie rozpočtové náklady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</si>
  <si>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</si>
  <si>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</si>
  <si>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</si>
  <si>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</si>
  <si>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</si>
  <si>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</si>
  <si>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</si>
  <si>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</si>
  <si>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</si>
  <si>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</si>
  <si>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</si>
  <si>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</si>
  <si>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</si>
  <si>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</si>
  <si>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</si>
  <si>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</si>
  <si>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</si>
  <si>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612409991</t>
  </si>
  <si>
    <t>Začistenie omietok (s dodaním hmoty) okolo okien, dverí,podláh, obkladov atď.interiér</t>
  </si>
  <si>
    <t>m</t>
  </si>
  <si>
    <t>4</t>
  </si>
  <si>
    <t>2</t>
  </si>
  <si>
    <t>-359746026</t>
  </si>
  <si>
    <t>612425931</t>
  </si>
  <si>
    <t>Omietka vápenná vnútorného ostenia okenného alebo dverného štuková</t>
  </si>
  <si>
    <t>m2</t>
  </si>
  <si>
    <t>-1708953170</t>
  </si>
  <si>
    <t>3</t>
  </si>
  <si>
    <t>624401112</t>
  </si>
  <si>
    <t>Oprava poškodených hrán škáry cementovou maltou s podkladom ext</t>
  </si>
  <si>
    <t>-1687260349</t>
  </si>
  <si>
    <t>629451112</t>
  </si>
  <si>
    <t>Vyrovnávacia vrstva z cementovej malty pod klampiarskymi prvkami šírky nad 150 do 300 mm</t>
  </si>
  <si>
    <t>1879437649</t>
  </si>
  <si>
    <t>5</t>
  </si>
  <si>
    <t>968061115</t>
  </si>
  <si>
    <t>Demontáž okien drevených, 1 bm obvodu - 0,008t</t>
  </si>
  <si>
    <t>863272402</t>
  </si>
  <si>
    <t>6</t>
  </si>
  <si>
    <t>979081111</t>
  </si>
  <si>
    <t>Odvoz sutiny a vybúraných hmôt na skládku do 1 km</t>
  </si>
  <si>
    <t>t</t>
  </si>
  <si>
    <t>1231452644</t>
  </si>
  <si>
    <t>7</t>
  </si>
  <si>
    <t>979081121</t>
  </si>
  <si>
    <t>Odvoz sutiny a vybúraných hmôt na skládku za každý ďalší 1 km</t>
  </si>
  <si>
    <t>1836084944</t>
  </si>
  <si>
    <t>8</t>
  </si>
  <si>
    <t>979089112</t>
  </si>
  <si>
    <t>Poplatok za skladovanie - drevo, sklo, plasty (17 02 ), ostatné</t>
  </si>
  <si>
    <t>2007168231</t>
  </si>
  <si>
    <t>9</t>
  </si>
  <si>
    <t>998011003</t>
  </si>
  <si>
    <t>Presun hmôt pre budovy (801, 803, 812), zvislá konštr. z tehál, tvárnic, z kovu výšky do 24 m</t>
  </si>
  <si>
    <t>1270085896</t>
  </si>
  <si>
    <t>10</t>
  </si>
  <si>
    <t>998011018</t>
  </si>
  <si>
    <t>Príplatok za zväčšený presun (801,803,812) zvislá konštr. z tehál, tvárnic, z kovu nad vymedzenú najväčšiu dopravnú vzdialenosť do 5000 m20000m</t>
  </si>
  <si>
    <t>2028815812</t>
  </si>
  <si>
    <t>11</t>
  </si>
  <si>
    <t>766621267</t>
  </si>
  <si>
    <t>Montáž okien drevených s hydroizolačnými páskami paropriepustnými, s variabilným difúznym odporom</t>
  </si>
  <si>
    <t>16</t>
  </si>
  <si>
    <t>1932360758</t>
  </si>
  <si>
    <t>12</t>
  </si>
  <si>
    <t>M</t>
  </si>
  <si>
    <t>283290006800</t>
  </si>
  <si>
    <t>Tesniaca fólia Winflex VARIO, š. 100 mm, dĺ. 40 m, s 20 mm, širokým samolepiacim pásikom pre lepenie fólie na rám okna, tesnenie pripájacej škáry okenného rámu a muriva, polymér, ALLMEDIA</t>
  </si>
  <si>
    <t>32</t>
  </si>
  <si>
    <t>-1992422198</t>
  </si>
  <si>
    <t>13</t>
  </si>
  <si>
    <t>611110016900</t>
  </si>
  <si>
    <t>ks</t>
  </si>
  <si>
    <t>454665004</t>
  </si>
  <si>
    <t>14</t>
  </si>
  <si>
    <t>611110016900-1</t>
  </si>
  <si>
    <t>-2100109694</t>
  </si>
  <si>
    <t>15</t>
  </si>
  <si>
    <t>611110016900-2</t>
  </si>
  <si>
    <t>-456991719</t>
  </si>
  <si>
    <t>-383521380</t>
  </si>
  <si>
    <t>17</t>
  </si>
  <si>
    <t>611110016900-6</t>
  </si>
  <si>
    <t>388456789</t>
  </si>
  <si>
    <t>18</t>
  </si>
  <si>
    <t>611110016900-7</t>
  </si>
  <si>
    <t>-244046202</t>
  </si>
  <si>
    <t>19</t>
  </si>
  <si>
    <t>611110016900-8</t>
  </si>
  <si>
    <t>-617196565</t>
  </si>
  <si>
    <t>611110016900-9</t>
  </si>
  <si>
    <t>1610600512</t>
  </si>
  <si>
    <t>21</t>
  </si>
  <si>
    <t>611110016900-10</t>
  </si>
  <si>
    <t>825927194</t>
  </si>
  <si>
    <t>22</t>
  </si>
  <si>
    <t>611110016900-11</t>
  </si>
  <si>
    <t>-1855483915</t>
  </si>
  <si>
    <t>23</t>
  </si>
  <si>
    <t>1550814083</t>
  </si>
  <si>
    <t>24</t>
  </si>
  <si>
    <t>611110016900-13</t>
  </si>
  <si>
    <t>1743539918</t>
  </si>
  <si>
    <t>25</t>
  </si>
  <si>
    <t>611110016900-14</t>
  </si>
  <si>
    <t>849594476</t>
  </si>
  <si>
    <t>26</t>
  </si>
  <si>
    <t>611110016900-15</t>
  </si>
  <si>
    <t>-763421354</t>
  </si>
  <si>
    <t>27</t>
  </si>
  <si>
    <t>611110016900-5</t>
  </si>
  <si>
    <t>-1549107791</t>
  </si>
  <si>
    <t>28</t>
  </si>
  <si>
    <t>611110016900-4</t>
  </si>
  <si>
    <t>888712269</t>
  </si>
  <si>
    <t>hod</t>
  </si>
  <si>
    <t>29</t>
  </si>
  <si>
    <t>766694112</t>
  </si>
  <si>
    <t>-779173514</t>
  </si>
  <si>
    <t>30</t>
  </si>
  <si>
    <t>611550001200</t>
  </si>
  <si>
    <t>885168370</t>
  </si>
  <si>
    <t>31</t>
  </si>
  <si>
    <t>998766103</t>
  </si>
  <si>
    <t>Presun hmot pre konštrukcie stolárske v objektoch výšky nad 12 do 24 m</t>
  </si>
  <si>
    <t>2131522109</t>
  </si>
  <si>
    <t>998766194</t>
  </si>
  <si>
    <t>Konštrukcie stolárske, prípl.za presun nad najvačšiu dopravnú vzdialenosť do 1000 m 25km</t>
  </si>
  <si>
    <t>HZS000112</t>
  </si>
  <si>
    <t>Stavebno montážne práce náročnejšie, ucelené, obtiažne, rutinné (Tr. 2) v rozsahu viac ako 8 hodín náročnejšie</t>
  </si>
  <si>
    <t>512</t>
  </si>
  <si>
    <t>-622818649</t>
  </si>
  <si>
    <t>HZS000125</t>
  </si>
  <si>
    <t>Stavebno montážne práce mimoriadne odborné (Tr. 5) v rozsahu viac ako 8 hodín</t>
  </si>
  <si>
    <t>-333504695</t>
  </si>
  <si>
    <t>001400031</t>
  </si>
  <si>
    <t>Ostatné náklady stavby - práce na pamiatkových objektoch bez rozlíšenia</t>
  </si>
  <si>
    <t>1024</t>
  </si>
  <si>
    <t>293565875</t>
  </si>
  <si>
    <t>ZADANIE rekapitulácia stavby</t>
  </si>
  <si>
    <t>ZADANIE KRYCÍ LIST ROZPOČTU</t>
  </si>
  <si>
    <t>13a</t>
  </si>
  <si>
    <t>14a</t>
  </si>
  <si>
    <t>15a</t>
  </si>
  <si>
    <t>17a</t>
  </si>
  <si>
    <t>18a</t>
  </si>
  <si>
    <t>19a</t>
  </si>
  <si>
    <t>20a</t>
  </si>
  <si>
    <t>21a</t>
  </si>
  <si>
    <t>22a</t>
  </si>
  <si>
    <t>24a</t>
  </si>
  <si>
    <t>27a</t>
  </si>
  <si>
    <t>28a</t>
  </si>
  <si>
    <t>Pôvodné okno 1400x2550mm  RAL 1015 Repasovanie okna umelecko-remeselným spôsobom</t>
  </si>
  <si>
    <t>Pôvodné okno 1800x2550mm  RAL 1015 Repasovanie okna umelecko-remeselným spôsobom</t>
  </si>
  <si>
    <t>Pôvodné okno 1100x1550mm  RAL 1015 Repasovanie okna umelecko-remeselným spôsobom</t>
  </si>
  <si>
    <t>Pôvodné okno 2000x1900mm  RAL 1015 repasovanie okna umelecko-remeselným spôsobom</t>
  </si>
  <si>
    <t>Pôvodné okno 1800x1650mm  RAL 1015 repasovanie okna umelecko-remeselným spôsobom</t>
  </si>
  <si>
    <t>Pôvodné okno 800x1650mm  RAL 1015 repasovanie okna umelecko remeselným spôsobom</t>
  </si>
  <si>
    <t>Pôvodné okno 1300x2250mm  RAL 1015 repasovanie okna umelecko remeselným spôsobom</t>
  </si>
  <si>
    <t>Pôvodné okno - 1300x1650mm  RAL 1015 repasovanie okna umelecko-remeselným spôsobom</t>
  </si>
  <si>
    <t>Pôvodné okno - 1500x1650mm  RAL 1015 repasovanie okna umelecko-remeselným spôsobom</t>
  </si>
  <si>
    <t>Pôvodné okno - 1000x1350mm  RAL 1015 repasovanie okna umelecko-remeselným spôsobom</t>
  </si>
  <si>
    <t>Pôvodné okno 1100x1100mm  RAL 1015 repasovanie okna umelecko-remeselným spôsobom</t>
  </si>
  <si>
    <t>Pôvodné okno 1100x1200mm  RAL 1015 repasovanie okna umelecko-remeselným spôsobom</t>
  </si>
  <si>
    <t>Pôvodné okno 1800x1200mm  RAL 1015 repasovanie okna umelecko-remeselným spôsobom</t>
  </si>
  <si>
    <t>Pôvodné okno 600x900mm RAL 1015 repasovanie okna umelecko-remeselným spôsobom</t>
  </si>
  <si>
    <t>Drevené vchodové dvere 1000x2120mm RAL 1015 plné, rámové, drevená výplň, drevina smrek cink pánty simonswerk, klučka/kľučka, trojbodový zámok</t>
  </si>
  <si>
    <t>Drevené okno 600x900mm  RAL 1015 4PXN-16-4-16-4PXN +ArSSU drevina smrek cink</t>
  </si>
  <si>
    <t>Drevené okno 1800x1200mm  RAL 1015 4PXN-16-4-16-4PXN +ArSSU mriežka drevená rámové  drevina smrek cink</t>
  </si>
  <si>
    <t>Drevené okno 1100x1200mm  RAL 1015 4PXN-16-4-16-4PXN +ArSSU mriežka drevená rámové drevené nadloženie drevina smrek cink</t>
  </si>
  <si>
    <t>Drevené okno 1000x1350mm  RAL 1015 4PXN-16-4-16-4PXN +ArSSU mriežka drevená rámové drevené nadloženie drevina smrek cink</t>
  </si>
  <si>
    <t>Drevené okno 1300x1650mm  RAL 1015 4PXN-16-4-16-4PXN +ArSSU mriežka drevená rámové drevené nadloženie drevina smrek cink</t>
  </si>
  <si>
    <t>Drevené okno 1300x2250mm  RAL 1015 4PXN-16-4-16-4PXN +ArSSU mriežka drevená rámové drevené nadloženie drevina smrek cink</t>
  </si>
  <si>
    <t>Drevené okno 1800x1650mm  RAL 1015 4PXN-16-4-16-4PXN +ArSSU mriežka drevená rámové drevené nadloženie drevina smrek cink</t>
  </si>
  <si>
    <t>Drevené okno 1400x2550mm  RAL 1015 4PXN-16-4-16-4PXN +ArSSU mriežka drevená rámové drevené nadloženie drevina smrek cink</t>
  </si>
  <si>
    <t>Drevené okno 1800x2550mm  RAL 1015 4PXN-16-4-16-4PXN +ArSSU mriežka drevená rámové drevené nadloženie drevina smrek cink</t>
  </si>
  <si>
    <t>Drevené okno 1100x1550mm  RAL 1015 4PXN-16-4-16-4PXN +ArSSU mriežka drevená rámové drevené nadloženie drevina smrek cink</t>
  </si>
  <si>
    <t>Drevené okno 800x1650mm cink RAL 1015 4PXN-16-4-16-4PXN +ArSSU mriežka drevená rámové drevené nadloženie drevina smrek cink</t>
  </si>
  <si>
    <t>Drevené okno 1500x1650mm  RAL 1015 4PXN-16-4-16-4PXN +ArSSU mriežka drevená rámové drevené nadloženie drevina smrek cink</t>
  </si>
  <si>
    <t>Vchodové dvere 1300x2500mm  RAL 1015 4PXN-16-4-16-4PXN +ArSSU mriežka drevená rámové drevené nadloženie drevina smrek cink pánty simonswerk, klučka/kľučka, trojbodový zámok</t>
  </si>
  <si>
    <t>Rekonštrukcia objektov a priestorov SLDK - výmena okien a dverí</t>
  </si>
  <si>
    <t>784410030</t>
  </si>
  <si>
    <t>Oblepenie soklov stykov okrajov do výšky 3,80m</t>
  </si>
  <si>
    <t>784410100</t>
  </si>
  <si>
    <t>Penetrovanie jednonásobné jemnozrnných povrchov do výšky 3,80 m</t>
  </si>
  <si>
    <t>Maľby akrylátové dvojnásobné ručne nanášané základné na podklad jemnozrnný do výšky 3,80 m</t>
  </si>
  <si>
    <t>784430010</t>
  </si>
  <si>
    <t>784 - Maľby</t>
  </si>
  <si>
    <t>Parapetná doska vnútorná, šírka 400 mm, z drevotriesky laminovanej, RAL 9016</t>
  </si>
  <si>
    <t>Montáž parapetnej dosky drevenej šírky do 400 mm, dĺžky 600-2000 mm</t>
  </si>
  <si>
    <t xml:space="preserve">    784 - Maľby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</si>
</sst>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49" fontId="3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167" fontId="31" fillId="0" borderId="25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5" borderId="0" xfId="0" applyNumberFormat="1" applyFont="1" applyFill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31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0" fontId="31" fillId="0" borderId="25" xfId="0" applyFont="1" applyFill="1" applyBorder="1" applyAlignment="1" applyProtection="1">
      <alignment horizontal="left" vertical="center" wrapText="1"/>
      <protection locked="0"/>
    </xf>
    <xf numFmtId="167" fontId="31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31" fillId="0" borderId="22" xfId="0" applyNumberFormat="1" applyFont="1" applyFill="1" applyBorder="1" applyAlignment="1" applyProtection="1">
      <alignment vertical="center"/>
      <protection locked="0"/>
    </xf>
    <xf numFmtId="167" fontId="31" fillId="0" borderId="24" xfId="0" applyNumberFormat="1" applyFont="1" applyFill="1" applyBorder="1" applyAlignment="1" applyProtection="1">
      <alignment vertical="center"/>
      <protection locked="0"/>
    </xf>
    <xf numFmtId="167" fontId="31" fillId="0" borderId="23" xfId="0" applyNumberFormat="1" applyFont="1" applyFill="1" applyBorder="1" applyAlignment="1" applyProtection="1">
      <alignment vertical="center"/>
      <protection locked="0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31" fillId="0" borderId="22" xfId="0" applyFont="1" applyFill="1" applyBorder="1" applyAlignment="1" applyProtection="1">
      <alignment horizontal="left" vertical="center" wrapText="1"/>
      <protection locked="0"/>
    </xf>
    <xf numFmtId="0" fontId="31" fillId="0" borderId="23" xfId="0" applyFont="1" applyFill="1" applyBorder="1" applyAlignment="1" applyProtection="1">
      <alignment horizontal="left" vertical="center" wrapText="1"/>
      <protection locked="0"/>
    </xf>
    <xf numFmtId="0" fontId="31" fillId="0" borderId="24" xfId="0" applyFont="1" applyFill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11" fillId="2" borderId="0" xfId="1" applyFont="1" applyFill="1" applyAlignment="1" applyProtection="1">
      <alignment horizontal="center" vertical="center"/>
    </xf>
    <xf numFmtId="4" fontId="16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>
    <pageSetUpPr fitToPage="1"/>
  </sheetPr>
  <dimension ref="A1:CK93"/>
  <sheetViews>
    <sheetView showGridLines="0" workbookViewId="0">
      <pane ySplit="1" topLeftCell="A2" activePane="bottomLeft" state="frozen"/>
      <selection pane="bottomLeft" activeCell="BE20" sqref="BE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60" t="s">
        <v>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R2" s="170" t="s">
        <v>8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62" t="s">
        <v>240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23"/>
      <c r="AS4" s="17" t="s">
        <v>11</v>
      </c>
      <c r="BS4" s="18" t="s">
        <v>9</v>
      </c>
    </row>
    <row r="5" spans="1:73" ht="14.45" customHeight="1">
      <c r="B5" s="22"/>
      <c r="C5" s="24"/>
      <c r="D5" s="25" t="s">
        <v>12</v>
      </c>
      <c r="E5" s="24"/>
      <c r="F5" s="24"/>
      <c r="G5" s="24"/>
      <c r="H5" s="24"/>
      <c r="I5" s="24"/>
      <c r="J5" s="24"/>
      <c r="K5" s="164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24"/>
      <c r="AQ5" s="23"/>
      <c r="BS5" s="18" t="s">
        <v>9</v>
      </c>
    </row>
    <row r="6" spans="1:73" ht="36.950000000000003" customHeight="1">
      <c r="B6" s="22"/>
      <c r="C6" s="24"/>
      <c r="D6" s="27" t="s">
        <v>13</v>
      </c>
      <c r="E6" s="24"/>
      <c r="F6" s="24"/>
      <c r="G6" s="24"/>
      <c r="H6" s="24"/>
      <c r="I6" s="24"/>
      <c r="J6" s="24"/>
      <c r="K6" s="166" t="s">
        <v>282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24"/>
      <c r="AQ6" s="23"/>
      <c r="BS6" s="18" t="s">
        <v>9</v>
      </c>
    </row>
    <row r="7" spans="1:73" ht="14.45" customHeight="1">
      <c r="B7" s="22"/>
      <c r="C7" s="24"/>
      <c r="D7" s="28" t="s">
        <v>14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15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>
      <c r="B8" s="22"/>
      <c r="C8" s="24"/>
      <c r="D8" s="28" t="s">
        <v>16</v>
      </c>
      <c r="E8" s="24"/>
      <c r="F8" s="24"/>
      <c r="G8" s="24"/>
      <c r="H8" s="24"/>
      <c r="I8" s="24"/>
      <c r="J8" s="24"/>
      <c r="K8" s="26" t="s">
        <v>17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18</v>
      </c>
      <c r="AL8" s="24"/>
      <c r="AM8" s="24"/>
      <c r="AN8" s="26"/>
      <c r="AO8" s="24"/>
      <c r="AP8" s="24"/>
      <c r="AQ8" s="23"/>
      <c r="BS8" s="18" t="s">
        <v>9</v>
      </c>
    </row>
    <row r="9" spans="1:73" ht="14.45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>
      <c r="B10" s="22"/>
      <c r="C10" s="24"/>
      <c r="D10" s="28" t="s">
        <v>19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20</v>
      </c>
      <c r="AL10" s="24"/>
      <c r="AM10" s="24"/>
      <c r="AN10" s="26" t="s">
        <v>21</v>
      </c>
      <c r="AO10" s="24"/>
      <c r="AP10" s="24"/>
      <c r="AQ10" s="23"/>
      <c r="BS10" s="18" t="s">
        <v>9</v>
      </c>
    </row>
    <row r="11" spans="1:73" ht="18.399999999999999" customHeight="1">
      <c r="B11" s="22"/>
      <c r="C11" s="24"/>
      <c r="D11" s="24"/>
      <c r="E11" s="26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23</v>
      </c>
      <c r="AL11" s="24"/>
      <c r="AM11" s="24"/>
      <c r="AN11" s="26" t="s">
        <v>24</v>
      </c>
      <c r="AO11" s="24"/>
      <c r="AP11" s="24"/>
      <c r="AQ11" s="23"/>
      <c r="BS11" s="18" t="s">
        <v>9</v>
      </c>
    </row>
    <row r="12" spans="1:73" ht="6.95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>
      <c r="B13" s="22"/>
      <c r="C13" s="24"/>
      <c r="D13" s="28" t="s">
        <v>25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20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>
      <c r="B14" s="22"/>
      <c r="C14" s="24"/>
      <c r="D14" s="24"/>
      <c r="E14" s="26" t="s">
        <v>17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23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>
      <c r="B16" s="22"/>
      <c r="C16" s="24"/>
      <c r="D16" s="28" t="s">
        <v>26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20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>
      <c r="B17" s="22"/>
      <c r="C17" s="24"/>
      <c r="D17" s="24"/>
      <c r="E17" s="26" t="s">
        <v>17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23</v>
      </c>
      <c r="AL17" s="24"/>
      <c r="AM17" s="24"/>
      <c r="AN17" s="26" t="s">
        <v>5</v>
      </c>
      <c r="AO17" s="24"/>
      <c r="AP17" s="24"/>
      <c r="AQ17" s="23"/>
      <c r="BS17" s="18" t="s">
        <v>27</v>
      </c>
    </row>
    <row r="18" spans="2:71" ht="6.95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28</v>
      </c>
    </row>
    <row r="19" spans="2:71" ht="14.45" customHeight="1">
      <c r="B19" s="22"/>
      <c r="C19" s="24"/>
      <c r="D19" s="28" t="s">
        <v>29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20</v>
      </c>
      <c r="AL19" s="24"/>
      <c r="AM19" s="24"/>
      <c r="AN19" s="26" t="s">
        <v>5</v>
      </c>
      <c r="AO19" s="24"/>
      <c r="AP19" s="24"/>
      <c r="AQ19" s="23"/>
      <c r="BS19" s="18" t="s">
        <v>28</v>
      </c>
    </row>
    <row r="20" spans="2:71" ht="18.399999999999999" customHeight="1">
      <c r="B20" s="22"/>
      <c r="C20" s="24"/>
      <c r="D20" s="24"/>
      <c r="E20" s="26" t="s">
        <v>17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23</v>
      </c>
      <c r="AL20" s="24"/>
      <c r="AM20" s="24"/>
      <c r="AN20" s="26" t="s">
        <v>5</v>
      </c>
      <c r="AO20" s="24"/>
      <c r="AP20" s="24"/>
      <c r="AQ20" s="23"/>
    </row>
    <row r="21" spans="2:71" ht="6.95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>
      <c r="B22" s="22"/>
      <c r="C22" s="24"/>
      <c r="D22" s="28" t="s">
        <v>30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85" t="s">
        <v>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24"/>
      <c r="AP23" s="24"/>
      <c r="AQ23" s="23"/>
    </row>
    <row r="24" spans="2:71" ht="6.95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>
      <c r="B26" s="22"/>
      <c r="C26" s="24"/>
      <c r="D26" s="30" t="s">
        <v>31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86">
        <f>ROUND(AG87,2)</f>
        <v>0</v>
      </c>
      <c r="AL26" s="165"/>
      <c r="AM26" s="165"/>
      <c r="AN26" s="165"/>
      <c r="AO26" s="165"/>
      <c r="AP26" s="24"/>
      <c r="AQ26" s="23"/>
    </row>
    <row r="27" spans="2:71" ht="14.45" customHeight="1">
      <c r="B27" s="22"/>
      <c r="C27" s="24"/>
      <c r="D27" s="30" t="s">
        <v>32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86">
        <f>ROUND(AG90,2)</f>
        <v>0</v>
      </c>
      <c r="AL27" s="186"/>
      <c r="AM27" s="186"/>
      <c r="AN27" s="186"/>
      <c r="AO27" s="186"/>
      <c r="AP27" s="24"/>
      <c r="AQ27" s="23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67">
        <f>ROUND(AK26+AK27,2)</f>
        <v>0</v>
      </c>
      <c r="AL29" s="168"/>
      <c r="AM29" s="168"/>
      <c r="AN29" s="168"/>
      <c r="AO29" s="168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34</v>
      </c>
      <c r="E31" s="37"/>
      <c r="F31" s="38" t="s">
        <v>35</v>
      </c>
      <c r="G31" s="37"/>
      <c r="H31" s="37"/>
      <c r="I31" s="37"/>
      <c r="J31" s="37"/>
      <c r="K31" s="37"/>
      <c r="L31" s="158">
        <v>0.2</v>
      </c>
      <c r="M31" s="159"/>
      <c r="N31" s="159"/>
      <c r="O31" s="159"/>
      <c r="P31" s="37"/>
      <c r="Q31" s="37"/>
      <c r="R31" s="37"/>
      <c r="S31" s="37"/>
      <c r="T31" s="40" t="s">
        <v>36</v>
      </c>
      <c r="U31" s="37"/>
      <c r="V31" s="37"/>
      <c r="W31" s="169">
        <f>ROUND(AZ87+SUM(CD91),2)</f>
        <v>0</v>
      </c>
      <c r="X31" s="159"/>
      <c r="Y31" s="159"/>
      <c r="Z31" s="159"/>
      <c r="AA31" s="159"/>
      <c r="AB31" s="159"/>
      <c r="AC31" s="159"/>
      <c r="AD31" s="159"/>
      <c r="AE31" s="159"/>
      <c r="AF31" s="37"/>
      <c r="AG31" s="37"/>
      <c r="AH31" s="37"/>
      <c r="AI31" s="37"/>
      <c r="AJ31" s="37"/>
      <c r="AK31" s="169">
        <f>ROUND(AV87+SUM(BY91),2)</f>
        <v>0</v>
      </c>
      <c r="AL31" s="159"/>
      <c r="AM31" s="159"/>
      <c r="AN31" s="159"/>
      <c r="AO31" s="159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37</v>
      </c>
      <c r="G32" s="37"/>
      <c r="H32" s="37"/>
      <c r="I32" s="37"/>
      <c r="J32" s="37"/>
      <c r="K32" s="37"/>
      <c r="L32" s="158">
        <v>0.2</v>
      </c>
      <c r="M32" s="159"/>
      <c r="N32" s="159"/>
      <c r="O32" s="159"/>
      <c r="P32" s="37"/>
      <c r="Q32" s="37"/>
      <c r="R32" s="37"/>
      <c r="S32" s="37"/>
      <c r="T32" s="40" t="s">
        <v>36</v>
      </c>
      <c r="U32" s="37"/>
      <c r="V32" s="37"/>
      <c r="W32" s="169">
        <f>ROUND(BA87+SUM(CE91),2)</f>
        <v>0</v>
      </c>
      <c r="X32" s="159"/>
      <c r="Y32" s="159"/>
      <c r="Z32" s="159"/>
      <c r="AA32" s="159"/>
      <c r="AB32" s="159"/>
      <c r="AC32" s="159"/>
      <c r="AD32" s="159"/>
      <c r="AE32" s="159"/>
      <c r="AF32" s="37"/>
      <c r="AG32" s="37"/>
      <c r="AH32" s="37"/>
      <c r="AI32" s="37"/>
      <c r="AJ32" s="37"/>
      <c r="AK32" s="169">
        <f>ROUND(AW87+SUM(BZ91),2)</f>
        <v>0</v>
      </c>
      <c r="AL32" s="159"/>
      <c r="AM32" s="159"/>
      <c r="AN32" s="159"/>
      <c r="AO32" s="159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38</v>
      </c>
      <c r="G33" s="37"/>
      <c r="H33" s="37"/>
      <c r="I33" s="37"/>
      <c r="J33" s="37"/>
      <c r="K33" s="37"/>
      <c r="L33" s="158">
        <v>0.2</v>
      </c>
      <c r="M33" s="159"/>
      <c r="N33" s="159"/>
      <c r="O33" s="159"/>
      <c r="P33" s="37"/>
      <c r="Q33" s="37"/>
      <c r="R33" s="37"/>
      <c r="S33" s="37"/>
      <c r="T33" s="40" t="s">
        <v>36</v>
      </c>
      <c r="U33" s="37"/>
      <c r="V33" s="37"/>
      <c r="W33" s="169">
        <f>ROUND(BB87+SUM(CF91),2)</f>
        <v>0</v>
      </c>
      <c r="X33" s="159"/>
      <c r="Y33" s="159"/>
      <c r="Z33" s="159"/>
      <c r="AA33" s="159"/>
      <c r="AB33" s="159"/>
      <c r="AC33" s="159"/>
      <c r="AD33" s="159"/>
      <c r="AE33" s="159"/>
      <c r="AF33" s="37"/>
      <c r="AG33" s="37"/>
      <c r="AH33" s="37"/>
      <c r="AI33" s="37"/>
      <c r="AJ33" s="37"/>
      <c r="AK33" s="169">
        <v>0</v>
      </c>
      <c r="AL33" s="159"/>
      <c r="AM33" s="159"/>
      <c r="AN33" s="159"/>
      <c r="AO33" s="159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39</v>
      </c>
      <c r="G34" s="37"/>
      <c r="H34" s="37"/>
      <c r="I34" s="37"/>
      <c r="J34" s="37"/>
      <c r="K34" s="37"/>
      <c r="L34" s="158">
        <v>0.2</v>
      </c>
      <c r="M34" s="159"/>
      <c r="N34" s="159"/>
      <c r="O34" s="159"/>
      <c r="P34" s="37"/>
      <c r="Q34" s="37"/>
      <c r="R34" s="37"/>
      <c r="S34" s="37"/>
      <c r="T34" s="40" t="s">
        <v>36</v>
      </c>
      <c r="U34" s="37"/>
      <c r="V34" s="37"/>
      <c r="W34" s="169">
        <f>ROUND(BC87+SUM(CG91),2)</f>
        <v>0</v>
      </c>
      <c r="X34" s="159"/>
      <c r="Y34" s="159"/>
      <c r="Z34" s="159"/>
      <c r="AA34" s="159"/>
      <c r="AB34" s="159"/>
      <c r="AC34" s="159"/>
      <c r="AD34" s="159"/>
      <c r="AE34" s="159"/>
      <c r="AF34" s="37"/>
      <c r="AG34" s="37"/>
      <c r="AH34" s="37"/>
      <c r="AI34" s="37"/>
      <c r="AJ34" s="37"/>
      <c r="AK34" s="169">
        <v>0</v>
      </c>
      <c r="AL34" s="159"/>
      <c r="AM34" s="159"/>
      <c r="AN34" s="159"/>
      <c r="AO34" s="159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40</v>
      </c>
      <c r="G35" s="37"/>
      <c r="H35" s="37"/>
      <c r="I35" s="37"/>
      <c r="J35" s="37"/>
      <c r="K35" s="37"/>
      <c r="L35" s="158">
        <v>0</v>
      </c>
      <c r="M35" s="159"/>
      <c r="N35" s="159"/>
      <c r="O35" s="159"/>
      <c r="P35" s="37"/>
      <c r="Q35" s="37"/>
      <c r="R35" s="37"/>
      <c r="S35" s="37"/>
      <c r="T35" s="40" t="s">
        <v>36</v>
      </c>
      <c r="U35" s="37"/>
      <c r="V35" s="37"/>
      <c r="W35" s="169">
        <f>ROUND(BD87+SUM(CH91),2)</f>
        <v>0</v>
      </c>
      <c r="X35" s="159"/>
      <c r="Y35" s="159"/>
      <c r="Z35" s="159"/>
      <c r="AA35" s="159"/>
      <c r="AB35" s="159"/>
      <c r="AC35" s="159"/>
      <c r="AD35" s="159"/>
      <c r="AE35" s="159"/>
      <c r="AF35" s="37"/>
      <c r="AG35" s="37"/>
      <c r="AH35" s="37"/>
      <c r="AI35" s="37"/>
      <c r="AJ35" s="37"/>
      <c r="AK35" s="169">
        <v>0</v>
      </c>
      <c r="AL35" s="159"/>
      <c r="AM35" s="159"/>
      <c r="AN35" s="159"/>
      <c r="AO35" s="159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42</v>
      </c>
      <c r="U37" s="44"/>
      <c r="V37" s="44"/>
      <c r="W37" s="44"/>
      <c r="X37" s="188" t="s">
        <v>43</v>
      </c>
      <c r="Y37" s="189"/>
      <c r="Z37" s="189"/>
      <c r="AA37" s="189"/>
      <c r="AB37" s="189"/>
      <c r="AC37" s="44"/>
      <c r="AD37" s="44"/>
      <c r="AE37" s="44"/>
      <c r="AF37" s="44"/>
      <c r="AG37" s="44"/>
      <c r="AH37" s="44"/>
      <c r="AI37" s="44"/>
      <c r="AJ37" s="44"/>
      <c r="AK37" s="190">
        <f>SUM(AK29:AK35)</f>
        <v>0</v>
      </c>
      <c r="AL37" s="189"/>
      <c r="AM37" s="189"/>
      <c r="AN37" s="189"/>
      <c r="AO37" s="191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>
      <c r="B49" s="31"/>
      <c r="C49" s="32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45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>
      <c r="B58" s="31"/>
      <c r="C58" s="32"/>
      <c r="D58" s="51" t="s">
        <v>46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47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46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47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>
      <c r="B60" s="31"/>
      <c r="C60" s="32"/>
      <c r="D60" s="46" t="s">
        <v>48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49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>
      <c r="B69" s="31"/>
      <c r="C69" s="32"/>
      <c r="D69" s="51" t="s">
        <v>46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47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46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47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162" t="s">
        <v>50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33"/>
    </row>
    <row r="77" spans="2:43" s="3" customFormat="1" ht="14.45" customHeight="1">
      <c r="B77" s="61"/>
      <c r="C77" s="28" t="s">
        <v>12</v>
      </c>
      <c r="D77" s="62"/>
      <c r="E77" s="62"/>
      <c r="F77" s="62"/>
      <c r="G77" s="62"/>
      <c r="H77" s="62"/>
      <c r="I77" s="62"/>
      <c r="J77" s="62"/>
      <c r="K77" s="62"/>
      <c r="L77" s="62">
        <f>K5</f>
        <v>0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13</v>
      </c>
      <c r="D78" s="66"/>
      <c r="E78" s="66"/>
      <c r="F78" s="66"/>
      <c r="G78" s="66"/>
      <c r="H78" s="66"/>
      <c r="I78" s="66"/>
      <c r="J78" s="66"/>
      <c r="K78" s="66"/>
      <c r="L78" s="192" t="str">
        <f>K6</f>
        <v>Rekonštrukcia objektov a priestorov SLDK - výmena okien a dverí</v>
      </c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16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18</v>
      </c>
      <c r="AJ80" s="32"/>
      <c r="AK80" s="32"/>
      <c r="AL80" s="32"/>
      <c r="AM80" s="69" t="str">
        <f>IF(AN8= "","",AN8)</f>
        <v/>
      </c>
      <c r="AN80" s="32"/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19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>Technická univerzita vo Zvolene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26</v>
      </c>
      <c r="AJ82" s="32"/>
      <c r="AK82" s="32"/>
      <c r="AL82" s="32"/>
      <c r="AM82" s="174" t="str">
        <f>IF(E17="","",E17)</f>
        <v xml:space="preserve"> </v>
      </c>
      <c r="AN82" s="174"/>
      <c r="AO82" s="174"/>
      <c r="AP82" s="174"/>
      <c r="AQ82" s="33"/>
      <c r="AS82" s="175" t="s">
        <v>51</v>
      </c>
      <c r="AT82" s="176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25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29</v>
      </c>
      <c r="AJ83" s="32"/>
      <c r="AK83" s="32"/>
      <c r="AL83" s="32"/>
      <c r="AM83" s="174" t="str">
        <f>IF(E20="","",E20)</f>
        <v xml:space="preserve"> </v>
      </c>
      <c r="AN83" s="174"/>
      <c r="AO83" s="174"/>
      <c r="AP83" s="174"/>
      <c r="AQ83" s="33"/>
      <c r="AS83" s="177"/>
      <c r="AT83" s="178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77"/>
      <c r="AT84" s="178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94" t="s">
        <v>52</v>
      </c>
      <c r="D85" s="180"/>
      <c r="E85" s="180"/>
      <c r="F85" s="180"/>
      <c r="G85" s="180"/>
      <c r="H85" s="71"/>
      <c r="I85" s="179" t="s">
        <v>53</v>
      </c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79" t="s">
        <v>54</v>
      </c>
      <c r="AH85" s="180"/>
      <c r="AI85" s="180"/>
      <c r="AJ85" s="180"/>
      <c r="AK85" s="180"/>
      <c r="AL85" s="180"/>
      <c r="AM85" s="180"/>
      <c r="AN85" s="179" t="s">
        <v>55</v>
      </c>
      <c r="AO85" s="180"/>
      <c r="AP85" s="181"/>
      <c r="AQ85" s="33"/>
      <c r="AS85" s="72" t="s">
        <v>56</v>
      </c>
      <c r="AT85" s="73" t="s">
        <v>57</v>
      </c>
      <c r="AU85" s="73" t="s">
        <v>58</v>
      </c>
      <c r="AV85" s="73" t="s">
        <v>59</v>
      </c>
      <c r="AW85" s="73" t="s">
        <v>60</v>
      </c>
      <c r="AX85" s="73" t="s">
        <v>61</v>
      </c>
      <c r="AY85" s="73" t="s">
        <v>62</v>
      </c>
      <c r="AZ85" s="73" t="s">
        <v>63</v>
      </c>
      <c r="BA85" s="73" t="s">
        <v>64</v>
      </c>
      <c r="BB85" s="73" t="s">
        <v>65</v>
      </c>
      <c r="BC85" s="73" t="s">
        <v>66</v>
      </c>
      <c r="BD85" s="74" t="s">
        <v>67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6" t="s">
        <v>68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84">
        <f>ROUND(AG88,2)</f>
        <v>0</v>
      </c>
      <c r="AH87" s="184"/>
      <c r="AI87" s="184"/>
      <c r="AJ87" s="184"/>
      <c r="AK87" s="184"/>
      <c r="AL87" s="184"/>
      <c r="AM87" s="184"/>
      <c r="AN87" s="173">
        <f>SUM(AG87,AT87)</f>
        <v>0</v>
      </c>
      <c r="AO87" s="173"/>
      <c r="AP87" s="173"/>
      <c r="AQ87" s="67"/>
      <c r="AS87" s="78">
        <f>ROUND(AS88,2)</f>
        <v>0</v>
      </c>
      <c r="AT87" s="79">
        <f>ROUND(SUM(AV87:AW87),2)</f>
        <v>0</v>
      </c>
      <c r="AU87" s="80">
        <f>ROUND(AU88,5)</f>
        <v>2674.0000599999998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69</v>
      </c>
      <c r="BT87" s="82" t="s">
        <v>70</v>
      </c>
      <c r="BV87" s="82" t="s">
        <v>71</v>
      </c>
      <c r="BW87" s="82" t="s">
        <v>72</v>
      </c>
      <c r="BX87" s="82" t="s">
        <v>73</v>
      </c>
    </row>
    <row r="88" spans="1:76" s="5" customFormat="1" ht="47.25" customHeight="1">
      <c r="A88" s="83" t="s">
        <v>74</v>
      </c>
      <c r="B88" s="84"/>
      <c r="C88" s="85"/>
      <c r="D88" s="187"/>
      <c r="E88" s="187"/>
      <c r="F88" s="187"/>
      <c r="G88" s="187"/>
      <c r="H88" s="187"/>
      <c r="I88" s="86"/>
      <c r="J88" s="187" t="s">
        <v>282</v>
      </c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2">
        <f>'TUZVOKNIZNICA - TUZVOKNIZ...'!M29</f>
        <v>0</v>
      </c>
      <c r="AH88" s="182"/>
      <c r="AI88" s="182"/>
      <c r="AJ88" s="182"/>
      <c r="AK88" s="182"/>
      <c r="AL88" s="182"/>
      <c r="AM88" s="182"/>
      <c r="AN88" s="182">
        <f>SUM(AG88,AT88)</f>
        <v>0</v>
      </c>
      <c r="AO88" s="183"/>
      <c r="AP88" s="183"/>
      <c r="AQ88" s="87"/>
      <c r="AS88" s="88">
        <f>'TUZVOKNIZNICA - TUZVOKNIZ...'!M27</f>
        <v>0</v>
      </c>
      <c r="AT88" s="89">
        <f>ROUND(SUM(AV88:AW88),2)</f>
        <v>0</v>
      </c>
      <c r="AU88" s="90">
        <f>'TUZVOKNIZNICA - TUZVOKNIZ...'!W116</f>
        <v>2674.0000648999999</v>
      </c>
      <c r="AV88" s="89">
        <f>'TUZVOKNIZNICA - TUZVOKNIZ...'!M31</f>
        <v>0</v>
      </c>
      <c r="AW88" s="89">
        <f>'TUZVOKNIZNICA - TUZVOKNIZ...'!M32</f>
        <v>0</v>
      </c>
      <c r="AX88" s="89">
        <f>'TUZVOKNIZNICA - TUZVOKNIZ...'!M33</f>
        <v>0</v>
      </c>
      <c r="AY88" s="89">
        <f>'TUZVOKNIZNICA - TUZVOKNIZ...'!M34</f>
        <v>0</v>
      </c>
      <c r="AZ88" s="89">
        <f>'TUZVOKNIZNICA - TUZVOKNIZ...'!H31</f>
        <v>0</v>
      </c>
      <c r="BA88" s="89">
        <f>'TUZVOKNIZNICA - TUZVOKNIZ...'!H32</f>
        <v>0</v>
      </c>
      <c r="BB88" s="89">
        <f>'TUZVOKNIZNICA - TUZVOKNIZ...'!H33</f>
        <v>0</v>
      </c>
      <c r="BC88" s="89">
        <f>'TUZVOKNIZNICA - TUZVOKNIZ...'!H34</f>
        <v>0</v>
      </c>
      <c r="BD88" s="91">
        <f>'TUZVOKNIZNICA - TUZVOKNIZ...'!H35</f>
        <v>0</v>
      </c>
      <c r="BT88" s="92" t="s">
        <v>75</v>
      </c>
      <c r="BU88" s="92" t="s">
        <v>76</v>
      </c>
      <c r="BV88" s="92" t="s">
        <v>71</v>
      </c>
      <c r="BW88" s="92" t="s">
        <v>72</v>
      </c>
      <c r="BX88" s="92" t="s">
        <v>73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6" t="s">
        <v>77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73">
        <v>0</v>
      </c>
      <c r="AH90" s="173"/>
      <c r="AI90" s="173"/>
      <c r="AJ90" s="173"/>
      <c r="AK90" s="173"/>
      <c r="AL90" s="173"/>
      <c r="AM90" s="173"/>
      <c r="AN90" s="173">
        <v>0</v>
      </c>
      <c r="AO90" s="173"/>
      <c r="AP90" s="173"/>
      <c r="AQ90" s="33"/>
      <c r="AS90" s="72" t="s">
        <v>78</v>
      </c>
      <c r="AT90" s="73" t="s">
        <v>79</v>
      </c>
      <c r="AU90" s="73" t="s">
        <v>34</v>
      </c>
      <c r="AV90" s="74" t="s">
        <v>57</v>
      </c>
    </row>
    <row r="91" spans="1:76" s="1" customFormat="1" ht="10.9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80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72">
        <f>ROUND(AG87+AG90,2)</f>
        <v>0</v>
      </c>
      <c r="AH92" s="172"/>
      <c r="AI92" s="172"/>
      <c r="AJ92" s="172"/>
      <c r="AK92" s="172"/>
      <c r="AL92" s="172"/>
      <c r="AM92" s="172"/>
      <c r="AN92" s="172">
        <f>AN87+AN90</f>
        <v>0</v>
      </c>
      <c r="AO92" s="172"/>
      <c r="AP92" s="172"/>
      <c r="AQ92" s="33"/>
    </row>
    <row r="93" spans="1:76" s="1" customFormat="1" ht="6.95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AK34:AO34"/>
    <mergeCell ref="D88:H88"/>
    <mergeCell ref="J88:AF88"/>
    <mergeCell ref="W35:AE35"/>
    <mergeCell ref="AK35:AO35"/>
    <mergeCell ref="X37:AB37"/>
    <mergeCell ref="AK37:AO37"/>
    <mergeCell ref="AN87:AP87"/>
    <mergeCell ref="C76:AP76"/>
    <mergeCell ref="L78:AO78"/>
    <mergeCell ref="C85:G85"/>
    <mergeCell ref="I85:AF85"/>
    <mergeCell ref="L35:O35"/>
    <mergeCell ref="AR2:BE2"/>
    <mergeCell ref="AG92:AM92"/>
    <mergeCell ref="AG90:AM90"/>
    <mergeCell ref="AM82:AP82"/>
    <mergeCell ref="AS82:AT84"/>
    <mergeCell ref="AM83:AP83"/>
    <mergeCell ref="AG85:AM85"/>
    <mergeCell ref="AN85:AP85"/>
    <mergeCell ref="AN88:AP88"/>
    <mergeCell ref="AG88:AM88"/>
    <mergeCell ref="AG87:AM87"/>
    <mergeCell ref="AN90:AP90"/>
    <mergeCell ref="AN92:AP92"/>
    <mergeCell ref="E23:AN23"/>
    <mergeCell ref="AK26:AO26"/>
    <mergeCell ref="AK27:AO27"/>
    <mergeCell ref="L33:O33"/>
    <mergeCell ref="L31:O31"/>
    <mergeCell ref="L32:O32"/>
    <mergeCell ref="L34:O34"/>
    <mergeCell ref="C2:AP2"/>
    <mergeCell ref="C4:AP4"/>
    <mergeCell ref="K5:AO5"/>
    <mergeCell ref="K6:AO6"/>
    <mergeCell ref="AK29:AO29"/>
    <mergeCell ref="W31:AE31"/>
    <mergeCell ref="AK31:AO31"/>
    <mergeCell ref="W32:AE32"/>
    <mergeCell ref="AK32:AO32"/>
    <mergeCell ref="W33:AE33"/>
    <mergeCell ref="AK33:AO33"/>
    <mergeCell ref="W34:AE34"/>
  </mergeCells>
  <hyperlinks>
    <hyperlink ref="K1:S1" location="C2" display="1) Súhrnný list stavby"/>
    <hyperlink ref="W1:AF1" location="C87" display="2) Rekapitulácia objektov"/>
    <hyperlink ref="A88" location="'TUZVOKNIZNICA - TUZVOKNIZ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árok2">
    <pageSetUpPr fitToPage="1"/>
  </sheetPr>
  <dimension ref="A1:BN176"/>
  <sheetViews>
    <sheetView showGridLines="0" tabSelected="1" zoomScaleNormal="100" workbookViewId="0">
      <pane ySplit="1" topLeftCell="A26" activePane="bottomLeft" state="frozen"/>
      <selection pane="bottomLeft" activeCell="N92" sqref="N92:Q9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81</v>
      </c>
      <c r="G1" s="13"/>
      <c r="H1" s="235" t="s">
        <v>82</v>
      </c>
      <c r="I1" s="235"/>
      <c r="J1" s="235"/>
      <c r="K1" s="235"/>
      <c r="L1" s="13" t="s">
        <v>83</v>
      </c>
      <c r="M1" s="11"/>
      <c r="N1" s="11"/>
      <c r="O1" s="12" t="s">
        <v>84</v>
      </c>
      <c r="P1" s="11"/>
      <c r="Q1" s="11"/>
      <c r="R1" s="11"/>
      <c r="S1" s="13" t="s">
        <v>85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60" t="s">
        <v>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S2" s="170" t="s">
        <v>8</v>
      </c>
      <c r="T2" s="171"/>
      <c r="U2" s="171"/>
      <c r="V2" s="171"/>
      <c r="W2" s="171"/>
      <c r="X2" s="171"/>
      <c r="Y2" s="171"/>
      <c r="Z2" s="171"/>
      <c r="AA2" s="171"/>
      <c r="AB2" s="171"/>
      <c r="AC2" s="171"/>
      <c r="AT2" s="18" t="s">
        <v>72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162" t="s">
        <v>241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3"/>
      <c r="T4" s="17" t="s">
        <v>11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85" customHeight="1">
      <c r="B6" s="31"/>
      <c r="C6" s="32"/>
      <c r="D6" s="27" t="s">
        <v>13</v>
      </c>
      <c r="E6" s="32"/>
      <c r="F6" s="166" t="s">
        <v>282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54"/>
      <c r="R6" s="33"/>
    </row>
    <row r="7" spans="1:66" s="1" customFormat="1" ht="14.45" customHeight="1">
      <c r="B7" s="31"/>
      <c r="C7" s="32"/>
      <c r="D7" s="28" t="s">
        <v>14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15</v>
      </c>
      <c r="N7" s="32"/>
      <c r="O7" s="26" t="s">
        <v>5</v>
      </c>
      <c r="P7" s="32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17</v>
      </c>
      <c r="G8" s="32"/>
      <c r="H8" s="32"/>
      <c r="I8" s="32"/>
      <c r="J8" s="32"/>
      <c r="K8" s="32"/>
      <c r="L8" s="32"/>
      <c r="M8" s="28" t="s">
        <v>18</v>
      </c>
      <c r="N8" s="32"/>
      <c r="O8" s="207"/>
      <c r="P8" s="207"/>
      <c r="Q8" s="32"/>
      <c r="R8" s="33"/>
    </row>
    <row r="9" spans="1:66" s="1" customFormat="1" ht="10.9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5" customHeight="1">
      <c r="B10" s="31"/>
      <c r="C10" s="32"/>
      <c r="D10" s="28" t="s">
        <v>19</v>
      </c>
      <c r="E10" s="32"/>
      <c r="F10" s="32"/>
      <c r="G10" s="32"/>
      <c r="H10" s="32"/>
      <c r="I10" s="32"/>
      <c r="J10" s="32"/>
      <c r="K10" s="32"/>
      <c r="L10" s="32"/>
      <c r="M10" s="28" t="s">
        <v>20</v>
      </c>
      <c r="N10" s="32"/>
      <c r="O10" s="164" t="s">
        <v>21</v>
      </c>
      <c r="P10" s="164"/>
      <c r="Q10" s="32"/>
      <c r="R10" s="33"/>
    </row>
    <row r="11" spans="1:66" s="1" customFormat="1" ht="18" customHeight="1">
      <c r="B11" s="31"/>
      <c r="C11" s="32"/>
      <c r="D11" s="32"/>
      <c r="E11" s="26" t="s">
        <v>22</v>
      </c>
      <c r="F11" s="32"/>
      <c r="G11" s="32"/>
      <c r="H11" s="32"/>
      <c r="I11" s="32"/>
      <c r="J11" s="32"/>
      <c r="K11" s="32"/>
      <c r="L11" s="32"/>
      <c r="M11" s="28" t="s">
        <v>23</v>
      </c>
      <c r="N11" s="32"/>
      <c r="O11" s="164" t="s">
        <v>24</v>
      </c>
      <c r="P11" s="164"/>
      <c r="Q11" s="32"/>
      <c r="R11" s="33"/>
    </row>
    <row r="12" spans="1:66" s="1" customFormat="1" ht="6.95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5" customHeight="1">
      <c r="B13" s="31"/>
      <c r="C13" s="32"/>
      <c r="D13" s="28" t="s">
        <v>25</v>
      </c>
      <c r="E13" s="32"/>
      <c r="F13" s="32"/>
      <c r="G13" s="32"/>
      <c r="H13" s="32"/>
      <c r="I13" s="32"/>
      <c r="J13" s="32"/>
      <c r="K13" s="32"/>
      <c r="L13" s="32"/>
      <c r="M13" s="28" t="s">
        <v>20</v>
      </c>
      <c r="N13" s="32"/>
      <c r="O13" s="164" t="str">
        <f>IF('Rekapitulácia stavby'!AN13="","",'Rekapitulácia stavby'!AN13)</f>
        <v/>
      </c>
      <c r="P13" s="164"/>
      <c r="Q13" s="32"/>
      <c r="R13" s="33"/>
    </row>
    <row r="14" spans="1:66" s="1" customFormat="1" ht="18" customHeight="1">
      <c r="B14" s="31"/>
      <c r="C14" s="32"/>
      <c r="D14" s="32"/>
      <c r="E14" s="26" t="str">
        <f>IF('Rekapitulácia stavby'!E14="","",'Rekapitulácia stavby'!E14)</f>
        <v xml:space="preserve"> </v>
      </c>
      <c r="F14" s="32"/>
      <c r="G14" s="32"/>
      <c r="H14" s="32"/>
      <c r="I14" s="32"/>
      <c r="J14" s="32"/>
      <c r="K14" s="32"/>
      <c r="L14" s="32"/>
      <c r="M14" s="28" t="s">
        <v>23</v>
      </c>
      <c r="N14" s="32"/>
      <c r="O14" s="164" t="str">
        <f>IF('Rekapitulácia stavby'!AN14="","",'Rekapitulácia stavby'!AN14)</f>
        <v/>
      </c>
      <c r="P14" s="164"/>
      <c r="Q14" s="32"/>
      <c r="R14" s="33"/>
    </row>
    <row r="15" spans="1:66" s="1" customFormat="1" ht="6.95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5" customHeight="1">
      <c r="B16" s="31"/>
      <c r="C16" s="32"/>
      <c r="D16" s="28" t="s">
        <v>26</v>
      </c>
      <c r="E16" s="32"/>
      <c r="F16" s="32"/>
      <c r="G16" s="32"/>
      <c r="H16" s="32"/>
      <c r="I16" s="32"/>
      <c r="J16" s="32"/>
      <c r="K16" s="32"/>
      <c r="L16" s="32"/>
      <c r="M16" s="28" t="s">
        <v>20</v>
      </c>
      <c r="N16" s="32"/>
      <c r="O16" s="164" t="str">
        <f>IF('Rekapitulácia stavby'!AN16="","",'Rekapitulácia stavby'!AN16)</f>
        <v/>
      </c>
      <c r="P16" s="164"/>
      <c r="Q16" s="32"/>
      <c r="R16" s="33"/>
    </row>
    <row r="17" spans="2:18" s="1" customFormat="1" ht="18" customHeight="1">
      <c r="B17" s="31"/>
      <c r="C17" s="32"/>
      <c r="D17" s="32"/>
      <c r="E17" s="26" t="str">
        <f>IF('Rekapitulácia stavby'!E17="","",'Rekapitulácia stavby'!E17)</f>
        <v xml:space="preserve"> </v>
      </c>
      <c r="F17" s="32"/>
      <c r="G17" s="32"/>
      <c r="H17" s="32"/>
      <c r="I17" s="32"/>
      <c r="J17" s="32"/>
      <c r="K17" s="32"/>
      <c r="L17" s="32"/>
      <c r="M17" s="28" t="s">
        <v>23</v>
      </c>
      <c r="N17" s="32"/>
      <c r="O17" s="164" t="str">
        <f>IF('Rekapitulácia stavby'!AN17="","",'Rekapitulácia stavby'!AN17)</f>
        <v/>
      </c>
      <c r="P17" s="164"/>
      <c r="Q17" s="32"/>
      <c r="R17" s="33"/>
    </row>
    <row r="18" spans="2:18" s="1" customFormat="1" ht="6.95" customHeigh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5" customHeight="1">
      <c r="B19" s="31"/>
      <c r="C19" s="32"/>
      <c r="D19" s="28" t="s">
        <v>29</v>
      </c>
      <c r="E19" s="32"/>
      <c r="F19" s="32"/>
      <c r="G19" s="32"/>
      <c r="H19" s="32"/>
      <c r="I19" s="32"/>
      <c r="J19" s="32"/>
      <c r="K19" s="32"/>
      <c r="L19" s="32"/>
      <c r="M19" s="28" t="s">
        <v>20</v>
      </c>
      <c r="N19" s="32"/>
      <c r="O19" s="164" t="str">
        <f>IF('Rekapitulácia stavby'!AN19="","",'Rekapitulácia stavby'!AN19)</f>
        <v/>
      </c>
      <c r="P19" s="164"/>
      <c r="Q19" s="32"/>
      <c r="R19" s="33"/>
    </row>
    <row r="20" spans="2:18" s="1" customFormat="1" ht="18" customHeight="1">
      <c r="B20" s="31"/>
      <c r="C20" s="32"/>
      <c r="D20" s="32"/>
      <c r="E20" s="26" t="str">
        <f>IF('Rekapitulácia stavby'!E20="","",'Rekapitulácia stavby'!E20)</f>
        <v xml:space="preserve"> </v>
      </c>
      <c r="F20" s="32"/>
      <c r="G20" s="32"/>
      <c r="H20" s="32"/>
      <c r="I20" s="32"/>
      <c r="J20" s="32"/>
      <c r="K20" s="32"/>
      <c r="L20" s="32"/>
      <c r="M20" s="28" t="s">
        <v>23</v>
      </c>
      <c r="N20" s="32"/>
      <c r="O20" s="164" t="str">
        <f>IF('Rekapitulácia stavby'!AN20="","",'Rekapitulácia stavby'!AN20)</f>
        <v/>
      </c>
      <c r="P20" s="164"/>
      <c r="Q20" s="32"/>
      <c r="R20" s="33"/>
    </row>
    <row r="21" spans="2:18" s="1" customFormat="1" ht="6.95" customHeight="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5" customHeight="1">
      <c r="B22" s="31"/>
      <c r="C22" s="32"/>
      <c r="D22" s="28" t="s">
        <v>30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>
      <c r="B23" s="31"/>
      <c r="C23" s="32"/>
      <c r="D23" s="32"/>
      <c r="E23" s="185" t="s">
        <v>5</v>
      </c>
      <c r="F23" s="185"/>
      <c r="G23" s="185"/>
      <c r="H23" s="185"/>
      <c r="I23" s="185"/>
      <c r="J23" s="185"/>
      <c r="K23" s="185"/>
      <c r="L23" s="185"/>
      <c r="M23" s="32"/>
      <c r="N23" s="32"/>
      <c r="O23" s="32"/>
      <c r="P23" s="32"/>
      <c r="Q23" s="32"/>
      <c r="R23" s="33"/>
    </row>
    <row r="24" spans="2:18" s="1" customFormat="1" ht="6.95" customHeight="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5" customHeight="1">
      <c r="B26" s="31"/>
      <c r="C26" s="32"/>
      <c r="D26" s="97" t="s">
        <v>86</v>
      </c>
      <c r="E26" s="32"/>
      <c r="F26" s="32"/>
      <c r="G26" s="32"/>
      <c r="H26" s="32"/>
      <c r="I26" s="32"/>
      <c r="J26" s="32"/>
      <c r="K26" s="32"/>
      <c r="L26" s="32"/>
      <c r="M26" s="186">
        <f>N87</f>
        <v>0</v>
      </c>
      <c r="N26" s="186"/>
      <c r="O26" s="186"/>
      <c r="P26" s="186"/>
      <c r="Q26" s="32"/>
      <c r="R26" s="33"/>
    </row>
    <row r="27" spans="2:18" s="1" customFormat="1" ht="14.45" customHeight="1">
      <c r="B27" s="31"/>
      <c r="C27" s="32"/>
      <c r="D27" s="30" t="s">
        <v>87</v>
      </c>
      <c r="E27" s="32"/>
      <c r="F27" s="32"/>
      <c r="G27" s="32"/>
      <c r="H27" s="32"/>
      <c r="I27" s="32"/>
      <c r="J27" s="32"/>
      <c r="K27" s="32"/>
      <c r="L27" s="32"/>
      <c r="M27" s="186">
        <f>N98</f>
        <v>0</v>
      </c>
      <c r="N27" s="186"/>
      <c r="O27" s="186"/>
      <c r="P27" s="186"/>
      <c r="Q27" s="32"/>
      <c r="R27" s="33"/>
    </row>
    <row r="28" spans="2:18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35" customHeight="1">
      <c r="B29" s="31"/>
      <c r="C29" s="32"/>
      <c r="D29" s="98" t="s">
        <v>33</v>
      </c>
      <c r="E29" s="32"/>
      <c r="F29" s="32"/>
      <c r="G29" s="32"/>
      <c r="H29" s="32"/>
      <c r="I29" s="32"/>
      <c r="J29" s="32"/>
      <c r="K29" s="32"/>
      <c r="L29" s="32"/>
      <c r="M29" s="236">
        <f>ROUND(M26+M27,2)</f>
        <v>0</v>
      </c>
      <c r="N29" s="204"/>
      <c r="O29" s="204"/>
      <c r="P29" s="204"/>
      <c r="Q29" s="32"/>
      <c r="R29" s="33"/>
    </row>
    <row r="30" spans="2:18" s="1" customFormat="1" ht="6.95" customHeight="1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5" customHeight="1">
      <c r="B31" s="31"/>
      <c r="C31" s="32"/>
      <c r="D31" s="38" t="s">
        <v>34</v>
      </c>
      <c r="E31" s="38" t="s">
        <v>35</v>
      </c>
      <c r="F31" s="39">
        <v>0.2</v>
      </c>
      <c r="G31" s="99" t="s">
        <v>36</v>
      </c>
      <c r="H31" s="239">
        <f>ROUND((SUM(BE98:BE99)+SUM(BE116:BE175)), 2)</f>
        <v>0</v>
      </c>
      <c r="I31" s="204"/>
      <c r="J31" s="204"/>
      <c r="K31" s="32"/>
      <c r="L31" s="32"/>
      <c r="M31" s="239">
        <f>ROUND(ROUND((SUM(BE98:BE99)+SUM(BE116:BE175)), 2)*F31, 2)</f>
        <v>0</v>
      </c>
      <c r="N31" s="204"/>
      <c r="O31" s="204"/>
      <c r="P31" s="204"/>
      <c r="Q31" s="32"/>
      <c r="R31" s="33"/>
    </row>
    <row r="32" spans="2:18" s="1" customFormat="1" ht="14.45" customHeight="1">
      <c r="B32" s="31"/>
      <c r="C32" s="32"/>
      <c r="D32" s="32"/>
      <c r="E32" s="38" t="s">
        <v>37</v>
      </c>
      <c r="F32" s="39">
        <v>0.2</v>
      </c>
      <c r="G32" s="99" t="s">
        <v>36</v>
      </c>
      <c r="H32" s="239">
        <f>ROUND((SUM(BF98:BF99)+SUM(BF116:BF175)), 2)</f>
        <v>0</v>
      </c>
      <c r="I32" s="204"/>
      <c r="J32" s="204"/>
      <c r="K32" s="32"/>
      <c r="L32" s="32"/>
      <c r="M32" s="239">
        <f>ROUND(ROUND((SUM(BF98:BF99)+SUM(BF116:BF175)), 2)*F32, 2)</f>
        <v>0</v>
      </c>
      <c r="N32" s="204"/>
      <c r="O32" s="204"/>
      <c r="P32" s="204"/>
      <c r="Q32" s="32"/>
      <c r="R32" s="33"/>
    </row>
    <row r="33" spans="2:18" s="1" customFormat="1" ht="14.45" hidden="1" customHeight="1">
      <c r="B33" s="31"/>
      <c r="C33" s="32"/>
      <c r="D33" s="32"/>
      <c r="E33" s="38" t="s">
        <v>38</v>
      </c>
      <c r="F33" s="39">
        <v>0.2</v>
      </c>
      <c r="G33" s="99" t="s">
        <v>36</v>
      </c>
      <c r="H33" s="239">
        <f>ROUND((SUM(BG98:BG99)+SUM(BG116:BG175)), 2)</f>
        <v>0</v>
      </c>
      <c r="I33" s="204"/>
      <c r="J33" s="204"/>
      <c r="K33" s="32"/>
      <c r="L33" s="32"/>
      <c r="M33" s="239">
        <v>0</v>
      </c>
      <c r="N33" s="204"/>
      <c r="O33" s="204"/>
      <c r="P33" s="204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39</v>
      </c>
      <c r="F34" s="39">
        <v>0.2</v>
      </c>
      <c r="G34" s="99" t="s">
        <v>36</v>
      </c>
      <c r="H34" s="239">
        <f>ROUND((SUM(BH98:BH99)+SUM(BH116:BH175)), 2)</f>
        <v>0</v>
      </c>
      <c r="I34" s="204"/>
      <c r="J34" s="204"/>
      <c r="K34" s="32"/>
      <c r="L34" s="32"/>
      <c r="M34" s="239">
        <v>0</v>
      </c>
      <c r="N34" s="204"/>
      <c r="O34" s="204"/>
      <c r="P34" s="204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40</v>
      </c>
      <c r="F35" s="39">
        <v>0</v>
      </c>
      <c r="G35" s="99" t="s">
        <v>36</v>
      </c>
      <c r="H35" s="239">
        <f>ROUND((SUM(BI98:BI99)+SUM(BI116:BI175)), 2)</f>
        <v>0</v>
      </c>
      <c r="I35" s="204"/>
      <c r="J35" s="204"/>
      <c r="K35" s="32"/>
      <c r="L35" s="32"/>
      <c r="M35" s="239">
        <v>0</v>
      </c>
      <c r="N35" s="204"/>
      <c r="O35" s="204"/>
      <c r="P35" s="204"/>
      <c r="Q35" s="32"/>
      <c r="R35" s="33"/>
    </row>
    <row r="36" spans="2:18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35" customHeight="1">
      <c r="B37" s="31"/>
      <c r="C37" s="95"/>
      <c r="D37" s="100" t="s">
        <v>41</v>
      </c>
      <c r="E37" s="71"/>
      <c r="F37" s="71"/>
      <c r="G37" s="101" t="s">
        <v>42</v>
      </c>
      <c r="H37" s="102" t="s">
        <v>43</v>
      </c>
      <c r="I37" s="71"/>
      <c r="J37" s="71"/>
      <c r="K37" s="71"/>
      <c r="L37" s="237">
        <f>SUM(M29:M35)</f>
        <v>0</v>
      </c>
      <c r="M37" s="237"/>
      <c r="N37" s="237"/>
      <c r="O37" s="237"/>
      <c r="P37" s="238"/>
      <c r="Q37" s="95"/>
      <c r="R37" s="33"/>
    </row>
    <row r="38" spans="2:18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44</v>
      </c>
      <c r="E50" s="47"/>
      <c r="F50" s="47"/>
      <c r="G50" s="47"/>
      <c r="H50" s="48"/>
      <c r="I50" s="32"/>
      <c r="J50" s="46" t="s">
        <v>45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46</v>
      </c>
      <c r="E59" s="52"/>
      <c r="F59" s="52"/>
      <c r="G59" s="53" t="s">
        <v>47</v>
      </c>
      <c r="H59" s="54"/>
      <c r="I59" s="32"/>
      <c r="J59" s="51" t="s">
        <v>46</v>
      </c>
      <c r="K59" s="52"/>
      <c r="L59" s="52"/>
      <c r="M59" s="52"/>
      <c r="N59" s="53" t="s">
        <v>47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48</v>
      </c>
      <c r="E61" s="47"/>
      <c r="F61" s="47"/>
      <c r="G61" s="47"/>
      <c r="H61" s="48"/>
      <c r="I61" s="32"/>
      <c r="J61" s="46" t="s">
        <v>49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46</v>
      </c>
      <c r="E70" s="52"/>
      <c r="F70" s="52"/>
      <c r="G70" s="53" t="s">
        <v>47</v>
      </c>
      <c r="H70" s="54"/>
      <c r="I70" s="32"/>
      <c r="J70" s="51" t="s">
        <v>46</v>
      </c>
      <c r="K70" s="52"/>
      <c r="L70" s="52"/>
      <c r="M70" s="52"/>
      <c r="N70" s="53" t="s">
        <v>47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2" t="s">
        <v>88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6.950000000000003" customHeight="1">
      <c r="B78" s="31"/>
      <c r="C78" s="65" t="s">
        <v>13</v>
      </c>
      <c r="D78" s="32"/>
      <c r="E78" s="32"/>
      <c r="F78" s="192" t="str">
        <f>F6</f>
        <v>Rekonštrukcia objektov a priestorov SLDK - výmena okien a dverí</v>
      </c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32"/>
      <c r="R78" s="33"/>
    </row>
    <row r="79" spans="2:18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3"/>
    </row>
    <row r="80" spans="2:18" s="1" customFormat="1" ht="18" customHeight="1">
      <c r="B80" s="31"/>
      <c r="C80" s="28" t="s">
        <v>16</v>
      </c>
      <c r="D80" s="32"/>
      <c r="E80" s="32"/>
      <c r="F80" s="26" t="str">
        <f>F8</f>
        <v xml:space="preserve"> </v>
      </c>
      <c r="G80" s="32"/>
      <c r="H80" s="32"/>
      <c r="I80" s="32"/>
      <c r="J80" s="32"/>
      <c r="K80" s="28" t="s">
        <v>18</v>
      </c>
      <c r="L80" s="32"/>
      <c r="M80" s="207"/>
      <c r="N80" s="207"/>
      <c r="O80" s="207"/>
      <c r="P80" s="207"/>
      <c r="Q80" s="32"/>
      <c r="R80" s="33"/>
    </row>
    <row r="81" spans="2:47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2:47" s="1" customFormat="1" ht="15">
      <c r="B82" s="31"/>
      <c r="C82" s="28" t="s">
        <v>19</v>
      </c>
      <c r="D82" s="32"/>
      <c r="E82" s="32"/>
      <c r="F82" s="26" t="str">
        <f>E11</f>
        <v>Technická univerzita vo Zvolene</v>
      </c>
      <c r="G82" s="32"/>
      <c r="H82" s="32"/>
      <c r="I82" s="32"/>
      <c r="J82" s="32"/>
      <c r="K82" s="28" t="s">
        <v>26</v>
      </c>
      <c r="L82" s="32"/>
      <c r="M82" s="164" t="str">
        <f>E17</f>
        <v xml:space="preserve"> </v>
      </c>
      <c r="N82" s="164"/>
      <c r="O82" s="164"/>
      <c r="P82" s="164"/>
      <c r="Q82" s="164"/>
      <c r="R82" s="33"/>
    </row>
    <row r="83" spans="2:47" s="1" customFormat="1" ht="14.45" customHeight="1">
      <c r="B83" s="31"/>
      <c r="C83" s="28" t="s">
        <v>25</v>
      </c>
      <c r="D83" s="32"/>
      <c r="E83" s="32"/>
      <c r="F83" s="26" t="str">
        <f>IF(E14="","",E14)</f>
        <v xml:space="preserve"> </v>
      </c>
      <c r="G83" s="32"/>
      <c r="H83" s="32"/>
      <c r="I83" s="32"/>
      <c r="J83" s="32"/>
      <c r="K83" s="28" t="s">
        <v>29</v>
      </c>
      <c r="L83" s="32"/>
      <c r="M83" s="164" t="str">
        <f>E20</f>
        <v xml:space="preserve"> </v>
      </c>
      <c r="N83" s="164"/>
      <c r="O83" s="164"/>
      <c r="P83" s="164"/>
      <c r="Q83" s="164"/>
      <c r="R83" s="33"/>
    </row>
    <row r="84" spans="2:47" s="1" customFormat="1" ht="10.35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3"/>
    </row>
    <row r="85" spans="2:47" s="1" customFormat="1" ht="29.25" customHeight="1">
      <c r="B85" s="31"/>
      <c r="C85" s="205" t="s">
        <v>89</v>
      </c>
      <c r="D85" s="206"/>
      <c r="E85" s="206"/>
      <c r="F85" s="206"/>
      <c r="G85" s="206"/>
      <c r="H85" s="95"/>
      <c r="I85" s="95"/>
      <c r="J85" s="95"/>
      <c r="K85" s="95"/>
      <c r="L85" s="95"/>
      <c r="M85" s="95"/>
      <c r="N85" s="205" t="s">
        <v>90</v>
      </c>
      <c r="O85" s="206"/>
      <c r="P85" s="206"/>
      <c r="Q85" s="206"/>
      <c r="R85" s="33"/>
    </row>
    <row r="86" spans="2:47" s="1" customFormat="1" ht="10.35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/>
    </row>
    <row r="87" spans="2:47" s="1" customFormat="1" ht="29.25" customHeight="1">
      <c r="B87" s="31"/>
      <c r="C87" s="103" t="s">
        <v>91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173">
        <f>N116</f>
        <v>0</v>
      </c>
      <c r="O87" s="208"/>
      <c r="P87" s="208"/>
      <c r="Q87" s="208"/>
      <c r="R87" s="33"/>
      <c r="AU87" s="18" t="s">
        <v>92</v>
      </c>
    </row>
    <row r="88" spans="2:47" s="6" customFormat="1" ht="24.95" customHeight="1">
      <c r="B88" s="104"/>
      <c r="C88" s="105"/>
      <c r="D88" s="106" t="s">
        <v>93</v>
      </c>
      <c r="E88" s="105"/>
      <c r="F88" s="105"/>
      <c r="G88" s="105"/>
      <c r="H88" s="105"/>
      <c r="I88" s="105"/>
      <c r="J88" s="105"/>
      <c r="K88" s="105"/>
      <c r="L88" s="105"/>
      <c r="M88" s="105"/>
      <c r="N88" s="210">
        <f>N117</f>
        <v>0</v>
      </c>
      <c r="O88" s="211"/>
      <c r="P88" s="211"/>
      <c r="Q88" s="211"/>
      <c r="R88" s="107"/>
    </row>
    <row r="89" spans="2:47" s="7" customFormat="1" ht="19.899999999999999" customHeight="1">
      <c r="B89" s="108"/>
      <c r="C89" s="109"/>
      <c r="D89" s="110" t="s">
        <v>94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12">
        <f>N118</f>
        <v>0</v>
      </c>
      <c r="O89" s="213"/>
      <c r="P89" s="213"/>
      <c r="Q89" s="213"/>
      <c r="R89" s="111"/>
    </row>
    <row r="90" spans="2:47" s="7" customFormat="1" ht="19.899999999999999" customHeight="1">
      <c r="B90" s="108"/>
      <c r="C90" s="109"/>
      <c r="D90" s="110" t="s">
        <v>95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12">
        <f>N123</f>
        <v>0</v>
      </c>
      <c r="O90" s="213"/>
      <c r="P90" s="213"/>
      <c r="Q90" s="213"/>
      <c r="R90" s="111"/>
    </row>
    <row r="91" spans="2:47" s="7" customFormat="1" ht="19.899999999999999" customHeight="1">
      <c r="B91" s="108"/>
      <c r="C91" s="109"/>
      <c r="D91" s="110" t="s">
        <v>96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12">
        <f>N128</f>
        <v>0</v>
      </c>
      <c r="O91" s="213"/>
      <c r="P91" s="213"/>
      <c r="Q91" s="213"/>
      <c r="R91" s="111"/>
    </row>
    <row r="92" spans="2:47" s="6" customFormat="1" ht="24.95" customHeight="1">
      <c r="B92" s="104"/>
      <c r="C92" s="105"/>
      <c r="D92" s="106" t="s">
        <v>97</v>
      </c>
      <c r="E92" s="105"/>
      <c r="F92" s="105"/>
      <c r="G92" s="105"/>
      <c r="H92" s="105"/>
      <c r="I92" s="105"/>
      <c r="J92" s="105"/>
      <c r="K92" s="105"/>
      <c r="L92" s="105"/>
      <c r="M92" s="105"/>
      <c r="N92" s="210">
        <f>N131</f>
        <v>0</v>
      </c>
      <c r="O92" s="211"/>
      <c r="P92" s="211"/>
      <c r="Q92" s="211"/>
      <c r="R92" s="107"/>
    </row>
    <row r="93" spans="2:47" s="7" customFormat="1" ht="19.899999999999999" customHeight="1">
      <c r="B93" s="108"/>
      <c r="C93" s="109"/>
      <c r="D93" s="110" t="s">
        <v>98</v>
      </c>
      <c r="E93" s="109"/>
      <c r="F93" s="109"/>
      <c r="G93" s="109"/>
      <c r="H93" s="109"/>
      <c r="I93" s="109"/>
      <c r="J93" s="109"/>
      <c r="K93" s="109"/>
      <c r="L93" s="109"/>
      <c r="M93" s="109"/>
      <c r="N93" s="212">
        <f>N132</f>
        <v>0</v>
      </c>
      <c r="O93" s="213"/>
      <c r="P93" s="213"/>
      <c r="Q93" s="213"/>
      <c r="R93" s="111"/>
    </row>
    <row r="94" spans="2:47" s="7" customFormat="1" ht="19.899999999999999" customHeight="1">
      <c r="B94" s="108"/>
      <c r="C94" s="157"/>
      <c r="D94" s="110" t="s">
        <v>292</v>
      </c>
      <c r="E94" s="157"/>
      <c r="F94" s="157"/>
      <c r="G94" s="157"/>
      <c r="H94" s="157"/>
      <c r="I94" s="157"/>
      <c r="J94" s="157"/>
      <c r="K94" s="157"/>
      <c r="L94" s="157"/>
      <c r="M94" s="157"/>
      <c r="N94" s="212">
        <f>N167</f>
        <v>0</v>
      </c>
      <c r="O94" s="213"/>
      <c r="P94" s="213"/>
      <c r="Q94" s="213"/>
      <c r="R94" s="111"/>
    </row>
    <row r="95" spans="2:47" s="6" customFormat="1" ht="24.95" customHeight="1">
      <c r="B95" s="104"/>
      <c r="C95" s="105"/>
      <c r="D95" s="106" t="s">
        <v>99</v>
      </c>
      <c r="E95" s="105"/>
      <c r="F95" s="105"/>
      <c r="G95" s="105"/>
      <c r="H95" s="105"/>
      <c r="I95" s="105"/>
      <c r="J95" s="105"/>
      <c r="K95" s="105"/>
      <c r="L95" s="105"/>
      <c r="M95" s="105"/>
      <c r="N95" s="210">
        <f>N171</f>
        <v>0</v>
      </c>
      <c r="O95" s="211"/>
      <c r="P95" s="211"/>
      <c r="Q95" s="211"/>
      <c r="R95" s="107"/>
    </row>
    <row r="96" spans="2:47" s="6" customFormat="1" ht="24.95" customHeight="1">
      <c r="B96" s="104"/>
      <c r="C96" s="105"/>
      <c r="D96" s="106" t="s">
        <v>100</v>
      </c>
      <c r="E96" s="105"/>
      <c r="F96" s="105"/>
      <c r="G96" s="105"/>
      <c r="H96" s="105"/>
      <c r="I96" s="105"/>
      <c r="J96" s="105"/>
      <c r="K96" s="105"/>
      <c r="L96" s="105"/>
      <c r="M96" s="105"/>
      <c r="N96" s="210">
        <f>N174</f>
        <v>0</v>
      </c>
      <c r="O96" s="211"/>
      <c r="P96" s="211"/>
      <c r="Q96" s="211"/>
      <c r="R96" s="107"/>
    </row>
    <row r="97" spans="2:21" s="1" customFormat="1" ht="21.75" customHeight="1"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3"/>
    </row>
    <row r="98" spans="2:21" s="1" customFormat="1" ht="29.25" customHeight="1">
      <c r="B98" s="31"/>
      <c r="C98" s="103" t="s">
        <v>101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08">
        <v>0</v>
      </c>
      <c r="O98" s="209"/>
      <c r="P98" s="209"/>
      <c r="Q98" s="209"/>
      <c r="R98" s="33"/>
      <c r="T98" s="112"/>
      <c r="U98" s="113" t="s">
        <v>34</v>
      </c>
    </row>
    <row r="99" spans="2:21" s="1" customFormat="1" ht="18" customHeight="1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3"/>
    </row>
    <row r="100" spans="2:21" s="1" customFormat="1" ht="29.25" customHeight="1">
      <c r="B100" s="31"/>
      <c r="C100" s="94" t="s">
        <v>80</v>
      </c>
      <c r="D100" s="95"/>
      <c r="E100" s="95"/>
      <c r="F100" s="95"/>
      <c r="G100" s="95"/>
      <c r="H100" s="95"/>
      <c r="I100" s="95"/>
      <c r="J100" s="95"/>
      <c r="K100" s="95"/>
      <c r="L100" s="172">
        <f>ROUND(SUM(N87+N98),2)</f>
        <v>0</v>
      </c>
      <c r="M100" s="172"/>
      <c r="N100" s="172"/>
      <c r="O100" s="172"/>
      <c r="P100" s="172"/>
      <c r="Q100" s="172"/>
      <c r="R100" s="33"/>
    </row>
    <row r="101" spans="2:21" s="1" customFormat="1" ht="6.95" customHeight="1"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7"/>
    </row>
    <row r="105" spans="2:21" s="1" customFormat="1" ht="6.95" customHeight="1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</row>
    <row r="106" spans="2:21" s="1" customFormat="1" ht="36.950000000000003" customHeight="1">
      <c r="B106" s="31"/>
      <c r="C106" s="162" t="s">
        <v>102</v>
      </c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33"/>
    </row>
    <row r="107" spans="2:21" s="1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21" s="1" customFormat="1" ht="36.950000000000003" customHeight="1">
      <c r="B108" s="31"/>
      <c r="C108" s="65" t="s">
        <v>13</v>
      </c>
      <c r="D108" s="32"/>
      <c r="E108" s="32"/>
      <c r="F108" s="192" t="str">
        <f>F6</f>
        <v>Rekonštrukcia objektov a priestorov SLDK - výmena okien a dverí</v>
      </c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32"/>
      <c r="R108" s="33"/>
    </row>
    <row r="109" spans="2:21" s="1" customFormat="1" ht="6.95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21" s="1" customFormat="1" ht="18" customHeight="1">
      <c r="B110" s="31"/>
      <c r="C110" s="28" t="s">
        <v>16</v>
      </c>
      <c r="D110" s="32"/>
      <c r="E110" s="32"/>
      <c r="F110" s="26" t="str">
        <f>F8</f>
        <v xml:space="preserve"> </v>
      </c>
      <c r="G110" s="32"/>
      <c r="H110" s="32"/>
      <c r="I110" s="32"/>
      <c r="J110" s="32"/>
      <c r="K110" s="28" t="s">
        <v>18</v>
      </c>
      <c r="L110" s="32"/>
      <c r="M110" s="207" t="str">
        <f>IF(O8="","",O8)</f>
        <v/>
      </c>
      <c r="N110" s="207"/>
      <c r="O110" s="207"/>
      <c r="P110" s="207"/>
      <c r="Q110" s="32"/>
      <c r="R110" s="33"/>
    </row>
    <row r="111" spans="2:21" s="1" customFormat="1" ht="6.9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15">
      <c r="B112" s="31"/>
      <c r="C112" s="28" t="s">
        <v>19</v>
      </c>
      <c r="D112" s="32"/>
      <c r="E112" s="32"/>
      <c r="F112" s="26" t="str">
        <f>E11</f>
        <v>Technická univerzita vo Zvolene</v>
      </c>
      <c r="G112" s="32"/>
      <c r="H112" s="32"/>
      <c r="I112" s="32"/>
      <c r="J112" s="32"/>
      <c r="K112" s="28" t="s">
        <v>26</v>
      </c>
      <c r="L112" s="32"/>
      <c r="M112" s="164" t="str">
        <f>E17</f>
        <v xml:space="preserve"> </v>
      </c>
      <c r="N112" s="164"/>
      <c r="O112" s="164"/>
      <c r="P112" s="164"/>
      <c r="Q112" s="164"/>
      <c r="R112" s="33"/>
    </row>
    <row r="113" spans="2:65" s="1" customFormat="1" ht="14.45" customHeight="1">
      <c r="B113" s="31"/>
      <c r="C113" s="28" t="s">
        <v>25</v>
      </c>
      <c r="D113" s="32"/>
      <c r="E113" s="32"/>
      <c r="F113" s="26" t="str">
        <f>IF(E14="","",E14)</f>
        <v xml:space="preserve"> </v>
      </c>
      <c r="G113" s="32"/>
      <c r="H113" s="32"/>
      <c r="I113" s="32"/>
      <c r="J113" s="32"/>
      <c r="K113" s="28" t="s">
        <v>29</v>
      </c>
      <c r="L113" s="32"/>
      <c r="M113" s="164" t="str">
        <f>E20</f>
        <v xml:space="preserve"> </v>
      </c>
      <c r="N113" s="164"/>
      <c r="O113" s="164"/>
      <c r="P113" s="164"/>
      <c r="Q113" s="164"/>
      <c r="R113" s="33"/>
    </row>
    <row r="114" spans="2:65" s="1" customFormat="1" ht="10.35" customHeight="1"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2:65" s="8" customFormat="1" ht="29.25" customHeight="1">
      <c r="B115" s="114"/>
      <c r="C115" s="115" t="s">
        <v>103</v>
      </c>
      <c r="D115" s="116" t="s">
        <v>104</v>
      </c>
      <c r="E115" s="116" t="s">
        <v>52</v>
      </c>
      <c r="F115" s="214" t="s">
        <v>105</v>
      </c>
      <c r="G115" s="214"/>
      <c r="H115" s="214"/>
      <c r="I115" s="214"/>
      <c r="J115" s="116" t="s">
        <v>106</v>
      </c>
      <c r="K115" s="116" t="s">
        <v>107</v>
      </c>
      <c r="L115" s="214" t="s">
        <v>108</v>
      </c>
      <c r="M115" s="214"/>
      <c r="N115" s="214" t="s">
        <v>90</v>
      </c>
      <c r="O115" s="214"/>
      <c r="P115" s="214"/>
      <c r="Q115" s="215"/>
      <c r="R115" s="117"/>
      <c r="T115" s="72" t="s">
        <v>109</v>
      </c>
      <c r="U115" s="73" t="s">
        <v>34</v>
      </c>
      <c r="V115" s="73" t="s">
        <v>110</v>
      </c>
      <c r="W115" s="73" t="s">
        <v>111</v>
      </c>
      <c r="X115" s="73" t="s">
        <v>112</v>
      </c>
      <c r="Y115" s="73" t="s">
        <v>113</v>
      </c>
      <c r="Z115" s="73" t="s">
        <v>114</v>
      </c>
      <c r="AA115" s="74" t="s">
        <v>115</v>
      </c>
    </row>
    <row r="116" spans="2:65" s="1" customFormat="1" ht="29.25" customHeight="1">
      <c r="B116" s="31"/>
      <c r="C116" s="76" t="s">
        <v>86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216">
        <f>N117+N131</f>
        <v>0</v>
      </c>
      <c r="O116" s="217"/>
      <c r="P116" s="217"/>
      <c r="Q116" s="217"/>
      <c r="R116" s="33"/>
      <c r="T116" s="75"/>
      <c r="U116" s="47"/>
      <c r="V116" s="47"/>
      <c r="W116" s="118">
        <f>W117+W131+W171+W174</f>
        <v>2674.0000648999999</v>
      </c>
      <c r="X116" s="47"/>
      <c r="Y116" s="118">
        <f>Y117+Y131+Y171+Y174</f>
        <v>34.2838292</v>
      </c>
      <c r="Z116" s="47"/>
      <c r="AA116" s="119">
        <f>AA117+AA131+AA171+AA174</f>
        <v>11.433120000000001</v>
      </c>
      <c r="AT116" s="18" t="s">
        <v>69</v>
      </c>
      <c r="AU116" s="18" t="s">
        <v>92</v>
      </c>
      <c r="BK116" s="120">
        <f>BK117+BK131+BK171+BK174</f>
        <v>0</v>
      </c>
    </row>
    <row r="117" spans="2:65" s="9" customFormat="1" ht="37.35" customHeight="1">
      <c r="B117" s="121"/>
      <c r="C117" s="122"/>
      <c r="D117" s="123" t="s">
        <v>93</v>
      </c>
      <c r="E117" s="123"/>
      <c r="F117" s="123"/>
      <c r="G117" s="123"/>
      <c r="H117" s="123"/>
      <c r="I117" s="123"/>
      <c r="J117" s="123"/>
      <c r="K117" s="123"/>
      <c r="L117" s="123"/>
      <c r="M117" s="123"/>
      <c r="N117" s="218">
        <f>N118+N123+N128</f>
        <v>0</v>
      </c>
      <c r="O117" s="219"/>
      <c r="P117" s="219"/>
      <c r="Q117" s="219"/>
      <c r="R117" s="124"/>
      <c r="T117" s="125"/>
      <c r="U117" s="122"/>
      <c r="V117" s="122"/>
      <c r="W117" s="126">
        <f>W118+W123+W128</f>
        <v>1084.7262011</v>
      </c>
      <c r="X117" s="122"/>
      <c r="Y117" s="126">
        <f>Y118+Y123+Y128</f>
        <v>30.508710399999998</v>
      </c>
      <c r="Z117" s="122"/>
      <c r="AA117" s="127">
        <f>AA118+AA123+AA128</f>
        <v>11.433120000000001</v>
      </c>
      <c r="AR117" s="128" t="s">
        <v>75</v>
      </c>
      <c r="AT117" s="129" t="s">
        <v>69</v>
      </c>
      <c r="AU117" s="129" t="s">
        <v>70</v>
      </c>
      <c r="AY117" s="128" t="s">
        <v>116</v>
      </c>
      <c r="BK117" s="130">
        <f>BK118+BK123+BK128</f>
        <v>0</v>
      </c>
    </row>
    <row r="118" spans="2:65" s="9" customFormat="1" ht="19.899999999999999" customHeight="1">
      <c r="B118" s="121"/>
      <c r="C118" s="122"/>
      <c r="D118" s="131" t="s">
        <v>94</v>
      </c>
      <c r="E118" s="131"/>
      <c r="F118" s="131"/>
      <c r="G118" s="131"/>
      <c r="H118" s="131"/>
      <c r="I118" s="131"/>
      <c r="J118" s="131"/>
      <c r="K118" s="131"/>
      <c r="L118" s="131"/>
      <c r="M118" s="131"/>
      <c r="N118" s="220">
        <f>BK118</f>
        <v>0</v>
      </c>
      <c r="O118" s="221"/>
      <c r="P118" s="221"/>
      <c r="Q118" s="221"/>
      <c r="R118" s="124"/>
      <c r="T118" s="125"/>
      <c r="U118" s="122"/>
      <c r="V118" s="122"/>
      <c r="W118" s="126">
        <f>SUM(W119:W122)</f>
        <v>791.67661310000005</v>
      </c>
      <c r="X118" s="122"/>
      <c r="Y118" s="126">
        <f>SUM(Y119:Y122)</f>
        <v>30.508710399999998</v>
      </c>
      <c r="Z118" s="122"/>
      <c r="AA118" s="127">
        <f>SUM(AA119:AA122)</f>
        <v>0</v>
      </c>
      <c r="AR118" s="128" t="s">
        <v>75</v>
      </c>
      <c r="AT118" s="129" t="s">
        <v>69</v>
      </c>
      <c r="AU118" s="129" t="s">
        <v>75</v>
      </c>
      <c r="AY118" s="128" t="s">
        <v>116</v>
      </c>
      <c r="BK118" s="130">
        <f>SUM(BK119:BK122)</f>
        <v>0</v>
      </c>
    </row>
    <row r="119" spans="2:65" s="1" customFormat="1" ht="38.25" customHeight="1">
      <c r="B119" s="132"/>
      <c r="C119" s="133" t="s">
        <v>75</v>
      </c>
      <c r="D119" s="133" t="s">
        <v>117</v>
      </c>
      <c r="E119" s="134" t="s">
        <v>118</v>
      </c>
      <c r="F119" s="199" t="s">
        <v>119</v>
      </c>
      <c r="G119" s="199"/>
      <c r="H119" s="199"/>
      <c r="I119" s="199"/>
      <c r="J119" s="135" t="s">
        <v>120</v>
      </c>
      <c r="K119" s="136">
        <v>1429.14</v>
      </c>
      <c r="L119" s="195"/>
      <c r="M119" s="195"/>
      <c r="N119" s="195">
        <f>ROUND(L119*K119,3)</f>
        <v>0</v>
      </c>
      <c r="O119" s="195"/>
      <c r="P119" s="195"/>
      <c r="Q119" s="195"/>
      <c r="R119" s="137"/>
      <c r="T119" s="138" t="s">
        <v>5</v>
      </c>
      <c r="U119" s="40" t="s">
        <v>37</v>
      </c>
      <c r="V119" s="139">
        <v>0.14560000000000001</v>
      </c>
      <c r="W119" s="139">
        <f>V119*K119</f>
        <v>208.08278400000003</v>
      </c>
      <c r="X119" s="139">
        <v>2.8E-3</v>
      </c>
      <c r="Y119" s="139">
        <f>X119*K119</f>
        <v>4.0015920000000005</v>
      </c>
      <c r="Z119" s="139">
        <v>0</v>
      </c>
      <c r="AA119" s="140">
        <f>Z119*K119</f>
        <v>0</v>
      </c>
      <c r="AR119" s="18" t="s">
        <v>121</v>
      </c>
      <c r="AT119" s="18" t="s">
        <v>117</v>
      </c>
      <c r="AU119" s="18" t="s">
        <v>122</v>
      </c>
      <c r="AY119" s="18" t="s">
        <v>116</v>
      </c>
      <c r="BE119" s="141">
        <f>IF(U119="základná",N119,0)</f>
        <v>0</v>
      </c>
      <c r="BF119" s="141">
        <f>IF(U119="znížená",N119,0)</f>
        <v>0</v>
      </c>
      <c r="BG119" s="141">
        <f>IF(U119="zákl. prenesená",N119,0)</f>
        <v>0</v>
      </c>
      <c r="BH119" s="141">
        <f>IF(U119="zníž. prenesená",N119,0)</f>
        <v>0</v>
      </c>
      <c r="BI119" s="141">
        <f>IF(U119="nulová",N119,0)</f>
        <v>0</v>
      </c>
      <c r="BJ119" s="18" t="s">
        <v>122</v>
      </c>
      <c r="BK119" s="142">
        <f>ROUND(L119*K119,3)</f>
        <v>0</v>
      </c>
      <c r="BL119" s="18" t="s">
        <v>121</v>
      </c>
      <c r="BM119" s="18" t="s">
        <v>123</v>
      </c>
    </row>
    <row r="120" spans="2:65" s="1" customFormat="1" ht="25.5" customHeight="1">
      <c r="B120" s="132"/>
      <c r="C120" s="133" t="s">
        <v>122</v>
      </c>
      <c r="D120" s="133" t="s">
        <v>117</v>
      </c>
      <c r="E120" s="134" t="s">
        <v>124</v>
      </c>
      <c r="F120" s="199" t="s">
        <v>125</v>
      </c>
      <c r="G120" s="199"/>
      <c r="H120" s="199"/>
      <c r="I120" s="199"/>
      <c r="J120" s="135" t="s">
        <v>126</v>
      </c>
      <c r="K120" s="136">
        <v>357.28500000000003</v>
      </c>
      <c r="L120" s="195"/>
      <c r="M120" s="195"/>
      <c r="N120" s="195">
        <f t="shared" ref="N120:N122" si="0">ROUND(L120*K120,3)</f>
        <v>0</v>
      </c>
      <c r="O120" s="195"/>
      <c r="P120" s="195"/>
      <c r="Q120" s="195"/>
      <c r="R120" s="137"/>
      <c r="T120" s="138" t="s">
        <v>5</v>
      </c>
      <c r="U120" s="40" t="s">
        <v>37</v>
      </c>
      <c r="V120" s="139">
        <v>0.80010000000000003</v>
      </c>
      <c r="W120" s="139">
        <f>V120*K120</f>
        <v>285.86372850000004</v>
      </c>
      <c r="X120" s="139">
        <v>3.7560000000000003E-2</v>
      </c>
      <c r="Y120" s="139">
        <f>X120*K120</f>
        <v>13.419624600000002</v>
      </c>
      <c r="Z120" s="139">
        <v>0</v>
      </c>
      <c r="AA120" s="140">
        <f>Z120*K120</f>
        <v>0</v>
      </c>
      <c r="AR120" s="18" t="s">
        <v>121</v>
      </c>
      <c r="AT120" s="18" t="s">
        <v>117</v>
      </c>
      <c r="AU120" s="18" t="s">
        <v>122</v>
      </c>
      <c r="AY120" s="18" t="s">
        <v>116</v>
      </c>
      <c r="BE120" s="141">
        <f>IF(U120="základná",N120,0)</f>
        <v>0</v>
      </c>
      <c r="BF120" s="141">
        <f>IF(U120="znížená",N120,0)</f>
        <v>0</v>
      </c>
      <c r="BG120" s="141">
        <f>IF(U120="zákl. prenesená",N120,0)</f>
        <v>0</v>
      </c>
      <c r="BH120" s="141">
        <f>IF(U120="zníž. prenesená",N120,0)</f>
        <v>0</v>
      </c>
      <c r="BI120" s="141">
        <f>IF(U120="nulová",N120,0)</f>
        <v>0</v>
      </c>
      <c r="BJ120" s="18" t="s">
        <v>122</v>
      </c>
      <c r="BK120" s="142">
        <f>ROUND(L120*K120,3)</f>
        <v>0</v>
      </c>
      <c r="BL120" s="18" t="s">
        <v>121</v>
      </c>
      <c r="BM120" s="18" t="s">
        <v>127</v>
      </c>
    </row>
    <row r="121" spans="2:65" s="1" customFormat="1" ht="25.5" customHeight="1">
      <c r="B121" s="132"/>
      <c r="C121" s="133" t="s">
        <v>128</v>
      </c>
      <c r="D121" s="133" t="s">
        <v>117</v>
      </c>
      <c r="E121" s="134" t="s">
        <v>129</v>
      </c>
      <c r="F121" s="199" t="s">
        <v>130</v>
      </c>
      <c r="G121" s="199"/>
      <c r="H121" s="199"/>
      <c r="I121" s="199"/>
      <c r="J121" s="135" t="s">
        <v>120</v>
      </c>
      <c r="K121" s="136">
        <v>1429.14</v>
      </c>
      <c r="L121" s="195"/>
      <c r="M121" s="195"/>
      <c r="N121" s="195">
        <f t="shared" si="0"/>
        <v>0</v>
      </c>
      <c r="O121" s="195"/>
      <c r="P121" s="195"/>
      <c r="Q121" s="195"/>
      <c r="R121" s="137"/>
      <c r="T121" s="138" t="s">
        <v>5</v>
      </c>
      <c r="U121" s="40" t="s">
        <v>37</v>
      </c>
      <c r="V121" s="139">
        <v>0.17399000000000001</v>
      </c>
      <c r="W121" s="139">
        <f>V121*K121</f>
        <v>248.65606860000003</v>
      </c>
      <c r="X121" s="139">
        <v>4.7699999999999999E-3</v>
      </c>
      <c r="Y121" s="139">
        <f>X121*K121</f>
        <v>6.8169978000000002</v>
      </c>
      <c r="Z121" s="139">
        <v>0</v>
      </c>
      <c r="AA121" s="140">
        <f>Z121*K121</f>
        <v>0</v>
      </c>
      <c r="AR121" s="18" t="s">
        <v>121</v>
      </c>
      <c r="AT121" s="18" t="s">
        <v>117</v>
      </c>
      <c r="AU121" s="18" t="s">
        <v>122</v>
      </c>
      <c r="AY121" s="18" t="s">
        <v>116</v>
      </c>
      <c r="BE121" s="141">
        <f>IF(U121="základná",N121,0)</f>
        <v>0</v>
      </c>
      <c r="BF121" s="141">
        <f>IF(U121="znížená",N121,0)</f>
        <v>0</v>
      </c>
      <c r="BG121" s="141">
        <f>IF(U121="zákl. prenesená",N121,0)</f>
        <v>0</v>
      </c>
      <c r="BH121" s="141">
        <f>IF(U121="zníž. prenesená",N121,0)</f>
        <v>0</v>
      </c>
      <c r="BI121" s="141">
        <f>IF(U121="nulová",N121,0)</f>
        <v>0</v>
      </c>
      <c r="BJ121" s="18" t="s">
        <v>122</v>
      </c>
      <c r="BK121" s="142">
        <f>ROUND(L121*K121,3)</f>
        <v>0</v>
      </c>
      <c r="BL121" s="18" t="s">
        <v>121</v>
      </c>
      <c r="BM121" s="18" t="s">
        <v>131</v>
      </c>
    </row>
    <row r="122" spans="2:65" s="1" customFormat="1" ht="38.25" customHeight="1">
      <c r="B122" s="132"/>
      <c r="C122" s="133" t="s">
        <v>121</v>
      </c>
      <c r="D122" s="133" t="s">
        <v>117</v>
      </c>
      <c r="E122" s="134" t="s">
        <v>132</v>
      </c>
      <c r="F122" s="199" t="s">
        <v>133</v>
      </c>
      <c r="G122" s="199"/>
      <c r="H122" s="199"/>
      <c r="I122" s="199"/>
      <c r="J122" s="135" t="s">
        <v>120</v>
      </c>
      <c r="K122" s="136">
        <v>336.4</v>
      </c>
      <c r="L122" s="195"/>
      <c r="M122" s="195"/>
      <c r="N122" s="195">
        <f t="shared" si="0"/>
        <v>0</v>
      </c>
      <c r="O122" s="195"/>
      <c r="P122" s="195"/>
      <c r="Q122" s="195"/>
      <c r="R122" s="137"/>
      <c r="T122" s="138" t="s">
        <v>5</v>
      </c>
      <c r="U122" s="40" t="s">
        <v>37</v>
      </c>
      <c r="V122" s="139">
        <v>0.14588000000000001</v>
      </c>
      <c r="W122" s="139">
        <f>V122*K122</f>
        <v>49.074032000000003</v>
      </c>
      <c r="X122" s="139">
        <v>1.864E-2</v>
      </c>
      <c r="Y122" s="139">
        <f>X122*K122</f>
        <v>6.2704959999999996</v>
      </c>
      <c r="Z122" s="139">
        <v>0</v>
      </c>
      <c r="AA122" s="140">
        <f>Z122*K122</f>
        <v>0</v>
      </c>
      <c r="AR122" s="18" t="s">
        <v>121</v>
      </c>
      <c r="AT122" s="18" t="s">
        <v>117</v>
      </c>
      <c r="AU122" s="18" t="s">
        <v>122</v>
      </c>
      <c r="AY122" s="18" t="s">
        <v>116</v>
      </c>
      <c r="BE122" s="141">
        <f>IF(U122="základná",N122,0)</f>
        <v>0</v>
      </c>
      <c r="BF122" s="141">
        <f>IF(U122="znížená",N122,0)</f>
        <v>0</v>
      </c>
      <c r="BG122" s="141">
        <f>IF(U122="zákl. prenesená",N122,0)</f>
        <v>0</v>
      </c>
      <c r="BH122" s="141">
        <f>IF(U122="zníž. prenesená",N122,0)</f>
        <v>0</v>
      </c>
      <c r="BI122" s="141">
        <f>IF(U122="nulová",N122,0)</f>
        <v>0</v>
      </c>
      <c r="BJ122" s="18" t="s">
        <v>122</v>
      </c>
      <c r="BK122" s="142">
        <f>ROUND(L122*K122,3)</f>
        <v>0</v>
      </c>
      <c r="BL122" s="18" t="s">
        <v>121</v>
      </c>
      <c r="BM122" s="18" t="s">
        <v>134</v>
      </c>
    </row>
    <row r="123" spans="2:65" s="9" customFormat="1" ht="29.85" customHeight="1">
      <c r="B123" s="121"/>
      <c r="C123" s="122"/>
      <c r="D123" s="131" t="s">
        <v>95</v>
      </c>
      <c r="E123" s="131"/>
      <c r="F123" s="131"/>
      <c r="G123" s="131"/>
      <c r="H123" s="131"/>
      <c r="I123" s="131"/>
      <c r="J123" s="131"/>
      <c r="K123" s="131"/>
      <c r="L123" s="131"/>
      <c r="M123" s="131"/>
      <c r="N123" s="227">
        <f>SUM(N124:Q127)</f>
        <v>0</v>
      </c>
      <c r="O123" s="228"/>
      <c r="P123" s="228"/>
      <c r="Q123" s="228"/>
      <c r="R123" s="124"/>
      <c r="T123" s="125"/>
      <c r="U123" s="122"/>
      <c r="V123" s="122"/>
      <c r="W123" s="126">
        <f>SUM(W124:W127)</f>
        <v>278.23630800000001</v>
      </c>
      <c r="X123" s="122"/>
      <c r="Y123" s="126">
        <f>SUM(Y124:Y127)</f>
        <v>0</v>
      </c>
      <c r="Z123" s="122"/>
      <c r="AA123" s="127">
        <f>SUM(AA124:AA127)</f>
        <v>11.433120000000001</v>
      </c>
      <c r="AR123" s="128" t="s">
        <v>75</v>
      </c>
      <c r="AT123" s="129" t="s">
        <v>69</v>
      </c>
      <c r="AU123" s="129" t="s">
        <v>75</v>
      </c>
      <c r="AY123" s="128" t="s">
        <v>116</v>
      </c>
      <c r="BK123" s="130">
        <f>SUM(BK124:BK127)</f>
        <v>0</v>
      </c>
    </row>
    <row r="124" spans="2:65" s="1" customFormat="1" ht="25.5" customHeight="1">
      <c r="B124" s="132"/>
      <c r="C124" s="133" t="s">
        <v>135</v>
      </c>
      <c r="D124" s="133" t="s">
        <v>117</v>
      </c>
      <c r="E124" s="134" t="s">
        <v>136</v>
      </c>
      <c r="F124" s="199" t="s">
        <v>137</v>
      </c>
      <c r="G124" s="199"/>
      <c r="H124" s="199"/>
      <c r="I124" s="199"/>
      <c r="J124" s="135" t="s">
        <v>120</v>
      </c>
      <c r="K124" s="136">
        <v>1429.14</v>
      </c>
      <c r="L124" s="195"/>
      <c r="M124" s="195"/>
      <c r="N124" s="195">
        <f>ROUND(L124*K124,3)</f>
        <v>0</v>
      </c>
      <c r="O124" s="195"/>
      <c r="P124" s="195"/>
      <c r="Q124" s="195"/>
      <c r="R124" s="137"/>
      <c r="T124" s="138" t="s">
        <v>5</v>
      </c>
      <c r="U124" s="40" t="s">
        <v>37</v>
      </c>
      <c r="V124" s="139">
        <v>0.188</v>
      </c>
      <c r="W124" s="139">
        <f>V124*K124</f>
        <v>268.67832000000004</v>
      </c>
      <c r="X124" s="139">
        <v>0</v>
      </c>
      <c r="Y124" s="139">
        <f>X124*K124</f>
        <v>0</v>
      </c>
      <c r="Z124" s="139">
        <v>8.0000000000000002E-3</v>
      </c>
      <c r="AA124" s="140">
        <f>Z124*K124</f>
        <v>11.433120000000001</v>
      </c>
      <c r="AR124" s="18" t="s">
        <v>121</v>
      </c>
      <c r="AT124" s="18" t="s">
        <v>117</v>
      </c>
      <c r="AU124" s="18" t="s">
        <v>122</v>
      </c>
      <c r="AY124" s="18" t="s">
        <v>116</v>
      </c>
      <c r="BE124" s="141">
        <f>IF(U124="základná",N124,0)</f>
        <v>0</v>
      </c>
      <c r="BF124" s="141">
        <f>IF(U124="znížená",N124,0)</f>
        <v>0</v>
      </c>
      <c r="BG124" s="141">
        <f>IF(U124="zákl. prenesená",N124,0)</f>
        <v>0</v>
      </c>
      <c r="BH124" s="141">
        <f>IF(U124="zníž. prenesená",N124,0)</f>
        <v>0</v>
      </c>
      <c r="BI124" s="141">
        <f>IF(U124="nulová",N124,0)</f>
        <v>0</v>
      </c>
      <c r="BJ124" s="18" t="s">
        <v>122</v>
      </c>
      <c r="BK124" s="142">
        <f>ROUND(L124*K124,3)</f>
        <v>0</v>
      </c>
      <c r="BL124" s="18" t="s">
        <v>121</v>
      </c>
      <c r="BM124" s="18" t="s">
        <v>138</v>
      </c>
    </row>
    <row r="125" spans="2:65" s="1" customFormat="1" ht="25.5" customHeight="1">
      <c r="B125" s="132"/>
      <c r="C125" s="133" t="s">
        <v>139</v>
      </c>
      <c r="D125" s="133" t="s">
        <v>117</v>
      </c>
      <c r="E125" s="134" t="s">
        <v>140</v>
      </c>
      <c r="F125" s="199" t="s">
        <v>141</v>
      </c>
      <c r="G125" s="199"/>
      <c r="H125" s="199"/>
      <c r="I125" s="199"/>
      <c r="J125" s="135" t="s">
        <v>142</v>
      </c>
      <c r="K125" s="136">
        <v>11.433</v>
      </c>
      <c r="L125" s="195"/>
      <c r="M125" s="195"/>
      <c r="N125" s="195">
        <f>ROUND(L125*K125,3)</f>
        <v>0</v>
      </c>
      <c r="O125" s="195"/>
      <c r="P125" s="195"/>
      <c r="Q125" s="195"/>
      <c r="R125" s="137"/>
      <c r="T125" s="138" t="s">
        <v>5</v>
      </c>
      <c r="U125" s="40" t="s">
        <v>37</v>
      </c>
      <c r="V125" s="139">
        <v>0.59799999999999998</v>
      </c>
      <c r="W125" s="139">
        <f>V125*K125</f>
        <v>6.8369339999999994</v>
      </c>
      <c r="X125" s="139">
        <v>0</v>
      </c>
      <c r="Y125" s="139">
        <f>X125*K125</f>
        <v>0</v>
      </c>
      <c r="Z125" s="139">
        <v>0</v>
      </c>
      <c r="AA125" s="140">
        <f>Z125*K125</f>
        <v>0</v>
      </c>
      <c r="AR125" s="18" t="s">
        <v>121</v>
      </c>
      <c r="AT125" s="18" t="s">
        <v>117</v>
      </c>
      <c r="AU125" s="18" t="s">
        <v>122</v>
      </c>
      <c r="AY125" s="18" t="s">
        <v>116</v>
      </c>
      <c r="BE125" s="141">
        <f>IF(U125="základná",N125,0)</f>
        <v>0</v>
      </c>
      <c r="BF125" s="141">
        <f>IF(U125="znížená",N125,0)</f>
        <v>0</v>
      </c>
      <c r="BG125" s="141">
        <f>IF(U125="zákl. prenesená",N125,0)</f>
        <v>0</v>
      </c>
      <c r="BH125" s="141">
        <f>IF(U125="zníž. prenesená",N125,0)</f>
        <v>0</v>
      </c>
      <c r="BI125" s="141">
        <f>IF(U125="nulová",N125,0)</f>
        <v>0</v>
      </c>
      <c r="BJ125" s="18" t="s">
        <v>122</v>
      </c>
      <c r="BK125" s="142">
        <f>ROUND(L125*K125,3)</f>
        <v>0</v>
      </c>
      <c r="BL125" s="18" t="s">
        <v>121</v>
      </c>
      <c r="BM125" s="18" t="s">
        <v>143</v>
      </c>
    </row>
    <row r="126" spans="2:65" s="1" customFormat="1" ht="25.5" customHeight="1">
      <c r="B126" s="132"/>
      <c r="C126" s="133" t="s">
        <v>144</v>
      </c>
      <c r="D126" s="133" t="s">
        <v>117</v>
      </c>
      <c r="E126" s="134" t="s">
        <v>145</v>
      </c>
      <c r="F126" s="199" t="s">
        <v>146</v>
      </c>
      <c r="G126" s="199"/>
      <c r="H126" s="199"/>
      <c r="I126" s="199"/>
      <c r="J126" s="135" t="s">
        <v>142</v>
      </c>
      <c r="K126" s="136">
        <v>388.72199999999998</v>
      </c>
      <c r="L126" s="195"/>
      <c r="M126" s="195"/>
      <c r="N126" s="195">
        <f>ROUND(L126*K126,3)</f>
        <v>0</v>
      </c>
      <c r="O126" s="195"/>
      <c r="P126" s="195"/>
      <c r="Q126" s="195"/>
      <c r="R126" s="137"/>
      <c r="T126" s="138" t="s">
        <v>5</v>
      </c>
      <c r="U126" s="40" t="s">
        <v>37</v>
      </c>
      <c r="V126" s="139">
        <v>7.0000000000000001E-3</v>
      </c>
      <c r="W126" s="139">
        <f>V126*K126</f>
        <v>2.7210540000000001</v>
      </c>
      <c r="X126" s="139">
        <v>0</v>
      </c>
      <c r="Y126" s="139">
        <f>X126*K126</f>
        <v>0</v>
      </c>
      <c r="Z126" s="139">
        <v>0</v>
      </c>
      <c r="AA126" s="140">
        <f>Z126*K126</f>
        <v>0</v>
      </c>
      <c r="AR126" s="18" t="s">
        <v>121</v>
      </c>
      <c r="AT126" s="18" t="s">
        <v>117</v>
      </c>
      <c r="AU126" s="18" t="s">
        <v>122</v>
      </c>
      <c r="AY126" s="18" t="s">
        <v>116</v>
      </c>
      <c r="BE126" s="141">
        <f>IF(U126="základná",N126,0)</f>
        <v>0</v>
      </c>
      <c r="BF126" s="141">
        <f>IF(U126="znížená",N126,0)</f>
        <v>0</v>
      </c>
      <c r="BG126" s="141">
        <f>IF(U126="zákl. prenesená",N126,0)</f>
        <v>0</v>
      </c>
      <c r="BH126" s="141">
        <f>IF(U126="zníž. prenesená",N126,0)</f>
        <v>0</v>
      </c>
      <c r="BI126" s="141">
        <f>IF(U126="nulová",N126,0)</f>
        <v>0</v>
      </c>
      <c r="BJ126" s="18" t="s">
        <v>122</v>
      </c>
      <c r="BK126" s="142">
        <f>ROUND(L126*K126,3)</f>
        <v>0</v>
      </c>
      <c r="BL126" s="18" t="s">
        <v>121</v>
      </c>
      <c r="BM126" s="18" t="s">
        <v>147</v>
      </c>
    </row>
    <row r="127" spans="2:65" s="1" customFormat="1" ht="25.5" customHeight="1">
      <c r="B127" s="132"/>
      <c r="C127" s="133" t="s">
        <v>148</v>
      </c>
      <c r="D127" s="133" t="s">
        <v>117</v>
      </c>
      <c r="E127" s="134" t="s">
        <v>149</v>
      </c>
      <c r="F127" s="199" t="s">
        <v>150</v>
      </c>
      <c r="G127" s="199"/>
      <c r="H127" s="199"/>
      <c r="I127" s="199"/>
      <c r="J127" s="135" t="s">
        <v>142</v>
      </c>
      <c r="K127" s="136">
        <v>11.433</v>
      </c>
      <c r="L127" s="195"/>
      <c r="M127" s="195"/>
      <c r="N127" s="195">
        <f>ROUND(L127*K127,3)</f>
        <v>0</v>
      </c>
      <c r="O127" s="195"/>
      <c r="P127" s="195"/>
      <c r="Q127" s="195"/>
      <c r="R127" s="137"/>
      <c r="T127" s="138" t="s">
        <v>5</v>
      </c>
      <c r="U127" s="40" t="s">
        <v>37</v>
      </c>
      <c r="V127" s="139">
        <v>0</v>
      </c>
      <c r="W127" s="139">
        <f>V127*K127</f>
        <v>0</v>
      </c>
      <c r="X127" s="139">
        <v>0</v>
      </c>
      <c r="Y127" s="139">
        <f>X127*K127</f>
        <v>0</v>
      </c>
      <c r="Z127" s="139">
        <v>0</v>
      </c>
      <c r="AA127" s="140">
        <f>Z127*K127</f>
        <v>0</v>
      </c>
      <c r="AR127" s="18" t="s">
        <v>121</v>
      </c>
      <c r="AT127" s="18" t="s">
        <v>117</v>
      </c>
      <c r="AU127" s="18" t="s">
        <v>122</v>
      </c>
      <c r="AY127" s="18" t="s">
        <v>116</v>
      </c>
      <c r="BE127" s="141">
        <f>IF(U127="základná",N127,0)</f>
        <v>0</v>
      </c>
      <c r="BF127" s="141">
        <f>IF(U127="znížená",N127,0)</f>
        <v>0</v>
      </c>
      <c r="BG127" s="141">
        <f>IF(U127="zákl. prenesená",N127,0)</f>
        <v>0</v>
      </c>
      <c r="BH127" s="141">
        <f>IF(U127="zníž. prenesená",N127,0)</f>
        <v>0</v>
      </c>
      <c r="BI127" s="141">
        <f>IF(U127="nulová",N127,0)</f>
        <v>0</v>
      </c>
      <c r="BJ127" s="18" t="s">
        <v>122</v>
      </c>
      <c r="BK127" s="142">
        <f>ROUND(L127*K127,3)</f>
        <v>0</v>
      </c>
      <c r="BL127" s="18" t="s">
        <v>121</v>
      </c>
      <c r="BM127" s="18" t="s">
        <v>151</v>
      </c>
    </row>
    <row r="128" spans="2:65" s="9" customFormat="1" ht="29.85" customHeight="1">
      <c r="B128" s="121"/>
      <c r="C128" s="122"/>
      <c r="D128" s="131" t="s">
        <v>96</v>
      </c>
      <c r="E128" s="131"/>
      <c r="F128" s="131"/>
      <c r="G128" s="131"/>
      <c r="H128" s="131"/>
      <c r="I128" s="131"/>
      <c r="J128" s="131"/>
      <c r="K128" s="131"/>
      <c r="L128" s="131"/>
      <c r="M128" s="131"/>
      <c r="N128" s="227">
        <f>SUM(N129:Q130)</f>
        <v>0</v>
      </c>
      <c r="O128" s="228"/>
      <c r="P128" s="228"/>
      <c r="Q128" s="228"/>
      <c r="R128" s="124"/>
      <c r="T128" s="125"/>
      <c r="U128" s="122"/>
      <c r="V128" s="122"/>
      <c r="W128" s="126">
        <f>SUM(W129:W130)</f>
        <v>14.813280000000001</v>
      </c>
      <c r="X128" s="122"/>
      <c r="Y128" s="126">
        <f>SUM(Y129:Y130)</f>
        <v>0</v>
      </c>
      <c r="Z128" s="122"/>
      <c r="AA128" s="127">
        <f>SUM(AA129:AA130)</f>
        <v>0</v>
      </c>
      <c r="AR128" s="128" t="s">
        <v>75</v>
      </c>
      <c r="AT128" s="129" t="s">
        <v>69</v>
      </c>
      <c r="AU128" s="129" t="s">
        <v>75</v>
      </c>
      <c r="AY128" s="128" t="s">
        <v>116</v>
      </c>
      <c r="BK128" s="130">
        <f>SUM(BK129:BK130)</f>
        <v>0</v>
      </c>
    </row>
    <row r="129" spans="2:65" s="1" customFormat="1" ht="38.25" customHeight="1">
      <c r="B129" s="132"/>
      <c r="C129" s="133" t="s">
        <v>152</v>
      </c>
      <c r="D129" s="133" t="s">
        <v>117</v>
      </c>
      <c r="E129" s="134" t="s">
        <v>153</v>
      </c>
      <c r="F129" s="199" t="s">
        <v>154</v>
      </c>
      <c r="G129" s="199"/>
      <c r="H129" s="199"/>
      <c r="I129" s="199"/>
      <c r="J129" s="135" t="s">
        <v>142</v>
      </c>
      <c r="K129" s="136">
        <v>11.43</v>
      </c>
      <c r="L129" s="195"/>
      <c r="M129" s="195"/>
      <c r="N129" s="195">
        <f>ROUND(L129*K129,3)</f>
        <v>0</v>
      </c>
      <c r="O129" s="195"/>
      <c r="P129" s="195"/>
      <c r="Q129" s="195"/>
      <c r="R129" s="137"/>
      <c r="T129" s="138" t="s">
        <v>5</v>
      </c>
      <c r="U129" s="40" t="s">
        <v>37</v>
      </c>
      <c r="V129" s="139">
        <v>0.34</v>
      </c>
      <c r="W129" s="139">
        <f>V129*K129</f>
        <v>3.8862000000000001</v>
      </c>
      <c r="X129" s="139">
        <v>0</v>
      </c>
      <c r="Y129" s="139">
        <f>X129*K129</f>
        <v>0</v>
      </c>
      <c r="Z129" s="139">
        <v>0</v>
      </c>
      <c r="AA129" s="140">
        <f>Z129*K129</f>
        <v>0</v>
      </c>
      <c r="AR129" s="18" t="s">
        <v>121</v>
      </c>
      <c r="AT129" s="18" t="s">
        <v>117</v>
      </c>
      <c r="AU129" s="18" t="s">
        <v>122</v>
      </c>
      <c r="AY129" s="18" t="s">
        <v>116</v>
      </c>
      <c r="BE129" s="141">
        <f>IF(U129="základná",N129,0)</f>
        <v>0</v>
      </c>
      <c r="BF129" s="141">
        <f>IF(U129="znížená",N129,0)</f>
        <v>0</v>
      </c>
      <c r="BG129" s="141">
        <f>IF(U129="zákl. prenesená",N129,0)</f>
        <v>0</v>
      </c>
      <c r="BH129" s="141">
        <f>IF(U129="zníž. prenesená",N129,0)</f>
        <v>0</v>
      </c>
      <c r="BI129" s="141">
        <f>IF(U129="nulová",N129,0)</f>
        <v>0</v>
      </c>
      <c r="BJ129" s="18" t="s">
        <v>122</v>
      </c>
      <c r="BK129" s="142">
        <f>ROUND(L129*K129,3)</f>
        <v>0</v>
      </c>
      <c r="BL129" s="18" t="s">
        <v>121</v>
      </c>
      <c r="BM129" s="18" t="s">
        <v>155</v>
      </c>
    </row>
    <row r="130" spans="2:65" s="1" customFormat="1" ht="51" customHeight="1">
      <c r="B130" s="132"/>
      <c r="C130" s="133" t="s">
        <v>156</v>
      </c>
      <c r="D130" s="133" t="s">
        <v>117</v>
      </c>
      <c r="E130" s="134" t="s">
        <v>157</v>
      </c>
      <c r="F130" s="199" t="s">
        <v>158</v>
      </c>
      <c r="G130" s="199"/>
      <c r="H130" s="199"/>
      <c r="I130" s="199"/>
      <c r="J130" s="135" t="s">
        <v>142</v>
      </c>
      <c r="K130" s="136">
        <v>45.72</v>
      </c>
      <c r="L130" s="195"/>
      <c r="M130" s="195"/>
      <c r="N130" s="195">
        <f>ROUND(L130*K130,3)</f>
        <v>0</v>
      </c>
      <c r="O130" s="195"/>
      <c r="P130" s="195"/>
      <c r="Q130" s="195"/>
      <c r="R130" s="137"/>
      <c r="T130" s="138" t="s">
        <v>5</v>
      </c>
      <c r="U130" s="40" t="s">
        <v>37</v>
      </c>
      <c r="V130" s="139">
        <v>0.23899999999999999</v>
      </c>
      <c r="W130" s="139">
        <f>V130*K130</f>
        <v>10.92708</v>
      </c>
      <c r="X130" s="139">
        <v>0</v>
      </c>
      <c r="Y130" s="139">
        <f>X130*K130</f>
        <v>0</v>
      </c>
      <c r="Z130" s="139">
        <v>0</v>
      </c>
      <c r="AA130" s="140">
        <f>Z130*K130</f>
        <v>0</v>
      </c>
      <c r="AR130" s="18" t="s">
        <v>121</v>
      </c>
      <c r="AT130" s="18" t="s">
        <v>117</v>
      </c>
      <c r="AU130" s="18" t="s">
        <v>122</v>
      </c>
      <c r="AY130" s="18" t="s">
        <v>116</v>
      </c>
      <c r="BE130" s="141">
        <f>IF(U130="základná",N130,0)</f>
        <v>0</v>
      </c>
      <c r="BF130" s="141">
        <f>IF(U130="znížená",N130,0)</f>
        <v>0</v>
      </c>
      <c r="BG130" s="141">
        <f>IF(U130="zákl. prenesená",N130,0)</f>
        <v>0</v>
      </c>
      <c r="BH130" s="141">
        <f>IF(U130="zníž. prenesená",N130,0)</f>
        <v>0</v>
      </c>
      <c r="BI130" s="141">
        <f>IF(U130="nulová",N130,0)</f>
        <v>0</v>
      </c>
      <c r="BJ130" s="18" t="s">
        <v>122</v>
      </c>
      <c r="BK130" s="142">
        <f>ROUND(L130*K130,3)</f>
        <v>0</v>
      </c>
      <c r="BL130" s="18" t="s">
        <v>121</v>
      </c>
      <c r="BM130" s="18" t="s">
        <v>159</v>
      </c>
    </row>
    <row r="131" spans="2:65" s="9" customFormat="1" ht="37.35" customHeight="1">
      <c r="B131" s="121"/>
      <c r="C131" s="122"/>
      <c r="D131" s="123" t="s">
        <v>97</v>
      </c>
      <c r="E131" s="123"/>
      <c r="F131" s="123"/>
      <c r="G131" s="123"/>
      <c r="H131" s="123"/>
      <c r="I131" s="123"/>
      <c r="J131" s="123"/>
      <c r="K131" s="123"/>
      <c r="L131" s="123"/>
      <c r="M131" s="123"/>
      <c r="N131" s="225">
        <f>N132+N167+N171+N174</f>
        <v>0</v>
      </c>
      <c r="O131" s="226"/>
      <c r="P131" s="226"/>
      <c r="Q131" s="226"/>
      <c r="R131" s="124"/>
      <c r="T131" s="125"/>
      <c r="U131" s="122"/>
      <c r="V131" s="122"/>
      <c r="W131" s="126">
        <f>W132</f>
        <v>969.17386379999994</v>
      </c>
      <c r="X131" s="122"/>
      <c r="Y131" s="126">
        <f>Y132</f>
        <v>3.7751188000000004</v>
      </c>
      <c r="Z131" s="122"/>
      <c r="AA131" s="127">
        <f>AA132</f>
        <v>0</v>
      </c>
      <c r="AR131" s="128" t="s">
        <v>122</v>
      </c>
      <c r="AT131" s="129" t="s">
        <v>69</v>
      </c>
      <c r="AU131" s="129" t="s">
        <v>70</v>
      </c>
      <c r="AY131" s="128" t="s">
        <v>116</v>
      </c>
      <c r="BK131" s="130">
        <f>BK132</f>
        <v>0</v>
      </c>
    </row>
    <row r="132" spans="2:65" s="9" customFormat="1" ht="19.899999999999999" customHeight="1">
      <c r="B132" s="121"/>
      <c r="C132" s="122"/>
      <c r="D132" s="131" t="s">
        <v>98</v>
      </c>
      <c r="E132" s="131"/>
      <c r="F132" s="131"/>
      <c r="G132" s="131"/>
      <c r="H132" s="131"/>
      <c r="I132" s="131"/>
      <c r="J132" s="131"/>
      <c r="K132" s="131"/>
      <c r="L132" s="131"/>
      <c r="M132" s="131"/>
      <c r="N132" s="220">
        <f>SUM(N133:Q166)</f>
        <v>0</v>
      </c>
      <c r="O132" s="221"/>
      <c r="P132" s="221"/>
      <c r="Q132" s="221"/>
      <c r="R132" s="124"/>
      <c r="T132" s="125"/>
      <c r="U132" s="122"/>
      <c r="V132" s="122"/>
      <c r="W132" s="126">
        <f>SUM(W133:W166)</f>
        <v>969.17386379999994</v>
      </c>
      <c r="X132" s="122"/>
      <c r="Y132" s="126">
        <f>SUM(Y133:Y166)</f>
        <v>3.7751188000000004</v>
      </c>
      <c r="Z132" s="122"/>
      <c r="AA132" s="127">
        <f>SUM(AA133:AA166)</f>
        <v>0</v>
      </c>
      <c r="AR132" s="128" t="s">
        <v>122</v>
      </c>
      <c r="AT132" s="129" t="s">
        <v>69</v>
      </c>
      <c r="AU132" s="129" t="s">
        <v>75</v>
      </c>
      <c r="AY132" s="128" t="s">
        <v>116</v>
      </c>
      <c r="BK132" s="130">
        <f>SUM(BK133:BK166)</f>
        <v>0</v>
      </c>
    </row>
    <row r="133" spans="2:65" s="1" customFormat="1" ht="38.25" customHeight="1">
      <c r="B133" s="132"/>
      <c r="C133" s="133" t="s">
        <v>160</v>
      </c>
      <c r="D133" s="133" t="s">
        <v>117</v>
      </c>
      <c r="E133" s="134" t="s">
        <v>161</v>
      </c>
      <c r="F133" s="199" t="s">
        <v>162</v>
      </c>
      <c r="G133" s="199"/>
      <c r="H133" s="199"/>
      <c r="I133" s="199"/>
      <c r="J133" s="135" t="s">
        <v>120</v>
      </c>
      <c r="K133" s="136">
        <v>1429.14</v>
      </c>
      <c r="L133" s="195"/>
      <c r="M133" s="195"/>
      <c r="N133" s="195">
        <f t="shared" ref="N133:N165" si="1">ROUND(L133*K133,3)</f>
        <v>0</v>
      </c>
      <c r="O133" s="195"/>
      <c r="P133" s="195"/>
      <c r="Q133" s="195"/>
      <c r="R133" s="137"/>
      <c r="T133" s="138" t="s">
        <v>5</v>
      </c>
      <c r="U133" s="40" t="s">
        <v>37</v>
      </c>
      <c r="V133" s="139">
        <v>0.56306999999999996</v>
      </c>
      <c r="W133" s="139">
        <f t="shared" ref="W133:W165" si="2">V133*K133</f>
        <v>804.70585979999998</v>
      </c>
      <c r="X133" s="139">
        <v>2.1000000000000001E-4</v>
      </c>
      <c r="Y133" s="139">
        <f t="shared" ref="Y133:Y165" si="3">X133*K133</f>
        <v>0.30011940000000004</v>
      </c>
      <c r="Z133" s="139">
        <v>0</v>
      </c>
      <c r="AA133" s="140">
        <f t="shared" ref="AA133:AA165" si="4">Z133*K133</f>
        <v>0</v>
      </c>
      <c r="AR133" s="18" t="s">
        <v>163</v>
      </c>
      <c r="AT133" s="18" t="s">
        <v>117</v>
      </c>
      <c r="AU133" s="18" t="s">
        <v>122</v>
      </c>
      <c r="AY133" s="18" t="s">
        <v>116</v>
      </c>
      <c r="BE133" s="141">
        <f t="shared" ref="BE133:BE165" si="5">IF(U133="základná",N133,0)</f>
        <v>0</v>
      </c>
      <c r="BF133" s="141">
        <f t="shared" ref="BF133:BF165" si="6">IF(U133="znížená",N133,0)</f>
        <v>0</v>
      </c>
      <c r="BG133" s="141">
        <f t="shared" ref="BG133:BG165" si="7">IF(U133="zákl. prenesená",N133,0)</f>
        <v>0</v>
      </c>
      <c r="BH133" s="141">
        <f t="shared" ref="BH133:BH165" si="8">IF(U133="zníž. prenesená",N133,0)</f>
        <v>0</v>
      </c>
      <c r="BI133" s="141">
        <f t="shared" ref="BI133:BI165" si="9">IF(U133="nulová",N133,0)</f>
        <v>0</v>
      </c>
      <c r="BJ133" s="18" t="s">
        <v>122</v>
      </c>
      <c r="BK133" s="142">
        <f t="shared" ref="BK133:BK165" si="10">ROUND(L133*K133,3)</f>
        <v>0</v>
      </c>
      <c r="BL133" s="18" t="s">
        <v>163</v>
      </c>
      <c r="BM133" s="18" t="s">
        <v>164</v>
      </c>
    </row>
    <row r="134" spans="2:65" s="1" customFormat="1" ht="63.75" customHeight="1">
      <c r="B134" s="132"/>
      <c r="C134" s="143" t="s">
        <v>165</v>
      </c>
      <c r="D134" s="143" t="s">
        <v>166</v>
      </c>
      <c r="E134" s="144" t="s">
        <v>167</v>
      </c>
      <c r="F134" s="198" t="s">
        <v>168</v>
      </c>
      <c r="G134" s="198"/>
      <c r="H134" s="198"/>
      <c r="I134" s="198"/>
      <c r="J134" s="145" t="s">
        <v>120</v>
      </c>
      <c r="K134" s="146">
        <v>3001.194</v>
      </c>
      <c r="L134" s="200"/>
      <c r="M134" s="200"/>
      <c r="N134" s="200">
        <f t="shared" si="1"/>
        <v>0</v>
      </c>
      <c r="O134" s="195"/>
      <c r="P134" s="195"/>
      <c r="Q134" s="195"/>
      <c r="R134" s="137"/>
      <c r="T134" s="138" t="s">
        <v>5</v>
      </c>
      <c r="U134" s="40" t="s">
        <v>37</v>
      </c>
      <c r="V134" s="139">
        <v>0</v>
      </c>
      <c r="W134" s="139">
        <f t="shared" si="2"/>
        <v>0</v>
      </c>
      <c r="X134" s="139">
        <v>1E-4</v>
      </c>
      <c r="Y134" s="139">
        <f t="shared" si="3"/>
        <v>0.30011940000000004</v>
      </c>
      <c r="Z134" s="139">
        <v>0</v>
      </c>
      <c r="AA134" s="140">
        <f t="shared" si="4"/>
        <v>0</v>
      </c>
      <c r="AR134" s="18" t="s">
        <v>169</v>
      </c>
      <c r="AT134" s="18" t="s">
        <v>166</v>
      </c>
      <c r="AU134" s="18" t="s">
        <v>122</v>
      </c>
      <c r="AY134" s="18" t="s">
        <v>116</v>
      </c>
      <c r="BE134" s="141">
        <f t="shared" si="5"/>
        <v>0</v>
      </c>
      <c r="BF134" s="141">
        <f t="shared" si="6"/>
        <v>0</v>
      </c>
      <c r="BG134" s="141">
        <f t="shared" si="7"/>
        <v>0</v>
      </c>
      <c r="BH134" s="141">
        <f t="shared" si="8"/>
        <v>0</v>
      </c>
      <c r="BI134" s="141">
        <f t="shared" si="9"/>
        <v>0</v>
      </c>
      <c r="BJ134" s="18" t="s">
        <v>122</v>
      </c>
      <c r="BK134" s="142">
        <f t="shared" si="10"/>
        <v>0</v>
      </c>
      <c r="BL134" s="18" t="s">
        <v>163</v>
      </c>
      <c r="BM134" s="18" t="s">
        <v>170</v>
      </c>
    </row>
    <row r="135" spans="2:65" s="1" customFormat="1" ht="51" customHeight="1">
      <c r="B135" s="132"/>
      <c r="C135" s="143" t="s">
        <v>171</v>
      </c>
      <c r="D135" s="143" t="s">
        <v>166</v>
      </c>
      <c r="E135" s="144" t="s">
        <v>172</v>
      </c>
      <c r="F135" s="198" t="s">
        <v>276</v>
      </c>
      <c r="G135" s="198"/>
      <c r="H135" s="198"/>
      <c r="I135" s="198"/>
      <c r="J135" s="145" t="s">
        <v>173</v>
      </c>
      <c r="K135" s="146">
        <v>60</v>
      </c>
      <c r="L135" s="200"/>
      <c r="M135" s="200"/>
      <c r="N135" s="200">
        <f t="shared" si="1"/>
        <v>0</v>
      </c>
      <c r="O135" s="195"/>
      <c r="P135" s="195"/>
      <c r="Q135" s="195"/>
      <c r="R135" s="137"/>
      <c r="T135" s="138" t="s">
        <v>5</v>
      </c>
      <c r="U135" s="40" t="s">
        <v>37</v>
      </c>
      <c r="V135" s="139">
        <v>0</v>
      </c>
      <c r="W135" s="139">
        <f t="shared" si="2"/>
        <v>0</v>
      </c>
      <c r="X135" s="139">
        <v>1.3559999999999999E-2</v>
      </c>
      <c r="Y135" s="139">
        <f t="shared" si="3"/>
        <v>0.81359999999999999</v>
      </c>
      <c r="Z135" s="139">
        <v>0</v>
      </c>
      <c r="AA135" s="140">
        <f t="shared" si="4"/>
        <v>0</v>
      </c>
      <c r="AR135" s="18" t="s">
        <v>169</v>
      </c>
      <c r="AT135" s="18" t="s">
        <v>166</v>
      </c>
      <c r="AU135" s="18" t="s">
        <v>122</v>
      </c>
      <c r="AY135" s="18" t="s">
        <v>116</v>
      </c>
      <c r="BE135" s="141">
        <f t="shared" si="5"/>
        <v>0</v>
      </c>
      <c r="BF135" s="141">
        <f t="shared" si="6"/>
        <v>0</v>
      </c>
      <c r="BG135" s="141">
        <f t="shared" si="7"/>
        <v>0</v>
      </c>
      <c r="BH135" s="141">
        <f t="shared" si="8"/>
        <v>0</v>
      </c>
      <c r="BI135" s="141">
        <f t="shared" si="9"/>
        <v>0</v>
      </c>
      <c r="BJ135" s="18" t="s">
        <v>122</v>
      </c>
      <c r="BK135" s="142">
        <f t="shared" si="10"/>
        <v>0</v>
      </c>
      <c r="BL135" s="18" t="s">
        <v>163</v>
      </c>
      <c r="BM135" s="18" t="s">
        <v>174</v>
      </c>
    </row>
    <row r="136" spans="2:65" s="1" customFormat="1" ht="51" customHeight="1">
      <c r="B136" s="132"/>
      <c r="C136" s="150" t="s">
        <v>242</v>
      </c>
      <c r="D136" s="150"/>
      <c r="E136" s="151"/>
      <c r="F136" s="201" t="s">
        <v>254</v>
      </c>
      <c r="G136" s="201"/>
      <c r="H136" s="201"/>
      <c r="I136" s="201"/>
      <c r="J136" s="152" t="s">
        <v>173</v>
      </c>
      <c r="K136" s="153">
        <v>1</v>
      </c>
      <c r="L136" s="202"/>
      <c r="M136" s="202"/>
      <c r="N136" s="202">
        <f t="shared" ref="N136" si="11">ROUND(L136*K136,3)</f>
        <v>0</v>
      </c>
      <c r="O136" s="203"/>
      <c r="P136" s="203"/>
      <c r="Q136" s="203"/>
      <c r="R136" s="137"/>
      <c r="T136" s="138"/>
      <c r="U136" s="40"/>
      <c r="V136" s="139"/>
      <c r="W136" s="139"/>
      <c r="X136" s="139"/>
      <c r="Y136" s="139"/>
      <c r="Z136" s="139"/>
      <c r="AA136" s="140"/>
      <c r="AR136" s="18"/>
      <c r="AT136" s="18"/>
      <c r="AU136" s="18"/>
      <c r="AY136" s="18"/>
      <c r="BE136" s="141"/>
      <c r="BF136" s="141"/>
      <c r="BG136" s="141"/>
      <c r="BH136" s="141"/>
      <c r="BI136" s="141"/>
      <c r="BJ136" s="18"/>
      <c r="BK136" s="142"/>
      <c r="BL136" s="18"/>
      <c r="BM136" s="18"/>
    </row>
    <row r="137" spans="2:65" s="1" customFormat="1" ht="51" customHeight="1">
      <c r="B137" s="132"/>
      <c r="C137" s="143" t="s">
        <v>175</v>
      </c>
      <c r="D137" s="143" t="s">
        <v>166</v>
      </c>
      <c r="E137" s="144" t="s">
        <v>176</v>
      </c>
      <c r="F137" s="198" t="s">
        <v>277</v>
      </c>
      <c r="G137" s="198"/>
      <c r="H137" s="198"/>
      <c r="I137" s="198"/>
      <c r="J137" s="145" t="s">
        <v>173</v>
      </c>
      <c r="K137" s="146">
        <v>49</v>
      </c>
      <c r="L137" s="200"/>
      <c r="M137" s="200"/>
      <c r="N137" s="200">
        <f t="shared" si="1"/>
        <v>0</v>
      </c>
      <c r="O137" s="195"/>
      <c r="P137" s="195"/>
      <c r="Q137" s="195"/>
      <c r="R137" s="137"/>
      <c r="T137" s="138" t="s">
        <v>5</v>
      </c>
      <c r="U137" s="40" t="s">
        <v>37</v>
      </c>
      <c r="V137" s="139">
        <v>0</v>
      </c>
      <c r="W137" s="139">
        <f t="shared" si="2"/>
        <v>0</v>
      </c>
      <c r="X137" s="139">
        <v>1.3559999999999999E-2</v>
      </c>
      <c r="Y137" s="139">
        <f t="shared" si="3"/>
        <v>0.66443999999999992</v>
      </c>
      <c r="Z137" s="139">
        <v>0</v>
      </c>
      <c r="AA137" s="140">
        <f t="shared" si="4"/>
        <v>0</v>
      </c>
      <c r="AR137" s="18" t="s">
        <v>169</v>
      </c>
      <c r="AT137" s="18" t="s">
        <v>166</v>
      </c>
      <c r="AU137" s="18" t="s">
        <v>122</v>
      </c>
      <c r="AY137" s="18" t="s">
        <v>116</v>
      </c>
      <c r="BE137" s="141">
        <f t="shared" si="5"/>
        <v>0</v>
      </c>
      <c r="BF137" s="141">
        <f t="shared" si="6"/>
        <v>0</v>
      </c>
      <c r="BG137" s="141">
        <f t="shared" si="7"/>
        <v>0</v>
      </c>
      <c r="BH137" s="141">
        <f t="shared" si="8"/>
        <v>0</v>
      </c>
      <c r="BI137" s="141">
        <f t="shared" si="9"/>
        <v>0</v>
      </c>
      <c r="BJ137" s="18" t="s">
        <v>122</v>
      </c>
      <c r="BK137" s="142">
        <f t="shared" si="10"/>
        <v>0</v>
      </c>
      <c r="BL137" s="18" t="s">
        <v>163</v>
      </c>
      <c r="BM137" s="18" t="s">
        <v>177</v>
      </c>
    </row>
    <row r="138" spans="2:65" s="1" customFormat="1" ht="51" customHeight="1">
      <c r="B138" s="132"/>
      <c r="C138" s="150" t="s">
        <v>243</v>
      </c>
      <c r="D138" s="150"/>
      <c r="E138" s="151"/>
      <c r="F138" s="201" t="s">
        <v>255</v>
      </c>
      <c r="G138" s="201"/>
      <c r="H138" s="201"/>
      <c r="I138" s="201"/>
      <c r="J138" s="152" t="s">
        <v>173</v>
      </c>
      <c r="K138" s="153">
        <v>1</v>
      </c>
      <c r="L138" s="202"/>
      <c r="M138" s="202"/>
      <c r="N138" s="202">
        <f t="shared" ref="N138" si="12">ROUND(L138*K138,3)</f>
        <v>0</v>
      </c>
      <c r="O138" s="203"/>
      <c r="P138" s="203"/>
      <c r="Q138" s="203"/>
      <c r="R138" s="137"/>
      <c r="T138" s="138"/>
      <c r="U138" s="40"/>
      <c r="V138" s="139"/>
      <c r="W138" s="139"/>
      <c r="X138" s="139"/>
      <c r="Y138" s="139"/>
      <c r="Z138" s="139"/>
      <c r="AA138" s="140"/>
      <c r="AR138" s="18"/>
      <c r="AT138" s="18"/>
      <c r="AU138" s="18"/>
      <c r="AY138" s="18"/>
      <c r="BE138" s="141"/>
      <c r="BF138" s="141"/>
      <c r="BG138" s="141"/>
      <c r="BH138" s="141"/>
      <c r="BI138" s="141"/>
      <c r="BJ138" s="18"/>
      <c r="BK138" s="142">
        <f t="shared" si="10"/>
        <v>0</v>
      </c>
      <c r="BL138" s="18"/>
      <c r="BM138" s="18"/>
    </row>
    <row r="139" spans="2:65" s="1" customFormat="1" ht="51" customHeight="1">
      <c r="B139" s="132"/>
      <c r="C139" s="143" t="s">
        <v>178</v>
      </c>
      <c r="D139" s="143" t="s">
        <v>166</v>
      </c>
      <c r="E139" s="144" t="s">
        <v>179</v>
      </c>
      <c r="F139" s="232" t="s">
        <v>278</v>
      </c>
      <c r="G139" s="233"/>
      <c r="H139" s="233"/>
      <c r="I139" s="234"/>
      <c r="J139" s="145" t="s">
        <v>173</v>
      </c>
      <c r="K139" s="146">
        <v>5</v>
      </c>
      <c r="L139" s="200"/>
      <c r="M139" s="200"/>
      <c r="N139" s="200">
        <f t="shared" si="1"/>
        <v>0</v>
      </c>
      <c r="O139" s="195"/>
      <c r="P139" s="195"/>
      <c r="Q139" s="195"/>
      <c r="R139" s="137"/>
      <c r="T139" s="138" t="s">
        <v>5</v>
      </c>
      <c r="U139" s="40" t="s">
        <v>37</v>
      </c>
      <c r="V139" s="139">
        <v>0</v>
      </c>
      <c r="W139" s="139">
        <f t="shared" si="2"/>
        <v>0</v>
      </c>
      <c r="X139" s="139">
        <v>1.3559999999999999E-2</v>
      </c>
      <c r="Y139" s="139">
        <f t="shared" si="3"/>
        <v>6.7799999999999999E-2</v>
      </c>
      <c r="Z139" s="139">
        <v>0</v>
      </c>
      <c r="AA139" s="140">
        <f t="shared" si="4"/>
        <v>0</v>
      </c>
      <c r="AR139" s="18" t="s">
        <v>169</v>
      </c>
      <c r="AT139" s="18" t="s">
        <v>166</v>
      </c>
      <c r="AU139" s="18" t="s">
        <v>122</v>
      </c>
      <c r="AY139" s="18" t="s">
        <v>116</v>
      </c>
      <c r="BE139" s="141">
        <f t="shared" si="5"/>
        <v>0</v>
      </c>
      <c r="BF139" s="141">
        <f t="shared" si="6"/>
        <v>0</v>
      </c>
      <c r="BG139" s="141">
        <f t="shared" si="7"/>
        <v>0</v>
      </c>
      <c r="BH139" s="141">
        <f t="shared" si="8"/>
        <v>0</v>
      </c>
      <c r="BI139" s="141">
        <f t="shared" si="9"/>
        <v>0</v>
      </c>
      <c r="BJ139" s="18" t="s">
        <v>122</v>
      </c>
      <c r="BK139" s="142">
        <f t="shared" si="10"/>
        <v>0</v>
      </c>
      <c r="BL139" s="18" t="s">
        <v>163</v>
      </c>
      <c r="BM139" s="18" t="s">
        <v>180</v>
      </c>
    </row>
    <row r="140" spans="2:65" s="1" customFormat="1" ht="51" customHeight="1">
      <c r="B140" s="132"/>
      <c r="C140" s="150" t="s">
        <v>244</v>
      </c>
      <c r="D140" s="150"/>
      <c r="E140" s="151"/>
      <c r="F140" s="229" t="s">
        <v>256</v>
      </c>
      <c r="G140" s="230"/>
      <c r="H140" s="230"/>
      <c r="I140" s="231"/>
      <c r="J140" s="152" t="s">
        <v>173</v>
      </c>
      <c r="K140" s="153">
        <v>1</v>
      </c>
      <c r="L140" s="222"/>
      <c r="M140" s="223"/>
      <c r="N140" s="222">
        <f t="shared" ref="N140" si="13">ROUND(L140*K140,3)</f>
        <v>0</v>
      </c>
      <c r="O140" s="224"/>
      <c r="P140" s="224"/>
      <c r="Q140" s="223"/>
      <c r="R140" s="137"/>
      <c r="T140" s="138"/>
      <c r="U140" s="40"/>
      <c r="V140" s="139"/>
      <c r="W140" s="139"/>
      <c r="X140" s="139"/>
      <c r="Y140" s="139"/>
      <c r="Z140" s="139"/>
      <c r="AA140" s="140"/>
      <c r="AR140" s="18"/>
      <c r="AT140" s="18"/>
      <c r="AU140" s="18"/>
      <c r="AY140" s="18"/>
      <c r="BE140" s="141"/>
      <c r="BF140" s="141"/>
      <c r="BG140" s="141"/>
      <c r="BH140" s="141"/>
      <c r="BI140" s="141"/>
      <c r="BJ140" s="18"/>
      <c r="BK140" s="142">
        <f t="shared" si="10"/>
        <v>0</v>
      </c>
      <c r="BL140" s="18"/>
      <c r="BM140" s="18"/>
    </row>
    <row r="141" spans="2:65" s="1" customFormat="1" ht="51" customHeight="1">
      <c r="B141" s="132"/>
      <c r="C141" s="150" t="s">
        <v>163</v>
      </c>
      <c r="D141" s="150"/>
      <c r="E141" s="151"/>
      <c r="F141" s="229" t="s">
        <v>257</v>
      </c>
      <c r="G141" s="230"/>
      <c r="H141" s="230"/>
      <c r="I141" s="231"/>
      <c r="J141" s="152" t="s">
        <v>173</v>
      </c>
      <c r="K141" s="153">
        <v>1</v>
      </c>
      <c r="L141" s="202"/>
      <c r="M141" s="202"/>
      <c r="N141" s="202">
        <f t="shared" si="1"/>
        <v>0</v>
      </c>
      <c r="O141" s="203"/>
      <c r="P141" s="203"/>
      <c r="Q141" s="203"/>
      <c r="R141" s="137"/>
      <c r="T141" s="138" t="s">
        <v>5</v>
      </c>
      <c r="U141" s="40" t="s">
        <v>37</v>
      </c>
      <c r="V141" s="139">
        <v>0</v>
      </c>
      <c r="W141" s="139">
        <f t="shared" si="2"/>
        <v>0</v>
      </c>
      <c r="X141" s="139">
        <v>1.3559999999999999E-2</v>
      </c>
      <c r="Y141" s="139">
        <f t="shared" si="3"/>
        <v>1.3559999999999999E-2</v>
      </c>
      <c r="Z141" s="139">
        <v>0</v>
      </c>
      <c r="AA141" s="140">
        <f t="shared" si="4"/>
        <v>0</v>
      </c>
      <c r="AR141" s="18" t="s">
        <v>169</v>
      </c>
      <c r="AT141" s="18" t="s">
        <v>166</v>
      </c>
      <c r="AU141" s="18" t="s">
        <v>122</v>
      </c>
      <c r="AY141" s="18" t="s">
        <v>116</v>
      </c>
      <c r="BE141" s="141">
        <f t="shared" si="5"/>
        <v>0</v>
      </c>
      <c r="BF141" s="141">
        <f t="shared" si="6"/>
        <v>0</v>
      </c>
      <c r="BG141" s="141">
        <f t="shared" si="7"/>
        <v>0</v>
      </c>
      <c r="BH141" s="141">
        <f t="shared" si="8"/>
        <v>0</v>
      </c>
      <c r="BI141" s="141">
        <f t="shared" si="9"/>
        <v>0</v>
      </c>
      <c r="BJ141" s="18" t="s">
        <v>122</v>
      </c>
      <c r="BK141" s="142">
        <f t="shared" si="10"/>
        <v>0</v>
      </c>
      <c r="BL141" s="18" t="s">
        <v>163</v>
      </c>
      <c r="BM141" s="18" t="s">
        <v>181</v>
      </c>
    </row>
    <row r="142" spans="2:65" s="1" customFormat="1" ht="51" customHeight="1">
      <c r="B142" s="132"/>
      <c r="C142" s="143" t="s">
        <v>182</v>
      </c>
      <c r="D142" s="143" t="s">
        <v>166</v>
      </c>
      <c r="E142" s="144" t="s">
        <v>183</v>
      </c>
      <c r="F142" s="232" t="s">
        <v>275</v>
      </c>
      <c r="G142" s="233"/>
      <c r="H142" s="233"/>
      <c r="I142" s="234"/>
      <c r="J142" s="145" t="s">
        <v>173</v>
      </c>
      <c r="K142" s="146">
        <v>24</v>
      </c>
      <c r="L142" s="200"/>
      <c r="M142" s="200"/>
      <c r="N142" s="200">
        <f t="shared" si="1"/>
        <v>0</v>
      </c>
      <c r="O142" s="195"/>
      <c r="P142" s="195"/>
      <c r="Q142" s="195"/>
      <c r="R142" s="137"/>
      <c r="T142" s="138" t="s">
        <v>5</v>
      </c>
      <c r="U142" s="40" t="s">
        <v>37</v>
      </c>
      <c r="V142" s="139">
        <v>0</v>
      </c>
      <c r="W142" s="139">
        <f t="shared" si="2"/>
        <v>0</v>
      </c>
      <c r="X142" s="139">
        <v>1.3559999999999999E-2</v>
      </c>
      <c r="Y142" s="139">
        <f t="shared" si="3"/>
        <v>0.32543999999999995</v>
      </c>
      <c r="Z142" s="139">
        <v>0</v>
      </c>
      <c r="AA142" s="140">
        <f t="shared" si="4"/>
        <v>0</v>
      </c>
      <c r="AR142" s="18" t="s">
        <v>169</v>
      </c>
      <c r="AT142" s="18" t="s">
        <v>166</v>
      </c>
      <c r="AU142" s="18" t="s">
        <v>122</v>
      </c>
      <c r="AY142" s="18" t="s">
        <v>116</v>
      </c>
      <c r="BE142" s="141">
        <f t="shared" si="5"/>
        <v>0</v>
      </c>
      <c r="BF142" s="141">
        <f t="shared" si="6"/>
        <v>0</v>
      </c>
      <c r="BG142" s="141">
        <f t="shared" si="7"/>
        <v>0</v>
      </c>
      <c r="BH142" s="141">
        <f t="shared" si="8"/>
        <v>0</v>
      </c>
      <c r="BI142" s="141">
        <f t="shared" si="9"/>
        <v>0</v>
      </c>
      <c r="BJ142" s="18" t="s">
        <v>122</v>
      </c>
      <c r="BK142" s="142">
        <f t="shared" si="10"/>
        <v>0</v>
      </c>
      <c r="BL142" s="18" t="s">
        <v>163</v>
      </c>
      <c r="BM142" s="18" t="s">
        <v>184</v>
      </c>
    </row>
    <row r="143" spans="2:65" s="1" customFormat="1" ht="51" customHeight="1">
      <c r="B143" s="132"/>
      <c r="C143" s="150" t="s">
        <v>245</v>
      </c>
      <c r="D143" s="150"/>
      <c r="E143" s="151"/>
      <c r="F143" s="229" t="s">
        <v>258</v>
      </c>
      <c r="G143" s="230"/>
      <c r="H143" s="230"/>
      <c r="I143" s="231"/>
      <c r="J143" s="152" t="s">
        <v>173</v>
      </c>
      <c r="K143" s="153">
        <v>1</v>
      </c>
      <c r="L143" s="202"/>
      <c r="M143" s="202"/>
      <c r="N143" s="202">
        <f t="shared" ref="N143" si="14">ROUND(L143*K143,3)</f>
        <v>0</v>
      </c>
      <c r="O143" s="203"/>
      <c r="P143" s="203"/>
      <c r="Q143" s="203"/>
      <c r="R143" s="137"/>
      <c r="T143" s="138"/>
      <c r="U143" s="40"/>
      <c r="V143" s="139"/>
      <c r="W143" s="139"/>
      <c r="X143" s="139"/>
      <c r="Y143" s="139"/>
      <c r="Z143" s="139"/>
      <c r="AA143" s="140"/>
      <c r="AR143" s="18"/>
      <c r="AT143" s="18"/>
      <c r="AU143" s="18"/>
      <c r="AY143" s="18"/>
      <c r="BE143" s="141"/>
      <c r="BF143" s="141"/>
      <c r="BG143" s="141"/>
      <c r="BH143" s="141"/>
      <c r="BI143" s="141"/>
      <c r="BJ143" s="18"/>
      <c r="BK143" s="142">
        <f t="shared" si="10"/>
        <v>0</v>
      </c>
      <c r="BL143" s="18"/>
      <c r="BM143" s="18"/>
    </row>
    <row r="144" spans="2:65" s="1" customFormat="1" ht="51" customHeight="1">
      <c r="B144" s="132"/>
      <c r="C144" s="143" t="s">
        <v>185</v>
      </c>
      <c r="D144" s="143" t="s">
        <v>166</v>
      </c>
      <c r="E144" s="144" t="s">
        <v>186</v>
      </c>
      <c r="F144" s="198" t="s">
        <v>279</v>
      </c>
      <c r="G144" s="198"/>
      <c r="H144" s="198"/>
      <c r="I144" s="198"/>
      <c r="J144" s="145" t="s">
        <v>173</v>
      </c>
      <c r="K144" s="146">
        <v>7</v>
      </c>
      <c r="L144" s="200"/>
      <c r="M144" s="200"/>
      <c r="N144" s="200">
        <f t="shared" si="1"/>
        <v>0</v>
      </c>
      <c r="O144" s="195"/>
      <c r="P144" s="195"/>
      <c r="Q144" s="195"/>
      <c r="R144" s="137"/>
      <c r="T144" s="138" t="s">
        <v>5</v>
      </c>
      <c r="U144" s="40" t="s">
        <v>37</v>
      </c>
      <c r="V144" s="139">
        <v>0</v>
      </c>
      <c r="W144" s="139">
        <f t="shared" si="2"/>
        <v>0</v>
      </c>
      <c r="X144" s="139">
        <v>1.3559999999999999E-2</v>
      </c>
      <c r="Y144" s="139">
        <f t="shared" si="3"/>
        <v>9.491999999999999E-2</v>
      </c>
      <c r="Z144" s="139">
        <v>0</v>
      </c>
      <c r="AA144" s="140">
        <f t="shared" si="4"/>
        <v>0</v>
      </c>
      <c r="AR144" s="18" t="s">
        <v>169</v>
      </c>
      <c r="AT144" s="18" t="s">
        <v>166</v>
      </c>
      <c r="AU144" s="18" t="s">
        <v>122</v>
      </c>
      <c r="AY144" s="18" t="s">
        <v>116</v>
      </c>
      <c r="BE144" s="141">
        <f t="shared" si="5"/>
        <v>0</v>
      </c>
      <c r="BF144" s="141">
        <f t="shared" si="6"/>
        <v>0</v>
      </c>
      <c r="BG144" s="141">
        <f t="shared" si="7"/>
        <v>0</v>
      </c>
      <c r="BH144" s="141">
        <f t="shared" si="8"/>
        <v>0</v>
      </c>
      <c r="BI144" s="141">
        <f t="shared" si="9"/>
        <v>0</v>
      </c>
      <c r="BJ144" s="18" t="s">
        <v>122</v>
      </c>
      <c r="BK144" s="142">
        <f t="shared" si="10"/>
        <v>0</v>
      </c>
      <c r="BL144" s="18" t="s">
        <v>163</v>
      </c>
      <c r="BM144" s="18" t="s">
        <v>187</v>
      </c>
    </row>
    <row r="145" spans="2:65" s="1" customFormat="1" ht="51" customHeight="1">
      <c r="B145" s="132"/>
      <c r="C145" s="150" t="s">
        <v>246</v>
      </c>
      <c r="D145" s="150"/>
      <c r="E145" s="151"/>
      <c r="F145" s="201" t="s">
        <v>259</v>
      </c>
      <c r="G145" s="201"/>
      <c r="H145" s="201"/>
      <c r="I145" s="201"/>
      <c r="J145" s="152" t="s">
        <v>173</v>
      </c>
      <c r="K145" s="153">
        <v>1</v>
      </c>
      <c r="L145" s="202"/>
      <c r="M145" s="202"/>
      <c r="N145" s="202">
        <f t="shared" ref="N145" si="15">ROUND(L145*K145,3)</f>
        <v>0</v>
      </c>
      <c r="O145" s="203"/>
      <c r="P145" s="203"/>
      <c r="Q145" s="203"/>
      <c r="R145" s="137"/>
      <c r="T145" s="138"/>
      <c r="U145" s="40"/>
      <c r="V145" s="139"/>
      <c r="W145" s="139"/>
      <c r="X145" s="139"/>
      <c r="Y145" s="139"/>
      <c r="Z145" s="139"/>
      <c r="AA145" s="140"/>
      <c r="AR145" s="18"/>
      <c r="AT145" s="18"/>
      <c r="AU145" s="18"/>
      <c r="AY145" s="18"/>
      <c r="BE145" s="141"/>
      <c r="BF145" s="141"/>
      <c r="BG145" s="141"/>
      <c r="BH145" s="141"/>
      <c r="BI145" s="141"/>
      <c r="BJ145" s="18"/>
      <c r="BK145" s="142">
        <f t="shared" si="10"/>
        <v>0</v>
      </c>
      <c r="BL145" s="18"/>
      <c r="BM145" s="18"/>
    </row>
    <row r="146" spans="2:65" s="1" customFormat="1" ht="51" customHeight="1">
      <c r="B146" s="132"/>
      <c r="C146" s="143" t="s">
        <v>188</v>
      </c>
      <c r="D146" s="143" t="s">
        <v>166</v>
      </c>
      <c r="E146" s="144" t="s">
        <v>189</v>
      </c>
      <c r="F146" s="198" t="s">
        <v>274</v>
      </c>
      <c r="G146" s="198"/>
      <c r="H146" s="198"/>
      <c r="I146" s="198"/>
      <c r="J146" s="145" t="s">
        <v>173</v>
      </c>
      <c r="K146" s="146">
        <v>5</v>
      </c>
      <c r="L146" s="200"/>
      <c r="M146" s="200"/>
      <c r="N146" s="200">
        <f t="shared" si="1"/>
        <v>0</v>
      </c>
      <c r="O146" s="195"/>
      <c r="P146" s="195"/>
      <c r="Q146" s="195"/>
      <c r="R146" s="137"/>
      <c r="T146" s="138" t="s">
        <v>5</v>
      </c>
      <c r="U146" s="40" t="s">
        <v>37</v>
      </c>
      <c r="V146" s="139">
        <v>0</v>
      </c>
      <c r="W146" s="139">
        <f t="shared" si="2"/>
        <v>0</v>
      </c>
      <c r="X146" s="139">
        <v>1.3559999999999999E-2</v>
      </c>
      <c r="Y146" s="139">
        <f t="shared" si="3"/>
        <v>6.7799999999999999E-2</v>
      </c>
      <c r="Z146" s="139">
        <v>0</v>
      </c>
      <c r="AA146" s="140">
        <f t="shared" si="4"/>
        <v>0</v>
      </c>
      <c r="AR146" s="18" t="s">
        <v>169</v>
      </c>
      <c r="AT146" s="18" t="s">
        <v>166</v>
      </c>
      <c r="AU146" s="18" t="s">
        <v>122</v>
      </c>
      <c r="AY146" s="18" t="s">
        <v>116</v>
      </c>
      <c r="BE146" s="141">
        <f t="shared" si="5"/>
        <v>0</v>
      </c>
      <c r="BF146" s="141">
        <f t="shared" si="6"/>
        <v>0</v>
      </c>
      <c r="BG146" s="141">
        <f t="shared" si="7"/>
        <v>0</v>
      </c>
      <c r="BH146" s="141">
        <f t="shared" si="8"/>
        <v>0</v>
      </c>
      <c r="BI146" s="141">
        <f t="shared" si="9"/>
        <v>0</v>
      </c>
      <c r="BJ146" s="18" t="s">
        <v>122</v>
      </c>
      <c r="BK146" s="142">
        <f t="shared" si="10"/>
        <v>0</v>
      </c>
      <c r="BL146" s="18" t="s">
        <v>163</v>
      </c>
      <c r="BM146" s="18" t="s">
        <v>190</v>
      </c>
    </row>
    <row r="147" spans="2:65" s="1" customFormat="1" ht="51" customHeight="1">
      <c r="B147" s="132"/>
      <c r="C147" s="150" t="s">
        <v>247</v>
      </c>
      <c r="D147" s="150"/>
      <c r="E147" s="151"/>
      <c r="F147" s="201" t="s">
        <v>260</v>
      </c>
      <c r="G147" s="201"/>
      <c r="H147" s="201"/>
      <c r="I147" s="201"/>
      <c r="J147" s="152" t="s">
        <v>173</v>
      </c>
      <c r="K147" s="153">
        <v>1</v>
      </c>
      <c r="L147" s="202"/>
      <c r="M147" s="202"/>
      <c r="N147" s="202">
        <f t="shared" ref="N147" si="16">ROUND(L147*K147,3)</f>
        <v>0</v>
      </c>
      <c r="O147" s="203"/>
      <c r="P147" s="203"/>
      <c r="Q147" s="203"/>
      <c r="R147" s="137"/>
      <c r="T147" s="138"/>
      <c r="U147" s="40"/>
      <c r="V147" s="139"/>
      <c r="W147" s="139"/>
      <c r="X147" s="139"/>
      <c r="Y147" s="139"/>
      <c r="Z147" s="139"/>
      <c r="AA147" s="140"/>
      <c r="AR147" s="18"/>
      <c r="AT147" s="18"/>
      <c r="AU147" s="18"/>
      <c r="AY147" s="18"/>
      <c r="BE147" s="141"/>
      <c r="BF147" s="141"/>
      <c r="BG147" s="141"/>
      <c r="BH147" s="141"/>
      <c r="BI147" s="141"/>
      <c r="BJ147" s="18"/>
      <c r="BK147" s="142">
        <f t="shared" si="10"/>
        <v>0</v>
      </c>
      <c r="BL147" s="18"/>
      <c r="BM147" s="18"/>
    </row>
    <row r="148" spans="2:65" s="1" customFormat="1" ht="51" customHeight="1">
      <c r="B148" s="132"/>
      <c r="C148" s="143" t="s">
        <v>10</v>
      </c>
      <c r="D148" s="143" t="s">
        <v>166</v>
      </c>
      <c r="E148" s="144" t="s">
        <v>191</v>
      </c>
      <c r="F148" s="198" t="s">
        <v>273</v>
      </c>
      <c r="G148" s="198"/>
      <c r="H148" s="198"/>
      <c r="I148" s="198"/>
      <c r="J148" s="145" t="s">
        <v>173</v>
      </c>
      <c r="K148" s="146">
        <v>2</v>
      </c>
      <c r="L148" s="200"/>
      <c r="M148" s="200"/>
      <c r="N148" s="200">
        <f t="shared" si="1"/>
        <v>0</v>
      </c>
      <c r="O148" s="195"/>
      <c r="P148" s="195"/>
      <c r="Q148" s="195"/>
      <c r="R148" s="137"/>
      <c r="T148" s="138" t="s">
        <v>5</v>
      </c>
      <c r="U148" s="40" t="s">
        <v>37</v>
      </c>
      <c r="V148" s="139">
        <v>0</v>
      </c>
      <c r="W148" s="139">
        <f t="shared" si="2"/>
        <v>0</v>
      </c>
      <c r="X148" s="139">
        <v>1.3559999999999999E-2</v>
      </c>
      <c r="Y148" s="139">
        <f t="shared" si="3"/>
        <v>2.7119999999999998E-2</v>
      </c>
      <c r="Z148" s="139">
        <v>0</v>
      </c>
      <c r="AA148" s="140">
        <f t="shared" si="4"/>
        <v>0</v>
      </c>
      <c r="AR148" s="18" t="s">
        <v>169</v>
      </c>
      <c r="AT148" s="18" t="s">
        <v>166</v>
      </c>
      <c r="AU148" s="18" t="s">
        <v>122</v>
      </c>
      <c r="AY148" s="18" t="s">
        <v>116</v>
      </c>
      <c r="BE148" s="141">
        <f t="shared" si="5"/>
        <v>0</v>
      </c>
      <c r="BF148" s="141">
        <f t="shared" si="6"/>
        <v>0</v>
      </c>
      <c r="BG148" s="141">
        <f t="shared" si="7"/>
        <v>0</v>
      </c>
      <c r="BH148" s="141">
        <f t="shared" si="8"/>
        <v>0</v>
      </c>
      <c r="BI148" s="141">
        <f t="shared" si="9"/>
        <v>0</v>
      </c>
      <c r="BJ148" s="18" t="s">
        <v>122</v>
      </c>
      <c r="BK148" s="142">
        <f t="shared" si="10"/>
        <v>0</v>
      </c>
      <c r="BL148" s="18" t="s">
        <v>163</v>
      </c>
      <c r="BM148" s="18" t="s">
        <v>192</v>
      </c>
    </row>
    <row r="149" spans="2:65" s="1" customFormat="1" ht="51" customHeight="1">
      <c r="B149" s="132"/>
      <c r="C149" s="150" t="s">
        <v>248</v>
      </c>
      <c r="D149" s="150"/>
      <c r="E149" s="151"/>
      <c r="F149" s="201" t="s">
        <v>261</v>
      </c>
      <c r="G149" s="201"/>
      <c r="H149" s="201"/>
      <c r="I149" s="201"/>
      <c r="J149" s="152" t="s">
        <v>173</v>
      </c>
      <c r="K149" s="153">
        <v>1</v>
      </c>
      <c r="L149" s="202"/>
      <c r="M149" s="202"/>
      <c r="N149" s="202">
        <f t="shared" ref="N149" si="17">ROUND(L149*K149,3)</f>
        <v>0</v>
      </c>
      <c r="O149" s="203"/>
      <c r="P149" s="203"/>
      <c r="Q149" s="203"/>
      <c r="R149" s="137"/>
      <c r="T149" s="138"/>
      <c r="U149" s="40"/>
      <c r="V149" s="139"/>
      <c r="W149" s="139"/>
      <c r="X149" s="139"/>
      <c r="Y149" s="139"/>
      <c r="Z149" s="139"/>
      <c r="AA149" s="140"/>
      <c r="AR149" s="18"/>
      <c r="AT149" s="18"/>
      <c r="AU149" s="18"/>
      <c r="AY149" s="18"/>
      <c r="BE149" s="141"/>
      <c r="BF149" s="141"/>
      <c r="BG149" s="141"/>
      <c r="BH149" s="141"/>
      <c r="BI149" s="141"/>
      <c r="BJ149" s="18"/>
      <c r="BK149" s="142">
        <f t="shared" si="10"/>
        <v>0</v>
      </c>
      <c r="BL149" s="18"/>
      <c r="BM149" s="18"/>
    </row>
    <row r="150" spans="2:65" s="1" customFormat="1" ht="51" customHeight="1">
      <c r="B150" s="132"/>
      <c r="C150" s="143" t="s">
        <v>193</v>
      </c>
      <c r="D150" s="143" t="s">
        <v>166</v>
      </c>
      <c r="E150" s="144" t="s">
        <v>194</v>
      </c>
      <c r="F150" s="198" t="s">
        <v>280</v>
      </c>
      <c r="G150" s="198"/>
      <c r="H150" s="198"/>
      <c r="I150" s="198"/>
      <c r="J150" s="145" t="s">
        <v>173</v>
      </c>
      <c r="K150" s="146">
        <v>8</v>
      </c>
      <c r="L150" s="200"/>
      <c r="M150" s="200"/>
      <c r="N150" s="200">
        <f t="shared" si="1"/>
        <v>0</v>
      </c>
      <c r="O150" s="195"/>
      <c r="P150" s="195"/>
      <c r="Q150" s="195"/>
      <c r="R150" s="137"/>
      <c r="T150" s="138" t="s">
        <v>5</v>
      </c>
      <c r="U150" s="40" t="s">
        <v>37</v>
      </c>
      <c r="V150" s="139">
        <v>0</v>
      </c>
      <c r="W150" s="139">
        <f t="shared" si="2"/>
        <v>0</v>
      </c>
      <c r="X150" s="139">
        <v>1.3559999999999999E-2</v>
      </c>
      <c r="Y150" s="139">
        <f t="shared" si="3"/>
        <v>0.10847999999999999</v>
      </c>
      <c r="Z150" s="139">
        <v>0</v>
      </c>
      <c r="AA150" s="140">
        <f t="shared" si="4"/>
        <v>0</v>
      </c>
      <c r="AR150" s="18" t="s">
        <v>169</v>
      </c>
      <c r="AT150" s="18" t="s">
        <v>166</v>
      </c>
      <c r="AU150" s="18" t="s">
        <v>122</v>
      </c>
      <c r="AY150" s="18" t="s">
        <v>116</v>
      </c>
      <c r="BE150" s="141">
        <f t="shared" si="5"/>
        <v>0</v>
      </c>
      <c r="BF150" s="141">
        <f t="shared" si="6"/>
        <v>0</v>
      </c>
      <c r="BG150" s="141">
        <f t="shared" si="7"/>
        <v>0</v>
      </c>
      <c r="BH150" s="141">
        <f t="shared" si="8"/>
        <v>0</v>
      </c>
      <c r="BI150" s="141">
        <f t="shared" si="9"/>
        <v>0</v>
      </c>
      <c r="BJ150" s="18" t="s">
        <v>122</v>
      </c>
      <c r="BK150" s="142">
        <f t="shared" si="10"/>
        <v>0</v>
      </c>
      <c r="BL150" s="18" t="s">
        <v>163</v>
      </c>
      <c r="BM150" s="18" t="s">
        <v>195</v>
      </c>
    </row>
    <row r="151" spans="2:65" s="1" customFormat="1" ht="51" customHeight="1">
      <c r="B151" s="132"/>
      <c r="C151" s="150" t="s">
        <v>249</v>
      </c>
      <c r="D151" s="150"/>
      <c r="E151" s="151"/>
      <c r="F151" s="201" t="s">
        <v>262</v>
      </c>
      <c r="G151" s="201"/>
      <c r="H151" s="201"/>
      <c r="I151" s="201"/>
      <c r="J151" s="152" t="s">
        <v>173</v>
      </c>
      <c r="K151" s="153">
        <v>1</v>
      </c>
      <c r="L151" s="202"/>
      <c r="M151" s="202"/>
      <c r="N151" s="202">
        <f t="shared" ref="N151" si="18">ROUND(L151*K151,3)</f>
        <v>0</v>
      </c>
      <c r="O151" s="203"/>
      <c r="P151" s="203"/>
      <c r="Q151" s="203"/>
      <c r="R151" s="137"/>
      <c r="T151" s="138"/>
      <c r="U151" s="40"/>
      <c r="V151" s="139"/>
      <c r="W151" s="139"/>
      <c r="X151" s="139"/>
      <c r="Y151" s="139"/>
      <c r="Z151" s="139"/>
      <c r="AA151" s="140"/>
      <c r="AR151" s="18"/>
      <c r="AT151" s="18"/>
      <c r="AU151" s="18"/>
      <c r="AY151" s="18"/>
      <c r="BE151" s="141"/>
      <c r="BF151" s="141"/>
      <c r="BG151" s="141"/>
      <c r="BH151" s="141"/>
      <c r="BI151" s="141"/>
      <c r="BJ151" s="18"/>
      <c r="BK151" s="142">
        <f t="shared" si="10"/>
        <v>0</v>
      </c>
      <c r="BL151" s="18"/>
      <c r="BM151" s="18"/>
    </row>
    <row r="152" spans="2:65" s="1" customFormat="1" ht="51" customHeight="1">
      <c r="B152" s="132"/>
      <c r="C152" s="143" t="s">
        <v>196</v>
      </c>
      <c r="D152" s="143" t="s">
        <v>166</v>
      </c>
      <c r="E152" s="144" t="s">
        <v>197</v>
      </c>
      <c r="F152" s="198" t="s">
        <v>272</v>
      </c>
      <c r="G152" s="198"/>
      <c r="H152" s="198"/>
      <c r="I152" s="198"/>
      <c r="J152" s="145" t="s">
        <v>173</v>
      </c>
      <c r="K152" s="146">
        <v>1</v>
      </c>
      <c r="L152" s="200"/>
      <c r="M152" s="200"/>
      <c r="N152" s="200">
        <f t="shared" si="1"/>
        <v>0</v>
      </c>
      <c r="O152" s="195"/>
      <c r="P152" s="195"/>
      <c r="Q152" s="195"/>
      <c r="R152" s="137"/>
      <c r="T152" s="138" t="s">
        <v>5</v>
      </c>
      <c r="U152" s="40" t="s">
        <v>37</v>
      </c>
      <c r="V152" s="139">
        <v>0</v>
      </c>
      <c r="W152" s="139">
        <f t="shared" si="2"/>
        <v>0</v>
      </c>
      <c r="X152" s="139">
        <v>1.3559999999999999E-2</v>
      </c>
      <c r="Y152" s="139">
        <f t="shared" si="3"/>
        <v>1.3559999999999999E-2</v>
      </c>
      <c r="Z152" s="139">
        <v>0</v>
      </c>
      <c r="AA152" s="140">
        <f t="shared" si="4"/>
        <v>0</v>
      </c>
      <c r="AR152" s="18" t="s">
        <v>169</v>
      </c>
      <c r="AT152" s="18" t="s">
        <v>166</v>
      </c>
      <c r="AU152" s="18" t="s">
        <v>122</v>
      </c>
      <c r="AY152" s="18" t="s">
        <v>116</v>
      </c>
      <c r="BE152" s="141">
        <f t="shared" si="5"/>
        <v>0</v>
      </c>
      <c r="BF152" s="141">
        <f t="shared" si="6"/>
        <v>0</v>
      </c>
      <c r="BG152" s="141">
        <f t="shared" si="7"/>
        <v>0</v>
      </c>
      <c r="BH152" s="141">
        <f t="shared" si="8"/>
        <v>0</v>
      </c>
      <c r="BI152" s="141">
        <f t="shared" si="9"/>
        <v>0</v>
      </c>
      <c r="BJ152" s="18" t="s">
        <v>122</v>
      </c>
      <c r="BK152" s="142">
        <f t="shared" si="10"/>
        <v>0</v>
      </c>
      <c r="BL152" s="18" t="s">
        <v>163</v>
      </c>
      <c r="BM152" s="18" t="s">
        <v>198</v>
      </c>
    </row>
    <row r="153" spans="2:65" s="1" customFormat="1" ht="51" customHeight="1">
      <c r="B153" s="132"/>
      <c r="C153" s="150" t="s">
        <v>250</v>
      </c>
      <c r="D153" s="150"/>
      <c r="E153" s="151"/>
      <c r="F153" s="201" t="s">
        <v>263</v>
      </c>
      <c r="G153" s="201"/>
      <c r="H153" s="201"/>
      <c r="I153" s="201"/>
      <c r="J153" s="152" t="s">
        <v>173</v>
      </c>
      <c r="K153" s="153">
        <v>1</v>
      </c>
      <c r="L153" s="202"/>
      <c r="M153" s="202"/>
      <c r="N153" s="202">
        <f t="shared" ref="N153" si="19">ROUND(L153*K153,3)</f>
        <v>0</v>
      </c>
      <c r="O153" s="203"/>
      <c r="P153" s="203"/>
      <c r="Q153" s="203"/>
      <c r="R153" s="137"/>
      <c r="T153" s="138"/>
      <c r="U153" s="40"/>
      <c r="V153" s="139"/>
      <c r="W153" s="139"/>
      <c r="X153" s="139"/>
      <c r="Y153" s="139"/>
      <c r="Z153" s="139"/>
      <c r="AA153" s="140"/>
      <c r="AR153" s="18"/>
      <c r="AT153" s="18"/>
      <c r="AU153" s="18"/>
      <c r="AY153" s="18"/>
      <c r="BE153" s="141"/>
      <c r="BF153" s="141"/>
      <c r="BG153" s="141"/>
      <c r="BH153" s="141"/>
      <c r="BI153" s="141"/>
      <c r="BJ153" s="18"/>
      <c r="BK153" s="142">
        <f t="shared" si="10"/>
        <v>0</v>
      </c>
      <c r="BL153" s="18"/>
      <c r="BM153" s="18"/>
    </row>
    <row r="154" spans="2:65" s="1" customFormat="1" ht="51" customHeight="1">
      <c r="B154" s="132"/>
      <c r="C154" s="150" t="s">
        <v>199</v>
      </c>
      <c r="D154" s="150"/>
      <c r="E154" s="151"/>
      <c r="F154" s="201" t="s">
        <v>264</v>
      </c>
      <c r="G154" s="201"/>
      <c r="H154" s="201"/>
      <c r="I154" s="201"/>
      <c r="J154" s="152" t="s">
        <v>173</v>
      </c>
      <c r="K154" s="153">
        <v>1</v>
      </c>
      <c r="L154" s="202"/>
      <c r="M154" s="202"/>
      <c r="N154" s="202">
        <f t="shared" si="1"/>
        <v>0</v>
      </c>
      <c r="O154" s="203"/>
      <c r="P154" s="203"/>
      <c r="Q154" s="203"/>
      <c r="R154" s="137"/>
      <c r="T154" s="138" t="s">
        <v>5</v>
      </c>
      <c r="U154" s="40" t="s">
        <v>37</v>
      </c>
      <c r="V154" s="139">
        <v>0</v>
      </c>
      <c r="W154" s="139">
        <f t="shared" si="2"/>
        <v>0</v>
      </c>
      <c r="X154" s="139">
        <v>1.3559999999999999E-2</v>
      </c>
      <c r="Y154" s="139">
        <f t="shared" si="3"/>
        <v>1.3559999999999999E-2</v>
      </c>
      <c r="Z154" s="139">
        <v>0</v>
      </c>
      <c r="AA154" s="140">
        <f t="shared" si="4"/>
        <v>0</v>
      </c>
      <c r="AR154" s="18" t="s">
        <v>169</v>
      </c>
      <c r="AT154" s="18" t="s">
        <v>166</v>
      </c>
      <c r="AU154" s="18" t="s">
        <v>122</v>
      </c>
      <c r="AY154" s="18" t="s">
        <v>116</v>
      </c>
      <c r="BE154" s="141">
        <f t="shared" si="5"/>
        <v>0</v>
      </c>
      <c r="BF154" s="141">
        <f t="shared" si="6"/>
        <v>0</v>
      </c>
      <c r="BG154" s="141">
        <f t="shared" si="7"/>
        <v>0</v>
      </c>
      <c r="BH154" s="141">
        <f t="shared" si="8"/>
        <v>0</v>
      </c>
      <c r="BI154" s="141">
        <f t="shared" si="9"/>
        <v>0</v>
      </c>
      <c r="BJ154" s="18" t="s">
        <v>122</v>
      </c>
      <c r="BK154" s="142">
        <f t="shared" si="10"/>
        <v>0</v>
      </c>
      <c r="BL154" s="18" t="s">
        <v>163</v>
      </c>
      <c r="BM154" s="18" t="s">
        <v>200</v>
      </c>
    </row>
    <row r="155" spans="2:65" s="1" customFormat="1" ht="51" customHeight="1">
      <c r="B155" s="132"/>
      <c r="C155" s="143" t="s">
        <v>201</v>
      </c>
      <c r="D155" s="143" t="s">
        <v>166</v>
      </c>
      <c r="E155" s="144" t="s">
        <v>202</v>
      </c>
      <c r="F155" s="198" t="s">
        <v>271</v>
      </c>
      <c r="G155" s="198"/>
      <c r="H155" s="198"/>
      <c r="I155" s="198"/>
      <c r="J155" s="145" t="s">
        <v>173</v>
      </c>
      <c r="K155" s="146">
        <v>4</v>
      </c>
      <c r="L155" s="200"/>
      <c r="M155" s="200"/>
      <c r="N155" s="200">
        <f t="shared" si="1"/>
        <v>0</v>
      </c>
      <c r="O155" s="195"/>
      <c r="P155" s="195"/>
      <c r="Q155" s="195"/>
      <c r="R155" s="137"/>
      <c r="T155" s="138" t="s">
        <v>5</v>
      </c>
      <c r="U155" s="40" t="s">
        <v>37</v>
      </c>
      <c r="V155" s="139">
        <v>0</v>
      </c>
      <c r="W155" s="139">
        <f t="shared" si="2"/>
        <v>0</v>
      </c>
      <c r="X155" s="139">
        <v>1.3559999999999999E-2</v>
      </c>
      <c r="Y155" s="139">
        <f t="shared" si="3"/>
        <v>5.4239999999999997E-2</v>
      </c>
      <c r="Z155" s="139">
        <v>0</v>
      </c>
      <c r="AA155" s="140">
        <f t="shared" si="4"/>
        <v>0</v>
      </c>
      <c r="AR155" s="18" t="s">
        <v>169</v>
      </c>
      <c r="AT155" s="18" t="s">
        <v>166</v>
      </c>
      <c r="AU155" s="18" t="s">
        <v>122</v>
      </c>
      <c r="AY155" s="18" t="s">
        <v>116</v>
      </c>
      <c r="BE155" s="141">
        <f t="shared" si="5"/>
        <v>0</v>
      </c>
      <c r="BF155" s="141">
        <f t="shared" si="6"/>
        <v>0</v>
      </c>
      <c r="BG155" s="141">
        <f t="shared" si="7"/>
        <v>0</v>
      </c>
      <c r="BH155" s="141">
        <f t="shared" si="8"/>
        <v>0</v>
      </c>
      <c r="BI155" s="141">
        <f t="shared" si="9"/>
        <v>0</v>
      </c>
      <c r="BJ155" s="18" t="s">
        <v>122</v>
      </c>
      <c r="BK155" s="142">
        <f t="shared" si="10"/>
        <v>0</v>
      </c>
      <c r="BL155" s="18" t="s">
        <v>163</v>
      </c>
      <c r="BM155" s="18" t="s">
        <v>203</v>
      </c>
    </row>
    <row r="156" spans="2:65" s="1" customFormat="1" ht="51" customHeight="1">
      <c r="B156" s="132"/>
      <c r="C156" s="150" t="s">
        <v>251</v>
      </c>
      <c r="D156" s="150"/>
      <c r="E156" s="151"/>
      <c r="F156" s="201" t="s">
        <v>265</v>
      </c>
      <c r="G156" s="201"/>
      <c r="H156" s="201"/>
      <c r="I156" s="201"/>
      <c r="J156" s="152" t="s">
        <v>173</v>
      </c>
      <c r="K156" s="153">
        <v>1</v>
      </c>
      <c r="L156" s="202"/>
      <c r="M156" s="202"/>
      <c r="N156" s="202">
        <f t="shared" ref="N156" si="20">ROUND(L156*K156,3)</f>
        <v>0</v>
      </c>
      <c r="O156" s="203"/>
      <c r="P156" s="203"/>
      <c r="Q156" s="203"/>
      <c r="R156" s="137"/>
      <c r="T156" s="138"/>
      <c r="U156" s="40"/>
      <c r="V156" s="139"/>
      <c r="W156" s="139"/>
      <c r="X156" s="139"/>
      <c r="Y156" s="139"/>
      <c r="Z156" s="139"/>
      <c r="AA156" s="140"/>
      <c r="AR156" s="18"/>
      <c r="AT156" s="18"/>
      <c r="AU156" s="18"/>
      <c r="AY156" s="18"/>
      <c r="BE156" s="141"/>
      <c r="BF156" s="141"/>
      <c r="BG156" s="141"/>
      <c r="BH156" s="141"/>
      <c r="BI156" s="141"/>
      <c r="BJ156" s="18"/>
      <c r="BK156" s="142">
        <f t="shared" si="10"/>
        <v>0</v>
      </c>
      <c r="BL156" s="18"/>
      <c r="BM156" s="18"/>
    </row>
    <row r="157" spans="2:65" s="1" customFormat="1" ht="63.75" customHeight="1">
      <c r="B157" s="132"/>
      <c r="C157" s="143" t="s">
        <v>204</v>
      </c>
      <c r="D157" s="143" t="s">
        <v>166</v>
      </c>
      <c r="E157" s="144" t="s">
        <v>205</v>
      </c>
      <c r="F157" s="198" t="s">
        <v>281</v>
      </c>
      <c r="G157" s="198"/>
      <c r="H157" s="198"/>
      <c r="I157" s="198"/>
      <c r="J157" s="145" t="s">
        <v>173</v>
      </c>
      <c r="K157" s="146">
        <v>1</v>
      </c>
      <c r="L157" s="200"/>
      <c r="M157" s="200"/>
      <c r="N157" s="200">
        <f t="shared" si="1"/>
        <v>0</v>
      </c>
      <c r="O157" s="195"/>
      <c r="P157" s="195"/>
      <c r="Q157" s="195"/>
      <c r="R157" s="137"/>
      <c r="T157" s="138" t="s">
        <v>5</v>
      </c>
      <c r="U157" s="40" t="s">
        <v>37</v>
      </c>
      <c r="V157" s="139">
        <v>0</v>
      </c>
      <c r="W157" s="139">
        <f t="shared" si="2"/>
        <v>0</v>
      </c>
      <c r="X157" s="139">
        <v>1.3559999999999999E-2</v>
      </c>
      <c r="Y157" s="139">
        <f t="shared" si="3"/>
        <v>1.3559999999999999E-2</v>
      </c>
      <c r="Z157" s="139">
        <v>0</v>
      </c>
      <c r="AA157" s="140">
        <f t="shared" si="4"/>
        <v>0</v>
      </c>
      <c r="AR157" s="18" t="s">
        <v>169</v>
      </c>
      <c r="AT157" s="18" t="s">
        <v>166</v>
      </c>
      <c r="AU157" s="18" t="s">
        <v>122</v>
      </c>
      <c r="AY157" s="18" t="s">
        <v>116</v>
      </c>
      <c r="BE157" s="141">
        <f t="shared" si="5"/>
        <v>0</v>
      </c>
      <c r="BF157" s="141">
        <f t="shared" si="6"/>
        <v>0</v>
      </c>
      <c r="BG157" s="141">
        <f t="shared" si="7"/>
        <v>0</v>
      </c>
      <c r="BH157" s="141">
        <f t="shared" si="8"/>
        <v>0</v>
      </c>
      <c r="BI157" s="141">
        <f t="shared" si="9"/>
        <v>0</v>
      </c>
      <c r="BJ157" s="18" t="s">
        <v>122</v>
      </c>
      <c r="BK157" s="142">
        <f t="shared" si="10"/>
        <v>0</v>
      </c>
      <c r="BL157" s="18" t="s">
        <v>163</v>
      </c>
      <c r="BM157" s="18" t="s">
        <v>206</v>
      </c>
    </row>
    <row r="158" spans="2:65" s="1" customFormat="1" ht="63.75" customHeight="1">
      <c r="B158" s="132"/>
      <c r="C158" s="143" t="s">
        <v>207</v>
      </c>
      <c r="D158" s="143" t="s">
        <v>166</v>
      </c>
      <c r="E158" s="144" t="s">
        <v>208</v>
      </c>
      <c r="F158" s="198" t="s">
        <v>268</v>
      </c>
      <c r="G158" s="198"/>
      <c r="H158" s="198"/>
      <c r="I158" s="198"/>
      <c r="J158" s="145" t="s">
        <v>173</v>
      </c>
      <c r="K158" s="146">
        <v>2</v>
      </c>
      <c r="L158" s="200"/>
      <c r="M158" s="200"/>
      <c r="N158" s="200">
        <f t="shared" si="1"/>
        <v>0</v>
      </c>
      <c r="O158" s="195"/>
      <c r="P158" s="195"/>
      <c r="Q158" s="195"/>
      <c r="R158" s="137"/>
      <c r="T158" s="138" t="s">
        <v>5</v>
      </c>
      <c r="U158" s="40" t="s">
        <v>37</v>
      </c>
      <c r="V158" s="139">
        <v>0</v>
      </c>
      <c r="W158" s="139">
        <f t="shared" si="2"/>
        <v>0</v>
      </c>
      <c r="X158" s="139">
        <v>1.3559999999999999E-2</v>
      </c>
      <c r="Y158" s="139">
        <f t="shared" si="3"/>
        <v>2.7119999999999998E-2</v>
      </c>
      <c r="Z158" s="139">
        <v>0</v>
      </c>
      <c r="AA158" s="140">
        <f t="shared" si="4"/>
        <v>0</v>
      </c>
      <c r="AR158" s="18" t="s">
        <v>169</v>
      </c>
      <c r="AT158" s="18" t="s">
        <v>166</v>
      </c>
      <c r="AU158" s="18" t="s">
        <v>122</v>
      </c>
      <c r="AY158" s="18" t="s">
        <v>116</v>
      </c>
      <c r="BE158" s="141">
        <f t="shared" si="5"/>
        <v>0</v>
      </c>
      <c r="BF158" s="141">
        <f t="shared" si="6"/>
        <v>0</v>
      </c>
      <c r="BG158" s="141">
        <f t="shared" si="7"/>
        <v>0</v>
      </c>
      <c r="BH158" s="141">
        <f t="shared" si="8"/>
        <v>0</v>
      </c>
      <c r="BI158" s="141">
        <f t="shared" si="9"/>
        <v>0</v>
      </c>
      <c r="BJ158" s="18" t="s">
        <v>122</v>
      </c>
      <c r="BK158" s="142">
        <f t="shared" si="10"/>
        <v>0</v>
      </c>
      <c r="BL158" s="18" t="s">
        <v>163</v>
      </c>
      <c r="BM158" s="18" t="s">
        <v>209</v>
      </c>
    </row>
    <row r="159" spans="2:65" s="1" customFormat="1" ht="38.25" customHeight="1">
      <c r="B159" s="132"/>
      <c r="C159" s="143" t="s">
        <v>210</v>
      </c>
      <c r="D159" s="143" t="s">
        <v>166</v>
      </c>
      <c r="E159" s="144" t="s">
        <v>211</v>
      </c>
      <c r="F159" s="198" t="s">
        <v>270</v>
      </c>
      <c r="G159" s="198"/>
      <c r="H159" s="198"/>
      <c r="I159" s="198"/>
      <c r="J159" s="145" t="s">
        <v>173</v>
      </c>
      <c r="K159" s="146">
        <v>16</v>
      </c>
      <c r="L159" s="200"/>
      <c r="M159" s="200"/>
      <c r="N159" s="200">
        <f t="shared" si="1"/>
        <v>0</v>
      </c>
      <c r="O159" s="195"/>
      <c r="P159" s="195"/>
      <c r="Q159" s="195"/>
      <c r="R159" s="137"/>
      <c r="T159" s="138" t="s">
        <v>5</v>
      </c>
      <c r="U159" s="40" t="s">
        <v>37</v>
      </c>
      <c r="V159" s="139">
        <v>0</v>
      </c>
      <c r="W159" s="139">
        <f t="shared" si="2"/>
        <v>0</v>
      </c>
      <c r="X159" s="139">
        <v>1.3559999999999999E-2</v>
      </c>
      <c r="Y159" s="139">
        <f t="shared" si="3"/>
        <v>0.21695999999999999</v>
      </c>
      <c r="Z159" s="139">
        <v>0</v>
      </c>
      <c r="AA159" s="140">
        <f t="shared" si="4"/>
        <v>0</v>
      </c>
      <c r="AR159" s="18" t="s">
        <v>169</v>
      </c>
      <c r="AT159" s="18" t="s">
        <v>166</v>
      </c>
      <c r="AU159" s="18" t="s">
        <v>122</v>
      </c>
      <c r="AY159" s="18" t="s">
        <v>116</v>
      </c>
      <c r="BE159" s="141">
        <f t="shared" si="5"/>
        <v>0</v>
      </c>
      <c r="BF159" s="141">
        <f t="shared" si="6"/>
        <v>0</v>
      </c>
      <c r="BG159" s="141">
        <f t="shared" si="7"/>
        <v>0</v>
      </c>
      <c r="BH159" s="141">
        <f t="shared" si="8"/>
        <v>0</v>
      </c>
      <c r="BI159" s="141">
        <f t="shared" si="9"/>
        <v>0</v>
      </c>
      <c r="BJ159" s="18" t="s">
        <v>122</v>
      </c>
      <c r="BK159" s="142">
        <f t="shared" si="10"/>
        <v>0</v>
      </c>
      <c r="BL159" s="18" t="s">
        <v>163</v>
      </c>
      <c r="BM159" s="18" t="s">
        <v>212</v>
      </c>
    </row>
    <row r="160" spans="2:65" s="1" customFormat="1" ht="38.25" customHeight="1">
      <c r="B160" s="132"/>
      <c r="C160" s="150" t="s">
        <v>252</v>
      </c>
      <c r="D160" s="150"/>
      <c r="E160" s="151"/>
      <c r="F160" s="201" t="s">
        <v>266</v>
      </c>
      <c r="G160" s="201"/>
      <c r="H160" s="201"/>
      <c r="I160" s="201"/>
      <c r="J160" s="152" t="s">
        <v>173</v>
      </c>
      <c r="K160" s="153">
        <v>1</v>
      </c>
      <c r="L160" s="202"/>
      <c r="M160" s="202"/>
      <c r="N160" s="202">
        <f t="shared" ref="N160" si="21">ROUND(L160*K160,3)</f>
        <v>0</v>
      </c>
      <c r="O160" s="203"/>
      <c r="P160" s="203"/>
      <c r="Q160" s="203"/>
      <c r="R160" s="137"/>
      <c r="T160" s="138"/>
      <c r="U160" s="40"/>
      <c r="V160" s="139"/>
      <c r="W160" s="139"/>
      <c r="X160" s="139"/>
      <c r="Y160" s="139"/>
      <c r="Z160" s="139"/>
      <c r="AA160" s="140"/>
      <c r="AR160" s="18"/>
      <c r="AT160" s="18"/>
      <c r="AU160" s="18"/>
      <c r="AY160" s="18"/>
      <c r="BE160" s="141"/>
      <c r="BF160" s="141"/>
      <c r="BG160" s="141"/>
      <c r="BH160" s="141"/>
      <c r="BI160" s="141"/>
      <c r="BJ160" s="18"/>
      <c r="BK160" s="142">
        <f t="shared" si="10"/>
        <v>0</v>
      </c>
      <c r="BL160" s="18"/>
      <c r="BM160" s="18"/>
    </row>
    <row r="161" spans="2:65" s="1" customFormat="1" ht="38.25" customHeight="1">
      <c r="B161" s="132"/>
      <c r="C161" s="143" t="s">
        <v>213</v>
      </c>
      <c r="D161" s="143" t="s">
        <v>166</v>
      </c>
      <c r="E161" s="144" t="s">
        <v>214</v>
      </c>
      <c r="F161" s="198" t="s">
        <v>269</v>
      </c>
      <c r="G161" s="198"/>
      <c r="H161" s="198"/>
      <c r="I161" s="198"/>
      <c r="J161" s="145" t="s">
        <v>173</v>
      </c>
      <c r="K161" s="146">
        <v>1</v>
      </c>
      <c r="L161" s="200"/>
      <c r="M161" s="200"/>
      <c r="N161" s="200">
        <f t="shared" si="1"/>
        <v>0</v>
      </c>
      <c r="O161" s="195"/>
      <c r="P161" s="195"/>
      <c r="Q161" s="195"/>
      <c r="R161" s="137"/>
      <c r="T161" s="138" t="s">
        <v>5</v>
      </c>
      <c r="U161" s="40" t="s">
        <v>37</v>
      </c>
      <c r="V161" s="139">
        <v>0</v>
      </c>
      <c r="W161" s="139">
        <f t="shared" si="2"/>
        <v>0</v>
      </c>
      <c r="X161" s="139">
        <v>1.3559999999999999E-2</v>
      </c>
      <c r="Y161" s="139">
        <f t="shared" si="3"/>
        <v>1.3559999999999999E-2</v>
      </c>
      <c r="Z161" s="139">
        <v>0</v>
      </c>
      <c r="AA161" s="140">
        <f t="shared" si="4"/>
        <v>0</v>
      </c>
      <c r="AR161" s="18" t="s">
        <v>169</v>
      </c>
      <c r="AT161" s="18" t="s">
        <v>166</v>
      </c>
      <c r="AU161" s="18" t="s">
        <v>122</v>
      </c>
      <c r="AY161" s="18" t="s">
        <v>116</v>
      </c>
      <c r="BE161" s="141">
        <f t="shared" si="5"/>
        <v>0</v>
      </c>
      <c r="BF161" s="141">
        <f t="shared" si="6"/>
        <v>0</v>
      </c>
      <c r="BG161" s="141">
        <f t="shared" si="7"/>
        <v>0</v>
      </c>
      <c r="BH161" s="141">
        <f t="shared" si="8"/>
        <v>0</v>
      </c>
      <c r="BI161" s="141">
        <f t="shared" si="9"/>
        <v>0</v>
      </c>
      <c r="BJ161" s="18" t="s">
        <v>122</v>
      </c>
      <c r="BK161" s="142">
        <f t="shared" si="10"/>
        <v>0</v>
      </c>
      <c r="BL161" s="18" t="s">
        <v>163</v>
      </c>
      <c r="BM161" s="18" t="s">
        <v>215</v>
      </c>
    </row>
    <row r="162" spans="2:65" s="1" customFormat="1" ht="38.25" customHeight="1">
      <c r="B162" s="132"/>
      <c r="C162" s="150" t="s">
        <v>253</v>
      </c>
      <c r="D162" s="150"/>
      <c r="E162" s="151"/>
      <c r="F162" s="201" t="s">
        <v>267</v>
      </c>
      <c r="G162" s="201"/>
      <c r="H162" s="201"/>
      <c r="I162" s="201"/>
      <c r="J162" s="152" t="s">
        <v>173</v>
      </c>
      <c r="K162" s="153">
        <v>1</v>
      </c>
      <c r="L162" s="202"/>
      <c r="M162" s="202"/>
      <c r="N162" s="202">
        <f t="shared" ref="N162" si="22">ROUND(L162*K162,3)</f>
        <v>0</v>
      </c>
      <c r="O162" s="203"/>
      <c r="P162" s="203"/>
      <c r="Q162" s="203"/>
      <c r="R162" s="137"/>
      <c r="T162" s="138"/>
      <c r="U162" s="40"/>
      <c r="V162" s="139"/>
      <c r="W162" s="139"/>
      <c r="X162" s="139"/>
      <c r="Y162" s="139"/>
      <c r="Z162" s="139"/>
      <c r="AA162" s="140"/>
      <c r="AR162" s="18"/>
      <c r="AT162" s="18"/>
      <c r="AU162" s="18"/>
      <c r="AY162" s="18"/>
      <c r="BE162" s="141"/>
      <c r="BF162" s="141"/>
      <c r="BG162" s="141"/>
      <c r="BH162" s="141"/>
      <c r="BI162" s="141"/>
      <c r="BJ162" s="18"/>
      <c r="BK162" s="142">
        <f t="shared" si="10"/>
        <v>0</v>
      </c>
      <c r="BL162" s="18"/>
      <c r="BM162" s="18"/>
    </row>
    <row r="163" spans="2:65" s="1" customFormat="1" ht="25.5" customHeight="1">
      <c r="B163" s="132"/>
      <c r="C163" s="133" t="s">
        <v>217</v>
      </c>
      <c r="D163" s="133" t="s">
        <v>117</v>
      </c>
      <c r="E163" s="134" t="s">
        <v>218</v>
      </c>
      <c r="F163" s="199" t="s">
        <v>291</v>
      </c>
      <c r="G163" s="199"/>
      <c r="H163" s="199"/>
      <c r="I163" s="199"/>
      <c r="J163" s="135" t="s">
        <v>120</v>
      </c>
      <c r="K163" s="136">
        <v>336.4</v>
      </c>
      <c r="L163" s="195"/>
      <c r="M163" s="195"/>
      <c r="N163" s="195">
        <f t="shared" si="1"/>
        <v>0</v>
      </c>
      <c r="O163" s="195"/>
      <c r="P163" s="195"/>
      <c r="Q163" s="195"/>
      <c r="R163" s="137"/>
      <c r="T163" s="138" t="s">
        <v>5</v>
      </c>
      <c r="U163" s="40" t="s">
        <v>37</v>
      </c>
      <c r="V163" s="139">
        <v>0.46145999999999998</v>
      </c>
      <c r="W163" s="139">
        <f t="shared" si="2"/>
        <v>155.23514399999999</v>
      </c>
      <c r="X163" s="139">
        <v>4.0000000000000003E-5</v>
      </c>
      <c r="Y163" s="139">
        <f t="shared" si="3"/>
        <v>1.3456000000000001E-2</v>
      </c>
      <c r="Z163" s="139">
        <v>0</v>
      </c>
      <c r="AA163" s="140">
        <f t="shared" si="4"/>
        <v>0</v>
      </c>
      <c r="AR163" s="18" t="s">
        <v>163</v>
      </c>
      <c r="AT163" s="18" t="s">
        <v>117</v>
      </c>
      <c r="AU163" s="18" t="s">
        <v>122</v>
      </c>
      <c r="AY163" s="18" t="s">
        <v>116</v>
      </c>
      <c r="BE163" s="141">
        <f t="shared" si="5"/>
        <v>0</v>
      </c>
      <c r="BF163" s="141">
        <f t="shared" si="6"/>
        <v>0</v>
      </c>
      <c r="BG163" s="141">
        <f t="shared" si="7"/>
        <v>0</v>
      </c>
      <c r="BH163" s="141">
        <f t="shared" si="8"/>
        <v>0</v>
      </c>
      <c r="BI163" s="141">
        <f t="shared" si="9"/>
        <v>0</v>
      </c>
      <c r="BJ163" s="18" t="s">
        <v>122</v>
      </c>
      <c r="BK163" s="142">
        <f t="shared" si="10"/>
        <v>0</v>
      </c>
      <c r="BL163" s="18" t="s">
        <v>163</v>
      </c>
      <c r="BM163" s="18" t="s">
        <v>219</v>
      </c>
    </row>
    <row r="164" spans="2:65" s="1" customFormat="1" ht="38.25" customHeight="1">
      <c r="B164" s="132"/>
      <c r="C164" s="143" t="s">
        <v>220</v>
      </c>
      <c r="D164" s="143" t="s">
        <v>166</v>
      </c>
      <c r="E164" s="144" t="s">
        <v>221</v>
      </c>
      <c r="F164" s="198" t="s">
        <v>290</v>
      </c>
      <c r="G164" s="198"/>
      <c r="H164" s="198"/>
      <c r="I164" s="198"/>
      <c r="J164" s="145" t="s">
        <v>120</v>
      </c>
      <c r="K164" s="146">
        <v>336.4</v>
      </c>
      <c r="L164" s="200"/>
      <c r="M164" s="200"/>
      <c r="N164" s="200">
        <f t="shared" si="1"/>
        <v>0</v>
      </c>
      <c r="O164" s="195"/>
      <c r="P164" s="195"/>
      <c r="Q164" s="195"/>
      <c r="R164" s="137"/>
      <c r="T164" s="138" t="s">
        <v>5</v>
      </c>
      <c r="U164" s="40" t="s">
        <v>37</v>
      </c>
      <c r="V164" s="139">
        <v>0</v>
      </c>
      <c r="W164" s="139">
        <f t="shared" si="2"/>
        <v>0</v>
      </c>
      <c r="X164" s="139">
        <v>1.8600000000000001E-3</v>
      </c>
      <c r="Y164" s="139">
        <f t="shared" si="3"/>
        <v>0.62570400000000004</v>
      </c>
      <c r="Z164" s="139">
        <v>0</v>
      </c>
      <c r="AA164" s="140">
        <f t="shared" si="4"/>
        <v>0</v>
      </c>
      <c r="AR164" s="18" t="s">
        <v>169</v>
      </c>
      <c r="AT164" s="18" t="s">
        <v>166</v>
      </c>
      <c r="AU164" s="18" t="s">
        <v>122</v>
      </c>
      <c r="AY164" s="18" t="s">
        <v>116</v>
      </c>
      <c r="BE164" s="141">
        <f t="shared" si="5"/>
        <v>0</v>
      </c>
      <c r="BF164" s="141">
        <f t="shared" si="6"/>
        <v>0</v>
      </c>
      <c r="BG164" s="141">
        <f t="shared" si="7"/>
        <v>0</v>
      </c>
      <c r="BH164" s="141">
        <f t="shared" si="8"/>
        <v>0</v>
      </c>
      <c r="BI164" s="141">
        <f t="shared" si="9"/>
        <v>0</v>
      </c>
      <c r="BJ164" s="18" t="s">
        <v>122</v>
      </c>
      <c r="BK164" s="142">
        <f t="shared" si="10"/>
        <v>0</v>
      </c>
      <c r="BL164" s="18" t="s">
        <v>163</v>
      </c>
      <c r="BM164" s="18" t="s">
        <v>222</v>
      </c>
    </row>
    <row r="165" spans="2:65" s="1" customFormat="1" ht="25.5" customHeight="1">
      <c r="B165" s="132"/>
      <c r="C165" s="133" t="s">
        <v>223</v>
      </c>
      <c r="D165" s="133" t="s">
        <v>117</v>
      </c>
      <c r="E165" s="134" t="s">
        <v>224</v>
      </c>
      <c r="F165" s="199" t="s">
        <v>225</v>
      </c>
      <c r="G165" s="199"/>
      <c r="H165" s="199"/>
      <c r="I165" s="199"/>
      <c r="J165" s="135" t="s">
        <v>142</v>
      </c>
      <c r="K165" s="136">
        <v>3.99</v>
      </c>
      <c r="L165" s="195"/>
      <c r="M165" s="195"/>
      <c r="N165" s="195">
        <f t="shared" si="1"/>
        <v>0</v>
      </c>
      <c r="O165" s="195"/>
      <c r="P165" s="195"/>
      <c r="Q165" s="195"/>
      <c r="R165" s="137"/>
      <c r="T165" s="138" t="s">
        <v>5</v>
      </c>
      <c r="U165" s="40" t="s">
        <v>37</v>
      </c>
      <c r="V165" s="139">
        <v>2.3140000000000001</v>
      </c>
      <c r="W165" s="139">
        <f t="shared" si="2"/>
        <v>9.2328600000000005</v>
      </c>
      <c r="X165" s="139">
        <v>0</v>
      </c>
      <c r="Y165" s="139">
        <f t="shared" si="3"/>
        <v>0</v>
      </c>
      <c r="Z165" s="139">
        <v>0</v>
      </c>
      <c r="AA165" s="140">
        <f t="shared" si="4"/>
        <v>0</v>
      </c>
      <c r="AR165" s="18" t="s">
        <v>163</v>
      </c>
      <c r="AT165" s="18" t="s">
        <v>117</v>
      </c>
      <c r="AU165" s="18" t="s">
        <v>122</v>
      </c>
      <c r="AY165" s="18" t="s">
        <v>116</v>
      </c>
      <c r="BE165" s="141">
        <f t="shared" si="5"/>
        <v>0</v>
      </c>
      <c r="BF165" s="141">
        <f t="shared" si="6"/>
        <v>0</v>
      </c>
      <c r="BG165" s="141">
        <f t="shared" si="7"/>
        <v>0</v>
      </c>
      <c r="BH165" s="141">
        <f t="shared" si="8"/>
        <v>0</v>
      </c>
      <c r="BI165" s="141">
        <f t="shared" si="9"/>
        <v>0</v>
      </c>
      <c r="BJ165" s="18" t="s">
        <v>122</v>
      </c>
      <c r="BK165" s="142">
        <f t="shared" si="10"/>
        <v>0</v>
      </c>
      <c r="BL165" s="18" t="s">
        <v>163</v>
      </c>
      <c r="BM165" s="18" t="s">
        <v>226</v>
      </c>
    </row>
    <row r="166" spans="2:65" s="1" customFormat="1" ht="25.5" customHeight="1">
      <c r="B166" s="132"/>
      <c r="C166" s="133" t="s">
        <v>169</v>
      </c>
      <c r="D166" s="133" t="s">
        <v>117</v>
      </c>
      <c r="E166" s="134" t="s">
        <v>227</v>
      </c>
      <c r="F166" s="199" t="s">
        <v>228</v>
      </c>
      <c r="G166" s="199"/>
      <c r="H166" s="199"/>
      <c r="I166" s="199"/>
      <c r="J166" s="135" t="s">
        <v>142</v>
      </c>
      <c r="K166" s="156">
        <v>99.75</v>
      </c>
      <c r="L166" s="195"/>
      <c r="M166" s="195"/>
      <c r="N166" s="195">
        <f t="shared" ref="N166" si="23">ROUND(L166*K166,3)</f>
        <v>0</v>
      </c>
      <c r="O166" s="195"/>
      <c r="P166" s="195"/>
      <c r="Q166" s="195"/>
      <c r="R166" s="137"/>
      <c r="T166" s="138"/>
      <c r="U166" s="40"/>
      <c r="V166" s="139"/>
      <c r="W166" s="139"/>
      <c r="X166" s="139"/>
      <c r="Y166" s="139"/>
      <c r="Z166" s="139"/>
      <c r="AA166" s="140"/>
      <c r="AR166" s="18"/>
      <c r="AT166" s="18"/>
      <c r="AU166" s="18"/>
      <c r="AY166" s="18"/>
      <c r="BE166" s="141"/>
      <c r="BF166" s="141"/>
      <c r="BG166" s="141"/>
      <c r="BH166" s="141"/>
      <c r="BI166" s="141"/>
      <c r="BJ166" s="18"/>
      <c r="BK166" s="142"/>
      <c r="BL166" s="18"/>
      <c r="BM166" s="18"/>
    </row>
    <row r="167" spans="2:65" s="1" customFormat="1" ht="38.25" customHeight="1">
      <c r="B167" s="132"/>
      <c r="C167" s="122"/>
      <c r="D167" s="123" t="s">
        <v>289</v>
      </c>
      <c r="E167" s="123"/>
      <c r="F167" s="123"/>
      <c r="G167" s="123"/>
      <c r="H167" s="123"/>
      <c r="I167" s="123"/>
      <c r="J167" s="123"/>
      <c r="K167" s="123"/>
      <c r="L167" s="123"/>
      <c r="M167" s="123"/>
      <c r="N167" s="196">
        <f>SUM(N168:Q170)</f>
        <v>0</v>
      </c>
      <c r="O167" s="197"/>
      <c r="P167" s="197"/>
      <c r="Q167" s="197"/>
      <c r="R167" s="137"/>
      <c r="T167" s="155"/>
      <c r="U167" s="40"/>
      <c r="V167" s="139"/>
      <c r="W167" s="139"/>
      <c r="X167" s="139"/>
      <c r="Y167" s="139"/>
      <c r="Z167" s="139"/>
      <c r="AA167" s="140"/>
      <c r="AR167" s="18"/>
      <c r="AT167" s="18"/>
      <c r="AU167" s="18"/>
      <c r="AY167" s="18"/>
      <c r="BE167" s="141"/>
      <c r="BF167" s="141"/>
      <c r="BG167" s="141"/>
      <c r="BH167" s="141"/>
      <c r="BI167" s="141"/>
      <c r="BJ167" s="18"/>
      <c r="BK167" s="142"/>
      <c r="BL167" s="18"/>
      <c r="BM167" s="18"/>
    </row>
    <row r="168" spans="2:65" s="1" customFormat="1" ht="38.25" customHeight="1">
      <c r="B168" s="132"/>
      <c r="C168" s="133">
        <v>33</v>
      </c>
      <c r="D168" s="133"/>
      <c r="E168" s="134" t="s">
        <v>283</v>
      </c>
      <c r="F168" s="199" t="s">
        <v>284</v>
      </c>
      <c r="G168" s="199"/>
      <c r="H168" s="199"/>
      <c r="I168" s="199"/>
      <c r="J168" s="135" t="s">
        <v>120</v>
      </c>
      <c r="K168" s="156">
        <v>1429.14</v>
      </c>
      <c r="L168" s="195"/>
      <c r="M168" s="195"/>
      <c r="N168" s="195">
        <f t="shared" ref="N168:N170" si="24">ROUND(L168*K168,3)</f>
        <v>0</v>
      </c>
      <c r="O168" s="195"/>
      <c r="P168" s="195"/>
      <c r="Q168" s="195"/>
      <c r="R168" s="137"/>
      <c r="T168" s="155"/>
      <c r="U168" s="40"/>
      <c r="V168" s="139"/>
      <c r="W168" s="139"/>
      <c r="X168" s="139"/>
      <c r="Y168" s="139"/>
      <c r="Z168" s="139"/>
      <c r="AA168" s="140"/>
      <c r="AR168" s="18"/>
      <c r="AT168" s="18"/>
      <c r="AU168" s="18"/>
      <c r="AY168" s="18"/>
      <c r="BE168" s="141"/>
      <c r="BF168" s="141"/>
      <c r="BG168" s="141"/>
      <c r="BH168" s="141"/>
      <c r="BI168" s="141"/>
      <c r="BJ168" s="18"/>
      <c r="BK168" s="142"/>
      <c r="BL168" s="18"/>
      <c r="BM168" s="18"/>
    </row>
    <row r="169" spans="2:65" s="1" customFormat="1" ht="38.25" customHeight="1">
      <c r="B169" s="132"/>
      <c r="C169" s="133">
        <v>34</v>
      </c>
      <c r="D169" s="133"/>
      <c r="E169" s="134" t="s">
        <v>285</v>
      </c>
      <c r="F169" s="199" t="s">
        <v>286</v>
      </c>
      <c r="G169" s="199"/>
      <c r="H169" s="199"/>
      <c r="I169" s="199"/>
      <c r="J169" s="135" t="s">
        <v>126</v>
      </c>
      <c r="K169" s="156">
        <v>357.28500000000003</v>
      </c>
      <c r="L169" s="195"/>
      <c r="M169" s="195"/>
      <c r="N169" s="195">
        <f t="shared" si="24"/>
        <v>0</v>
      </c>
      <c r="O169" s="195"/>
      <c r="P169" s="195"/>
      <c r="Q169" s="195"/>
      <c r="R169" s="137"/>
      <c r="T169" s="155"/>
      <c r="U169" s="40"/>
      <c r="V169" s="139"/>
      <c r="W169" s="139"/>
      <c r="X169" s="139"/>
      <c r="Y169" s="139"/>
      <c r="Z169" s="139"/>
      <c r="AA169" s="140"/>
      <c r="AR169" s="18"/>
      <c r="AT169" s="18"/>
      <c r="AU169" s="18"/>
      <c r="AY169" s="18"/>
      <c r="BE169" s="141"/>
      <c r="BF169" s="141"/>
      <c r="BG169" s="141"/>
      <c r="BH169" s="141"/>
      <c r="BI169" s="141"/>
      <c r="BJ169" s="18"/>
      <c r="BK169" s="142"/>
      <c r="BL169" s="18"/>
      <c r="BM169" s="18"/>
    </row>
    <row r="170" spans="2:65" s="1" customFormat="1" ht="38.25" customHeight="1">
      <c r="B170" s="132"/>
      <c r="C170" s="133">
        <v>35</v>
      </c>
      <c r="D170" s="133"/>
      <c r="E170" s="134" t="s">
        <v>288</v>
      </c>
      <c r="F170" s="199" t="s">
        <v>287</v>
      </c>
      <c r="G170" s="199"/>
      <c r="H170" s="199"/>
      <c r="I170" s="199"/>
      <c r="J170" s="135" t="s">
        <v>126</v>
      </c>
      <c r="K170" s="156">
        <v>357.28500000000003</v>
      </c>
      <c r="L170" s="195"/>
      <c r="M170" s="195"/>
      <c r="N170" s="195">
        <f t="shared" si="24"/>
        <v>0</v>
      </c>
      <c r="O170" s="195"/>
      <c r="P170" s="195"/>
      <c r="Q170" s="195"/>
      <c r="R170" s="137"/>
      <c r="T170" s="155"/>
      <c r="U170" s="40"/>
      <c r="V170" s="139"/>
      <c r="W170" s="139"/>
      <c r="X170" s="139"/>
      <c r="Y170" s="139"/>
      <c r="Z170" s="139"/>
      <c r="AA170" s="140"/>
      <c r="AR170" s="18"/>
      <c r="AT170" s="18"/>
      <c r="AU170" s="18"/>
      <c r="AY170" s="18"/>
      <c r="BE170" s="141"/>
      <c r="BF170" s="141"/>
      <c r="BG170" s="141"/>
      <c r="BH170" s="141"/>
      <c r="BI170" s="141"/>
      <c r="BJ170" s="18"/>
      <c r="BK170" s="142"/>
      <c r="BL170" s="18"/>
      <c r="BM170" s="18"/>
    </row>
    <row r="171" spans="2:65" s="9" customFormat="1" ht="37.35" customHeight="1">
      <c r="B171" s="121"/>
      <c r="C171" s="122"/>
      <c r="D171" s="123" t="s">
        <v>99</v>
      </c>
      <c r="E171" s="123"/>
      <c r="F171" s="123"/>
      <c r="G171" s="123"/>
      <c r="H171" s="123"/>
      <c r="I171" s="123"/>
      <c r="J171" s="123"/>
      <c r="K171" s="123"/>
      <c r="L171" s="123"/>
      <c r="M171" s="123"/>
      <c r="N171" s="196">
        <f>SUM(N172:Q173)</f>
        <v>0</v>
      </c>
      <c r="O171" s="197"/>
      <c r="P171" s="197"/>
      <c r="Q171" s="197"/>
      <c r="R171" s="124"/>
      <c r="T171" s="125"/>
      <c r="U171" s="122"/>
      <c r="V171" s="122"/>
      <c r="W171" s="126">
        <f>SUM(W172:W173)</f>
        <v>620.1</v>
      </c>
      <c r="X171" s="122"/>
      <c r="Y171" s="126">
        <f>SUM(Y172:Y173)</f>
        <v>0</v>
      </c>
      <c r="Z171" s="122"/>
      <c r="AA171" s="127">
        <f>SUM(AA172:AA173)</f>
        <v>0</v>
      </c>
      <c r="AR171" s="128" t="s">
        <v>121</v>
      </c>
      <c r="AT171" s="129" t="s">
        <v>69</v>
      </c>
      <c r="AU171" s="129" t="s">
        <v>70</v>
      </c>
      <c r="AY171" s="128" t="s">
        <v>116</v>
      </c>
      <c r="BK171" s="130">
        <f>SUM(BK172:BK173)</f>
        <v>0</v>
      </c>
    </row>
    <row r="172" spans="2:65" s="1" customFormat="1" ht="38.25" customHeight="1">
      <c r="B172" s="132"/>
      <c r="C172" s="133">
        <v>36</v>
      </c>
      <c r="D172" s="133" t="s">
        <v>117</v>
      </c>
      <c r="E172" s="134" t="s">
        <v>229</v>
      </c>
      <c r="F172" s="199" t="s">
        <v>230</v>
      </c>
      <c r="G172" s="199"/>
      <c r="H172" s="199"/>
      <c r="I172" s="199"/>
      <c r="J172" s="135" t="s">
        <v>216</v>
      </c>
      <c r="K172" s="136">
        <v>490</v>
      </c>
      <c r="L172" s="195"/>
      <c r="M172" s="195"/>
      <c r="N172" s="195">
        <f>ROUND(L172*K172,3)</f>
        <v>0</v>
      </c>
      <c r="O172" s="195"/>
      <c r="P172" s="195"/>
      <c r="Q172" s="195"/>
      <c r="R172" s="137"/>
      <c r="T172" s="138" t="s">
        <v>5</v>
      </c>
      <c r="U172" s="40" t="s">
        <v>37</v>
      </c>
      <c r="V172" s="139">
        <v>1.06</v>
      </c>
      <c r="W172" s="139">
        <f>V172*K172</f>
        <v>519.4</v>
      </c>
      <c r="X172" s="139">
        <v>0</v>
      </c>
      <c r="Y172" s="139">
        <f>X172*K172</f>
        <v>0</v>
      </c>
      <c r="Z172" s="139">
        <v>0</v>
      </c>
      <c r="AA172" s="140">
        <f>Z172*K172</f>
        <v>0</v>
      </c>
      <c r="AR172" s="18" t="s">
        <v>231</v>
      </c>
      <c r="AT172" s="18" t="s">
        <v>117</v>
      </c>
      <c r="AU172" s="18" t="s">
        <v>75</v>
      </c>
      <c r="AY172" s="18" t="s">
        <v>116</v>
      </c>
      <c r="BE172" s="141">
        <f>IF(U172="základná",N172,0)</f>
        <v>0</v>
      </c>
      <c r="BF172" s="141">
        <f>IF(U172="znížená",N172,0)</f>
        <v>0</v>
      </c>
      <c r="BG172" s="141">
        <f>IF(U172="zákl. prenesená",N172,0)</f>
        <v>0</v>
      </c>
      <c r="BH172" s="141">
        <f>IF(U172="zníž. prenesená",N172,0)</f>
        <v>0</v>
      </c>
      <c r="BI172" s="141">
        <f>IF(U172="nulová",N172,0)</f>
        <v>0</v>
      </c>
      <c r="BJ172" s="18" t="s">
        <v>122</v>
      </c>
      <c r="BK172" s="142">
        <f>ROUND(L172*K172,3)</f>
        <v>0</v>
      </c>
      <c r="BL172" s="18" t="s">
        <v>231</v>
      </c>
      <c r="BM172" s="18" t="s">
        <v>232</v>
      </c>
    </row>
    <row r="173" spans="2:65" s="1" customFormat="1" ht="38.25" customHeight="1">
      <c r="B173" s="132"/>
      <c r="C173" s="133">
        <v>37</v>
      </c>
      <c r="D173" s="133" t="s">
        <v>117</v>
      </c>
      <c r="E173" s="134" t="s">
        <v>233</v>
      </c>
      <c r="F173" s="199" t="s">
        <v>234</v>
      </c>
      <c r="G173" s="199"/>
      <c r="H173" s="199"/>
      <c r="I173" s="199"/>
      <c r="J173" s="135" t="s">
        <v>216</v>
      </c>
      <c r="K173" s="136">
        <v>95</v>
      </c>
      <c r="L173" s="195"/>
      <c r="M173" s="195"/>
      <c r="N173" s="195">
        <f>ROUND(L173*K173,3)</f>
        <v>0</v>
      </c>
      <c r="O173" s="195"/>
      <c r="P173" s="195"/>
      <c r="Q173" s="195"/>
      <c r="R173" s="137"/>
      <c r="T173" s="138" t="s">
        <v>5</v>
      </c>
      <c r="U173" s="40" t="s">
        <v>37</v>
      </c>
      <c r="V173" s="139">
        <v>1.06</v>
      </c>
      <c r="W173" s="139">
        <f>V173*K173</f>
        <v>100.7</v>
      </c>
      <c r="X173" s="139">
        <v>0</v>
      </c>
      <c r="Y173" s="139">
        <f>X173*K173</f>
        <v>0</v>
      </c>
      <c r="Z173" s="139">
        <v>0</v>
      </c>
      <c r="AA173" s="140">
        <f>Z173*K173</f>
        <v>0</v>
      </c>
      <c r="AR173" s="18" t="s">
        <v>231</v>
      </c>
      <c r="AT173" s="18" t="s">
        <v>117</v>
      </c>
      <c r="AU173" s="18" t="s">
        <v>75</v>
      </c>
      <c r="AY173" s="18" t="s">
        <v>116</v>
      </c>
      <c r="BE173" s="141">
        <f>IF(U173="základná",N173,0)</f>
        <v>0</v>
      </c>
      <c r="BF173" s="141">
        <f>IF(U173="znížená",N173,0)</f>
        <v>0</v>
      </c>
      <c r="BG173" s="141">
        <f>IF(U173="zákl. prenesená",N173,0)</f>
        <v>0</v>
      </c>
      <c r="BH173" s="141">
        <f>IF(U173="zníž. prenesená",N173,0)</f>
        <v>0</v>
      </c>
      <c r="BI173" s="141">
        <f>IF(U173="nulová",N173,0)</f>
        <v>0</v>
      </c>
      <c r="BJ173" s="18" t="s">
        <v>122</v>
      </c>
      <c r="BK173" s="142">
        <f>ROUND(L173*K173,3)</f>
        <v>0</v>
      </c>
      <c r="BL173" s="18" t="s">
        <v>231</v>
      </c>
      <c r="BM173" s="18" t="s">
        <v>235</v>
      </c>
    </row>
    <row r="174" spans="2:65" s="9" customFormat="1" ht="37.35" customHeight="1">
      <c r="B174" s="121"/>
      <c r="C174" s="122"/>
      <c r="D174" s="123" t="s">
        <v>100</v>
      </c>
      <c r="E174" s="123"/>
      <c r="F174" s="123"/>
      <c r="G174" s="123"/>
      <c r="H174" s="123"/>
      <c r="I174" s="123"/>
      <c r="J174" s="123"/>
      <c r="K174" s="123"/>
      <c r="L174" s="123"/>
      <c r="M174" s="123"/>
      <c r="N174" s="196">
        <f>N175</f>
        <v>0</v>
      </c>
      <c r="O174" s="197"/>
      <c r="P174" s="197"/>
      <c r="Q174" s="197"/>
      <c r="R174" s="124"/>
      <c r="T174" s="125"/>
      <c r="U174" s="122"/>
      <c r="V174" s="122"/>
      <c r="W174" s="126">
        <f>W175</f>
        <v>0</v>
      </c>
      <c r="X174" s="122"/>
      <c r="Y174" s="126">
        <f>Y175</f>
        <v>0</v>
      </c>
      <c r="Z174" s="122"/>
      <c r="AA174" s="127">
        <f>AA175</f>
        <v>0</v>
      </c>
      <c r="AR174" s="128" t="s">
        <v>135</v>
      </c>
      <c r="AT174" s="129" t="s">
        <v>69</v>
      </c>
      <c r="AU174" s="129" t="s">
        <v>70</v>
      </c>
      <c r="AY174" s="128" t="s">
        <v>116</v>
      </c>
      <c r="BK174" s="130">
        <f>BK175</f>
        <v>0</v>
      </c>
    </row>
    <row r="175" spans="2:65" s="1" customFormat="1" ht="25.5" customHeight="1">
      <c r="B175" s="132"/>
      <c r="C175" s="133">
        <v>38</v>
      </c>
      <c r="D175" s="133" t="s">
        <v>117</v>
      </c>
      <c r="E175" s="134" t="s">
        <v>236</v>
      </c>
      <c r="F175" s="199" t="s">
        <v>237</v>
      </c>
      <c r="G175" s="199"/>
      <c r="H175" s="199"/>
      <c r="I175" s="199"/>
      <c r="J175" s="135" t="s">
        <v>216</v>
      </c>
      <c r="K175" s="136">
        <v>120</v>
      </c>
      <c r="L175" s="195"/>
      <c r="M175" s="195"/>
      <c r="N175" s="195">
        <f>ROUND(L175*K175,3)</f>
        <v>0</v>
      </c>
      <c r="O175" s="195"/>
      <c r="P175" s="195"/>
      <c r="Q175" s="195"/>
      <c r="R175" s="137"/>
      <c r="T175" s="138" t="s">
        <v>5</v>
      </c>
      <c r="U175" s="147" t="s">
        <v>37</v>
      </c>
      <c r="V175" s="148">
        <v>0</v>
      </c>
      <c r="W175" s="148">
        <f>V175*K175</f>
        <v>0</v>
      </c>
      <c r="X175" s="148">
        <v>0</v>
      </c>
      <c r="Y175" s="148">
        <f>X175*K175</f>
        <v>0</v>
      </c>
      <c r="Z175" s="148">
        <v>0</v>
      </c>
      <c r="AA175" s="149">
        <f>Z175*K175</f>
        <v>0</v>
      </c>
      <c r="AR175" s="18" t="s">
        <v>238</v>
      </c>
      <c r="AT175" s="18" t="s">
        <v>117</v>
      </c>
      <c r="AU175" s="18" t="s">
        <v>75</v>
      </c>
      <c r="AY175" s="18" t="s">
        <v>116</v>
      </c>
      <c r="BE175" s="141">
        <f>IF(U175="základná",N175,0)</f>
        <v>0</v>
      </c>
      <c r="BF175" s="141">
        <f>IF(U175="znížená",N175,0)</f>
        <v>0</v>
      </c>
      <c r="BG175" s="141">
        <f>IF(U175="zákl. prenesená",N175,0)</f>
        <v>0</v>
      </c>
      <c r="BH175" s="141">
        <f>IF(U175="zníž. prenesená",N175,0)</f>
        <v>0</v>
      </c>
      <c r="BI175" s="141">
        <f>IF(U175="nulová",N175,0)</f>
        <v>0</v>
      </c>
      <c r="BJ175" s="18" t="s">
        <v>122</v>
      </c>
      <c r="BK175" s="142">
        <f>ROUND(L175*K175,3)</f>
        <v>0</v>
      </c>
      <c r="BL175" s="18" t="s">
        <v>238</v>
      </c>
      <c r="BM175" s="18" t="s">
        <v>239</v>
      </c>
    </row>
    <row r="176" spans="2:65" s="1" customFormat="1" ht="6.95" customHeight="1">
      <c r="B176" s="55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7"/>
    </row>
  </sheetData>
  <mergeCells count="216">
    <mergeCell ref="N167:Q167"/>
    <mergeCell ref="F168:I168"/>
    <mergeCell ref="L168:M168"/>
    <mergeCell ref="N168:Q168"/>
    <mergeCell ref="F170:I170"/>
    <mergeCell ref="L170:M170"/>
    <mergeCell ref="N170:Q170"/>
    <mergeCell ref="F169:I169"/>
    <mergeCell ref="L169:M169"/>
    <mergeCell ref="N169:Q169"/>
    <mergeCell ref="L166:M166"/>
    <mergeCell ref="N166:Q166"/>
    <mergeCell ref="L141:M141"/>
    <mergeCell ref="L142:M142"/>
    <mergeCell ref="F136:I136"/>
    <mergeCell ref="N161:Q161"/>
    <mergeCell ref="L145:M145"/>
    <mergeCell ref="N145:Q145"/>
    <mergeCell ref="F147:I147"/>
    <mergeCell ref="L147:M147"/>
    <mergeCell ref="N147:Q147"/>
    <mergeCell ref="L156:M156"/>
    <mergeCell ref="N156:Q156"/>
    <mergeCell ref="F160:I160"/>
    <mergeCell ref="L160:M160"/>
    <mergeCell ref="N160:Q160"/>
    <mergeCell ref="L149:M149"/>
    <mergeCell ref="N149:Q149"/>
    <mergeCell ref="F151:I151"/>
    <mergeCell ref="L151:M151"/>
    <mergeCell ref="N151:Q151"/>
    <mergeCell ref="F153:I153"/>
    <mergeCell ref="L153:M153"/>
    <mergeCell ref="N153:Q153"/>
    <mergeCell ref="N155:Q155"/>
    <mergeCell ref="S2:AC2"/>
    <mergeCell ref="M27:P27"/>
    <mergeCell ref="M26:P26"/>
    <mergeCell ref="M29:P29"/>
    <mergeCell ref="L37:P37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N132:Q132"/>
    <mergeCell ref="F144:I144"/>
    <mergeCell ref="F146:I146"/>
    <mergeCell ref="F148:I148"/>
    <mergeCell ref="F150:I150"/>
    <mergeCell ref="F152:I152"/>
    <mergeCell ref="F154:I154"/>
    <mergeCell ref="F158:I158"/>
    <mergeCell ref="F149:I149"/>
    <mergeCell ref="F156:I156"/>
    <mergeCell ref="F145:I145"/>
    <mergeCell ref="H1:K1"/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F133:I133"/>
    <mergeCell ref="L133:M133"/>
    <mergeCell ref="N133:Q133"/>
    <mergeCell ref="N134:Q134"/>
    <mergeCell ref="N135:Q135"/>
    <mergeCell ref="N137:Q137"/>
    <mergeCell ref="F155:I155"/>
    <mergeCell ref="F157:I157"/>
    <mergeCell ref="N139:Q139"/>
    <mergeCell ref="F143:I143"/>
    <mergeCell ref="L143:M143"/>
    <mergeCell ref="N143:Q143"/>
    <mergeCell ref="N142:Q142"/>
    <mergeCell ref="F134:I134"/>
    <mergeCell ref="F141:I141"/>
    <mergeCell ref="F137:I137"/>
    <mergeCell ref="F135:I135"/>
    <mergeCell ref="F139:I139"/>
    <mergeCell ref="F142:I142"/>
    <mergeCell ref="L134:M134"/>
    <mergeCell ref="L135:M135"/>
    <mergeCell ref="L137:M137"/>
    <mergeCell ref="L139:M139"/>
    <mergeCell ref="N141:Q141"/>
    <mergeCell ref="L136:M136"/>
    <mergeCell ref="N136:Q136"/>
    <mergeCell ref="F138:I138"/>
    <mergeCell ref="L138:M138"/>
    <mergeCell ref="N138:Q138"/>
    <mergeCell ref="F140:I140"/>
    <mergeCell ref="N130:Q130"/>
    <mergeCell ref="N128:Q128"/>
    <mergeCell ref="L159:M159"/>
    <mergeCell ref="L163:M163"/>
    <mergeCell ref="L164:M164"/>
    <mergeCell ref="L165:M165"/>
    <mergeCell ref="N144:Q144"/>
    <mergeCell ref="N146:Q146"/>
    <mergeCell ref="N148:Q148"/>
    <mergeCell ref="N150:Q150"/>
    <mergeCell ref="L144:M144"/>
    <mergeCell ref="L146:M146"/>
    <mergeCell ref="L148:M148"/>
    <mergeCell ref="L150:M150"/>
    <mergeCell ref="L152:M152"/>
    <mergeCell ref="L154:M154"/>
    <mergeCell ref="L155:M155"/>
    <mergeCell ref="L157:M157"/>
    <mergeCell ref="L158:M158"/>
    <mergeCell ref="N152:Q152"/>
    <mergeCell ref="N157:Q157"/>
    <mergeCell ref="N158:Q158"/>
    <mergeCell ref="N159:Q159"/>
    <mergeCell ref="N154:Q154"/>
    <mergeCell ref="L140:M140"/>
    <mergeCell ref="N140:Q140"/>
    <mergeCell ref="N131:Q131"/>
    <mergeCell ref="L122:M122"/>
    <mergeCell ref="N122:Q122"/>
    <mergeCell ref="F122:I122"/>
    <mergeCell ref="F125:I125"/>
    <mergeCell ref="F124:I124"/>
    <mergeCell ref="L124:M124"/>
    <mergeCell ref="N124:Q124"/>
    <mergeCell ref="L125:M125"/>
    <mergeCell ref="N125:Q125"/>
    <mergeCell ref="F126:I126"/>
    <mergeCell ref="L126:M126"/>
    <mergeCell ref="N126:Q126"/>
    <mergeCell ref="L127:M127"/>
    <mergeCell ref="N127:Q127"/>
    <mergeCell ref="N123:Q123"/>
    <mergeCell ref="F127:I127"/>
    <mergeCell ref="F130:I130"/>
    <mergeCell ref="F129:I129"/>
    <mergeCell ref="L129:M129"/>
    <mergeCell ref="N129:Q129"/>
    <mergeCell ref="L130:M130"/>
    <mergeCell ref="N116:Q116"/>
    <mergeCell ref="N117:Q117"/>
    <mergeCell ref="N118:Q118"/>
    <mergeCell ref="F119:I119"/>
    <mergeCell ref="F121:I121"/>
    <mergeCell ref="L119:M119"/>
    <mergeCell ref="N119:Q119"/>
    <mergeCell ref="F120:I120"/>
    <mergeCell ref="L120:M120"/>
    <mergeCell ref="N120:Q120"/>
    <mergeCell ref="L121:M121"/>
    <mergeCell ref="N121:Q121"/>
    <mergeCell ref="L100:Q100"/>
    <mergeCell ref="C106:Q106"/>
    <mergeCell ref="F108:P108"/>
    <mergeCell ref="M110:P110"/>
    <mergeCell ref="M112:Q112"/>
    <mergeCell ref="M113:Q113"/>
    <mergeCell ref="F115:I115"/>
    <mergeCell ref="L115:M115"/>
    <mergeCell ref="N115:Q115"/>
    <mergeCell ref="C76:Q76"/>
    <mergeCell ref="F78:P78"/>
    <mergeCell ref="C85:G85"/>
    <mergeCell ref="M80:P80"/>
    <mergeCell ref="N98:Q98"/>
    <mergeCell ref="M83:Q83"/>
    <mergeCell ref="M82:Q82"/>
    <mergeCell ref="N85:Q85"/>
    <mergeCell ref="N87:Q87"/>
    <mergeCell ref="N88:Q88"/>
    <mergeCell ref="N89:Q89"/>
    <mergeCell ref="N90:Q90"/>
    <mergeCell ref="N91:Q91"/>
    <mergeCell ref="N92:Q92"/>
    <mergeCell ref="N93:Q93"/>
    <mergeCell ref="N95:Q95"/>
    <mergeCell ref="N96:Q96"/>
    <mergeCell ref="N94:Q94"/>
    <mergeCell ref="N175:Q175"/>
    <mergeCell ref="N174:Q174"/>
    <mergeCell ref="F161:I161"/>
    <mergeCell ref="F159:I159"/>
    <mergeCell ref="F163:I163"/>
    <mergeCell ref="F164:I164"/>
    <mergeCell ref="F165:I165"/>
    <mergeCell ref="F172:I172"/>
    <mergeCell ref="F173:I173"/>
    <mergeCell ref="F175:I175"/>
    <mergeCell ref="L172:M172"/>
    <mergeCell ref="L173:M173"/>
    <mergeCell ref="L175:M175"/>
    <mergeCell ref="N172:Q172"/>
    <mergeCell ref="N173:Q173"/>
    <mergeCell ref="N171:Q171"/>
    <mergeCell ref="N163:Q163"/>
    <mergeCell ref="N164:Q164"/>
    <mergeCell ref="N165:Q165"/>
    <mergeCell ref="F162:I162"/>
    <mergeCell ref="L162:M162"/>
    <mergeCell ref="N162:Q162"/>
    <mergeCell ref="L161:M161"/>
    <mergeCell ref="F166:I166"/>
  </mergeCells>
  <phoneticPr fontId="0" type="noConversion"/>
  <hyperlinks>
    <hyperlink ref="F1:G1" location="C2" display="1) Krycí list rozpočtu"/>
    <hyperlink ref="H1:K1" location="C85" display="2) Rekapitulácia rozpočtu"/>
    <hyperlink ref="L1" location="C11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TUZVOKNIZNICA - TUZVOKNIZ...</vt:lpstr>
      <vt:lpstr>'Rekapitulácia stavby'!Názvy_tlače</vt:lpstr>
      <vt:lpstr>'TUZVOKNIZNICA - TUZVOKNIZ...'!Názvy_tlače</vt:lpstr>
      <vt:lpstr>'Rekapitulácia stavby'!Oblasť_tlače</vt:lpstr>
      <vt:lpstr>'TUZVOKNIZNICA - TUZVOKNIZ...'!Oblasť_tlače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Kapustová Miroslava</cp:lastModifiedBy>
  <cp:lastPrinted>2019-11-29T13:00:03Z</cp:lastPrinted>
  <dcterms:created xsi:type="dcterms:W3CDTF">2019-11-13T07:59:16Z</dcterms:created>
  <dcterms:modified xsi:type="dcterms:W3CDTF">2019-12-05T12:26:55Z</dcterms:modified>
</cp:coreProperties>
</file>