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ET-Americke\RP\TENDER 11-2019\výmery\"/>
    </mc:Choice>
  </mc:AlternateContent>
  <bookViews>
    <workbookView xWindow="0" yWindow="0" windowWidth="20970" windowHeight="10920" activeTab="1"/>
  </bookViews>
  <sheets>
    <sheet name="Rekapitulácia stavby" sheetId="1" r:id="rId1"/>
    <sheet name="101-1 - Električková trať" sheetId="2" r:id="rId2"/>
  </sheets>
  <definedNames>
    <definedName name="_xlnm._FilterDatabase" localSheetId="1" hidden="1">'101-1 - Električková trať'!$C$88:$K$200</definedName>
    <definedName name="_xlnm.Print_Titles" localSheetId="1">'101-1 - Električková trať'!$88:$88</definedName>
    <definedName name="_xlnm.Print_Titles" localSheetId="0">'Rekapitulácia stavby'!$52:$52</definedName>
    <definedName name="_xlnm.Print_Area" localSheetId="1">'101-1 - Električková trať'!$C$4:$J$39,'101-1 - Električková trať'!$C$45:$J$70,'101-1 - Električková trať'!$C$76:$K$200</definedName>
    <definedName name="_xlnm.Print_Area" localSheetId="0">'Rekapitulácia stavby'!$D$4:$AO$36,'Rekapitulácia stavby'!$C$42:$AQ$56</definedName>
  </definedNames>
  <calcPr calcId="152511" concurrentCalc="0"/>
</workbook>
</file>

<file path=xl/calcChain.xml><?xml version="1.0" encoding="utf-8"?>
<calcChain xmlns="http://schemas.openxmlformats.org/spreadsheetml/2006/main">
  <c r="J172" i="2" l="1"/>
  <c r="J37" i="2"/>
  <c r="J36" i="2"/>
  <c r="AY55" i="1"/>
  <c r="J35" i="2"/>
  <c r="AX55" i="1"/>
  <c r="BI200" i="2"/>
  <c r="BH200" i="2"/>
  <c r="BG200" i="2"/>
  <c r="BE200" i="2"/>
  <c r="T200" i="2"/>
  <c r="R200" i="2"/>
  <c r="P200" i="2"/>
  <c r="BK200" i="2"/>
  <c r="J200" i="2"/>
  <c r="BF200" i="2"/>
  <c r="BI199" i="2"/>
  <c r="BH199" i="2"/>
  <c r="BG199" i="2"/>
  <c r="BE199" i="2"/>
  <c r="T199" i="2"/>
  <c r="R199" i="2"/>
  <c r="P199" i="2"/>
  <c r="BK199" i="2"/>
  <c r="J199" i="2"/>
  <c r="BF199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T188" i="2"/>
  <c r="R191" i="2"/>
  <c r="R188" i="2"/>
  <c r="P191" i="2"/>
  <c r="BK191" i="2"/>
  <c r="J191" i="2"/>
  <c r="BF191" i="2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P188" i="2"/>
  <c r="BK189" i="2"/>
  <c r="J189" i="2"/>
  <c r="BF189" i="2"/>
  <c r="BI187" i="2"/>
  <c r="BH187" i="2"/>
  <c r="BG187" i="2"/>
  <c r="BE187" i="2"/>
  <c r="T187" i="2"/>
  <c r="R187" i="2"/>
  <c r="P187" i="2"/>
  <c r="P185" i="2"/>
  <c r="BK187" i="2"/>
  <c r="J187" i="2"/>
  <c r="BF187" i="2"/>
  <c r="BI186" i="2"/>
  <c r="BH186" i="2"/>
  <c r="BG186" i="2"/>
  <c r="BE186" i="2"/>
  <c r="T186" i="2"/>
  <c r="T185" i="2"/>
  <c r="R186" i="2"/>
  <c r="R185" i="2"/>
  <c r="P186" i="2"/>
  <c r="BK186" i="2"/>
  <c r="J186" i="2"/>
  <c r="BF186" i="2"/>
  <c r="BI184" i="2"/>
  <c r="BH184" i="2"/>
  <c r="BG184" i="2"/>
  <c r="BE184" i="2"/>
  <c r="T184" i="2"/>
  <c r="R184" i="2"/>
  <c r="R182" i="2"/>
  <c r="P184" i="2"/>
  <c r="P182" i="2"/>
  <c r="BK184" i="2"/>
  <c r="J184" i="2"/>
  <c r="BF184" i="2"/>
  <c r="BI183" i="2"/>
  <c r="BH183" i="2"/>
  <c r="BG183" i="2"/>
  <c r="BE183" i="2"/>
  <c r="T183" i="2"/>
  <c r="T182" i="2"/>
  <c r="R183" i="2"/>
  <c r="P183" i="2"/>
  <c r="BK183" i="2"/>
  <c r="J183" i="2"/>
  <c r="BF183" i="2"/>
  <c r="BI181" i="2"/>
  <c r="BH181" i="2"/>
  <c r="BG181" i="2"/>
  <c r="BE181" i="2"/>
  <c r="T181" i="2"/>
  <c r="R181" i="2"/>
  <c r="P181" i="2"/>
  <c r="BK181" i="2"/>
  <c r="J181" i="2"/>
  <c r="BF181" i="2"/>
  <c r="BI180" i="2"/>
  <c r="BH180" i="2"/>
  <c r="BG180" i="2"/>
  <c r="BE180" i="2"/>
  <c r="T180" i="2"/>
  <c r="R180" i="2"/>
  <c r="P180" i="2"/>
  <c r="BK180" i="2"/>
  <c r="J180" i="2"/>
  <c r="BF180" i="2"/>
  <c r="BI179" i="2"/>
  <c r="BH179" i="2"/>
  <c r="BG179" i="2"/>
  <c r="BE179" i="2"/>
  <c r="T179" i="2"/>
  <c r="R179" i="2"/>
  <c r="P179" i="2"/>
  <c r="BK179" i="2"/>
  <c r="J179" i="2"/>
  <c r="BF179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T173" i="2"/>
  <c r="R177" i="2"/>
  <c r="P177" i="2"/>
  <c r="BK177" i="2"/>
  <c r="J177" i="2"/>
  <c r="BF177" i="2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P173" i="2"/>
  <c r="BK175" i="2"/>
  <c r="J175" i="2"/>
  <c r="BF175" i="2"/>
  <c r="BI174" i="2"/>
  <c r="BH174" i="2"/>
  <c r="BG174" i="2"/>
  <c r="BE174" i="2"/>
  <c r="T174" i="2"/>
  <c r="R174" i="2"/>
  <c r="R173" i="2"/>
  <c r="P174" i="2"/>
  <c r="BK174" i="2"/>
  <c r="J174" i="2"/>
  <c r="BF174" i="2"/>
  <c r="J65" i="2"/>
  <c r="BI171" i="2"/>
  <c r="BH171" i="2"/>
  <c r="BG171" i="2"/>
  <c r="BE171" i="2"/>
  <c r="T171" i="2"/>
  <c r="R171" i="2"/>
  <c r="P171" i="2"/>
  <c r="BK171" i="2"/>
  <c r="J171" i="2"/>
  <c r="BF171" i="2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R165" i="2"/>
  <c r="P165" i="2"/>
  <c r="BK165" i="2"/>
  <c r="J165" i="2"/>
  <c r="BF165" i="2"/>
  <c r="BI164" i="2"/>
  <c r="BH164" i="2"/>
  <c r="BG164" i="2"/>
  <c r="BE164" i="2"/>
  <c r="T164" i="2"/>
  <c r="R164" i="2"/>
  <c r="P164" i="2"/>
  <c r="BK164" i="2"/>
  <c r="J164" i="2"/>
  <c r="BF164" i="2"/>
  <c r="BI163" i="2"/>
  <c r="BH163" i="2"/>
  <c r="BG163" i="2"/>
  <c r="BE163" i="2"/>
  <c r="T163" i="2"/>
  <c r="R163" i="2"/>
  <c r="P163" i="2"/>
  <c r="BK163" i="2"/>
  <c r="J163" i="2"/>
  <c r="BF163" i="2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/>
  <c r="BI160" i="2"/>
  <c r="BH160" i="2"/>
  <c r="BG160" i="2"/>
  <c r="BE160" i="2"/>
  <c r="T160" i="2"/>
  <c r="R160" i="2"/>
  <c r="P160" i="2"/>
  <c r="BK160" i="2"/>
  <c r="J160" i="2"/>
  <c r="BF160" i="2"/>
  <c r="BI159" i="2"/>
  <c r="BH159" i="2"/>
  <c r="BG159" i="2"/>
  <c r="BE159" i="2"/>
  <c r="T159" i="2"/>
  <c r="R159" i="2"/>
  <c r="P159" i="2"/>
  <c r="BK159" i="2"/>
  <c r="J159" i="2"/>
  <c r="BF159" i="2"/>
  <c r="BI158" i="2"/>
  <c r="BH158" i="2"/>
  <c r="BG158" i="2"/>
  <c r="BE158" i="2"/>
  <c r="T158" i="2"/>
  <c r="R158" i="2"/>
  <c r="P158" i="2"/>
  <c r="BK158" i="2"/>
  <c r="J158" i="2"/>
  <c r="BF158" i="2"/>
  <c r="BI157" i="2"/>
  <c r="BH157" i="2"/>
  <c r="BG157" i="2"/>
  <c r="BE157" i="2"/>
  <c r="T157" i="2"/>
  <c r="R157" i="2"/>
  <c r="P157" i="2"/>
  <c r="BK157" i="2"/>
  <c r="J157" i="2"/>
  <c r="BF157" i="2"/>
  <c r="BI156" i="2"/>
  <c r="BH156" i="2"/>
  <c r="BG156" i="2"/>
  <c r="BE156" i="2"/>
  <c r="T156" i="2"/>
  <c r="R156" i="2"/>
  <c r="P156" i="2"/>
  <c r="BK156" i="2"/>
  <c r="J156" i="2"/>
  <c r="BF156" i="2"/>
  <c r="BI155" i="2"/>
  <c r="BH155" i="2"/>
  <c r="BG155" i="2"/>
  <c r="BE155" i="2"/>
  <c r="T155" i="2"/>
  <c r="R155" i="2"/>
  <c r="P155" i="2"/>
  <c r="BK155" i="2"/>
  <c r="J155" i="2"/>
  <c r="BF155" i="2"/>
  <c r="BI154" i="2"/>
  <c r="BH154" i="2"/>
  <c r="BG154" i="2"/>
  <c r="BE154" i="2"/>
  <c r="T154" i="2"/>
  <c r="T150" i="2"/>
  <c r="R154" i="2"/>
  <c r="P154" i="2"/>
  <c r="BK154" i="2"/>
  <c r="J154" i="2"/>
  <c r="BF154" i="2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R150" i="2"/>
  <c r="P152" i="2"/>
  <c r="P150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48" i="2"/>
  <c r="BH148" i="2"/>
  <c r="BG148" i="2"/>
  <c r="BE148" i="2"/>
  <c r="T148" i="2"/>
  <c r="T147" i="2"/>
  <c r="R148" i="2"/>
  <c r="R147" i="2"/>
  <c r="P148" i="2"/>
  <c r="P147" i="2"/>
  <c r="BK148" i="2"/>
  <c r="BK147" i="2"/>
  <c r="J147" i="2"/>
  <c r="J62" i="2"/>
  <c r="J148" i="2"/>
  <c r="BF148" i="2"/>
  <c r="BI146" i="2"/>
  <c r="BH146" i="2"/>
  <c r="BG146" i="2"/>
  <c r="BE146" i="2"/>
  <c r="T146" i="2"/>
  <c r="R146" i="2"/>
  <c r="P146" i="2"/>
  <c r="BK146" i="2"/>
  <c r="J146" i="2"/>
  <c r="BF146" i="2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BH131" i="2"/>
  <c r="BG131" i="2"/>
  <c r="BE131" i="2"/>
  <c r="T131" i="2"/>
  <c r="R131" i="2"/>
  <c r="P131" i="2"/>
  <c r="BK131" i="2"/>
  <c r="J131" i="2"/>
  <c r="BF131" i="2"/>
  <c r="BI130" i="2"/>
  <c r="BH130" i="2"/>
  <c r="BG130" i="2"/>
  <c r="BE130" i="2"/>
  <c r="T130" i="2"/>
  <c r="R130" i="2"/>
  <c r="P130" i="2"/>
  <c r="BK130" i="2"/>
  <c r="J130" i="2"/>
  <c r="BF130" i="2"/>
  <c r="BI129" i="2"/>
  <c r="BH129" i="2"/>
  <c r="BG129" i="2"/>
  <c r="BE129" i="2"/>
  <c r="T129" i="2"/>
  <c r="R129" i="2"/>
  <c r="P129" i="2"/>
  <c r="BK129" i="2"/>
  <c r="J129" i="2"/>
  <c r="BF129" i="2"/>
  <c r="BI128" i="2"/>
  <c r="BH128" i="2"/>
  <c r="BG128" i="2"/>
  <c r="BE128" i="2"/>
  <c r="T128" i="2"/>
  <c r="T125" i="2"/>
  <c r="R128" i="2"/>
  <c r="P128" i="2"/>
  <c r="BK128" i="2"/>
  <c r="J128" i="2"/>
  <c r="BF128" i="2"/>
  <c r="BI127" i="2"/>
  <c r="BH127" i="2"/>
  <c r="BG127" i="2"/>
  <c r="BE127" i="2"/>
  <c r="T127" i="2"/>
  <c r="R127" i="2"/>
  <c r="P127" i="2"/>
  <c r="BK127" i="2"/>
  <c r="J127" i="2"/>
  <c r="BF127" i="2"/>
  <c r="BI126" i="2"/>
  <c r="BH126" i="2"/>
  <c r="BG126" i="2"/>
  <c r="BE126" i="2"/>
  <c r="T126" i="2"/>
  <c r="R126" i="2"/>
  <c r="R125" i="2"/>
  <c r="P126" i="2"/>
  <c r="P125" i="2"/>
  <c r="BK126" i="2"/>
  <c r="J126" i="2"/>
  <c r="BF126" i="2"/>
  <c r="BI124" i="2"/>
  <c r="BH124" i="2"/>
  <c r="BG124" i="2"/>
  <c r="BE124" i="2"/>
  <c r="T124" i="2"/>
  <c r="R124" i="2"/>
  <c r="P124" i="2"/>
  <c r="BK124" i="2"/>
  <c r="J124" i="2"/>
  <c r="BF124" i="2"/>
  <c r="BI123" i="2"/>
  <c r="BH123" i="2"/>
  <c r="BG123" i="2"/>
  <c r="BE123" i="2"/>
  <c r="T123" i="2"/>
  <c r="R123" i="2"/>
  <c r="P123" i="2"/>
  <c r="BK123" i="2"/>
  <c r="J123" i="2"/>
  <c r="BF123" i="2"/>
  <c r="BI122" i="2"/>
  <c r="BH122" i="2"/>
  <c r="BG122" i="2"/>
  <c r="BE122" i="2"/>
  <c r="T122" i="2"/>
  <c r="R122" i="2"/>
  <c r="P122" i="2"/>
  <c r="BK122" i="2"/>
  <c r="J122" i="2"/>
  <c r="BF122" i="2"/>
  <c r="BI121" i="2"/>
  <c r="BH121" i="2"/>
  <c r="BG121" i="2"/>
  <c r="BE121" i="2"/>
  <c r="T121" i="2"/>
  <c r="R121" i="2"/>
  <c r="P121" i="2"/>
  <c r="BK121" i="2"/>
  <c r="J121" i="2"/>
  <c r="BF121" i="2"/>
  <c r="BI120" i="2"/>
  <c r="BH120" i="2"/>
  <c r="BG120" i="2"/>
  <c r="BE120" i="2"/>
  <c r="T120" i="2"/>
  <c r="R120" i="2"/>
  <c r="P120" i="2"/>
  <c r="BK120" i="2"/>
  <c r="J120" i="2"/>
  <c r="BF120" i="2"/>
  <c r="BI119" i="2"/>
  <c r="BH119" i="2"/>
  <c r="BG119" i="2"/>
  <c r="BE119" i="2"/>
  <c r="T119" i="2"/>
  <c r="R119" i="2"/>
  <c r="P119" i="2"/>
  <c r="BK119" i="2"/>
  <c r="J119" i="2"/>
  <c r="BF119" i="2"/>
  <c r="BI118" i="2"/>
  <c r="BH118" i="2"/>
  <c r="BG118" i="2"/>
  <c r="BE118" i="2"/>
  <c r="T118" i="2"/>
  <c r="R118" i="2"/>
  <c r="P118" i="2"/>
  <c r="BK118" i="2"/>
  <c r="J118" i="2"/>
  <c r="BF118" i="2"/>
  <c r="BI117" i="2"/>
  <c r="BH117" i="2"/>
  <c r="BG117" i="2"/>
  <c r="BE117" i="2"/>
  <c r="T117" i="2"/>
  <c r="R117" i="2"/>
  <c r="P117" i="2"/>
  <c r="BK117" i="2"/>
  <c r="J117" i="2"/>
  <c r="BF117" i="2"/>
  <c r="BI116" i="2"/>
  <c r="BH116" i="2"/>
  <c r="BG116" i="2"/>
  <c r="BE116" i="2"/>
  <c r="T116" i="2"/>
  <c r="R116" i="2"/>
  <c r="P116" i="2"/>
  <c r="BK116" i="2"/>
  <c r="J116" i="2"/>
  <c r="BF116" i="2"/>
  <c r="BI115" i="2"/>
  <c r="BH115" i="2"/>
  <c r="BG115" i="2"/>
  <c r="BE115" i="2"/>
  <c r="T115" i="2"/>
  <c r="R115" i="2"/>
  <c r="P115" i="2"/>
  <c r="BK115" i="2"/>
  <c r="J115" i="2"/>
  <c r="BF115" i="2"/>
  <c r="BI114" i="2"/>
  <c r="BH114" i="2"/>
  <c r="BG114" i="2"/>
  <c r="BE114" i="2"/>
  <c r="T114" i="2"/>
  <c r="R114" i="2"/>
  <c r="P114" i="2"/>
  <c r="BK114" i="2"/>
  <c r="J114" i="2"/>
  <c r="BF114" i="2"/>
  <c r="BI113" i="2"/>
  <c r="BH113" i="2"/>
  <c r="BG113" i="2"/>
  <c r="BE113" i="2"/>
  <c r="T113" i="2"/>
  <c r="R113" i="2"/>
  <c r="P113" i="2"/>
  <c r="BK113" i="2"/>
  <c r="J113" i="2"/>
  <c r="BF113" i="2"/>
  <c r="BI112" i="2"/>
  <c r="BH112" i="2"/>
  <c r="BG112" i="2"/>
  <c r="BE112" i="2"/>
  <c r="T112" i="2"/>
  <c r="R112" i="2"/>
  <c r="P112" i="2"/>
  <c r="BK112" i="2"/>
  <c r="J112" i="2"/>
  <c r="BF112" i="2"/>
  <c r="BI111" i="2"/>
  <c r="BH111" i="2"/>
  <c r="BG111" i="2"/>
  <c r="BE111" i="2"/>
  <c r="T111" i="2"/>
  <c r="R111" i="2"/>
  <c r="P111" i="2"/>
  <c r="BK111" i="2"/>
  <c r="J111" i="2"/>
  <c r="BF111" i="2"/>
  <c r="BI110" i="2"/>
  <c r="BH110" i="2"/>
  <c r="BG110" i="2"/>
  <c r="BE110" i="2"/>
  <c r="T110" i="2"/>
  <c r="R110" i="2"/>
  <c r="P110" i="2"/>
  <c r="BK110" i="2"/>
  <c r="J110" i="2"/>
  <c r="BF110" i="2"/>
  <c r="BI109" i="2"/>
  <c r="BH109" i="2"/>
  <c r="BG109" i="2"/>
  <c r="BE109" i="2"/>
  <c r="T109" i="2"/>
  <c r="R109" i="2"/>
  <c r="P109" i="2"/>
  <c r="BK109" i="2"/>
  <c r="J109" i="2"/>
  <c r="BF109" i="2"/>
  <c r="BI108" i="2"/>
  <c r="BH108" i="2"/>
  <c r="BG108" i="2"/>
  <c r="BE108" i="2"/>
  <c r="T108" i="2"/>
  <c r="R108" i="2"/>
  <c r="P108" i="2"/>
  <c r="BK108" i="2"/>
  <c r="J108" i="2"/>
  <c r="BF108" i="2"/>
  <c r="BI107" i="2"/>
  <c r="BH107" i="2"/>
  <c r="BG107" i="2"/>
  <c r="BE107" i="2"/>
  <c r="T107" i="2"/>
  <c r="R107" i="2"/>
  <c r="P107" i="2"/>
  <c r="BK107" i="2"/>
  <c r="J107" i="2"/>
  <c r="BF107" i="2"/>
  <c r="BI106" i="2"/>
  <c r="BH106" i="2"/>
  <c r="BG106" i="2"/>
  <c r="BE106" i="2"/>
  <c r="T106" i="2"/>
  <c r="R106" i="2"/>
  <c r="P106" i="2"/>
  <c r="BK106" i="2"/>
  <c r="J106" i="2"/>
  <c r="BF106" i="2"/>
  <c r="BI105" i="2"/>
  <c r="BH105" i="2"/>
  <c r="BG105" i="2"/>
  <c r="BE105" i="2"/>
  <c r="T105" i="2"/>
  <c r="R105" i="2"/>
  <c r="P105" i="2"/>
  <c r="BK105" i="2"/>
  <c r="J105" i="2"/>
  <c r="BF105" i="2"/>
  <c r="BI104" i="2"/>
  <c r="BH104" i="2"/>
  <c r="BG104" i="2"/>
  <c r="BE104" i="2"/>
  <c r="T104" i="2"/>
  <c r="R104" i="2"/>
  <c r="P104" i="2"/>
  <c r="BK104" i="2"/>
  <c r="J104" i="2"/>
  <c r="BF104" i="2"/>
  <c r="BI103" i="2"/>
  <c r="BH103" i="2"/>
  <c r="BG103" i="2"/>
  <c r="BE103" i="2"/>
  <c r="T103" i="2"/>
  <c r="R103" i="2"/>
  <c r="P103" i="2"/>
  <c r="BK103" i="2"/>
  <c r="J103" i="2"/>
  <c r="BF103" i="2"/>
  <c r="BI102" i="2"/>
  <c r="BH102" i="2"/>
  <c r="BG102" i="2"/>
  <c r="BE102" i="2"/>
  <c r="T102" i="2"/>
  <c r="R102" i="2"/>
  <c r="P102" i="2"/>
  <c r="BK102" i="2"/>
  <c r="J102" i="2"/>
  <c r="BF102" i="2"/>
  <c r="BI101" i="2"/>
  <c r="BH101" i="2"/>
  <c r="BG101" i="2"/>
  <c r="BE101" i="2"/>
  <c r="T101" i="2"/>
  <c r="R101" i="2"/>
  <c r="P101" i="2"/>
  <c r="BK101" i="2"/>
  <c r="J101" i="2"/>
  <c r="BF101" i="2"/>
  <c r="BI100" i="2"/>
  <c r="BH100" i="2"/>
  <c r="BG100" i="2"/>
  <c r="BE100" i="2"/>
  <c r="T100" i="2"/>
  <c r="R100" i="2"/>
  <c r="P100" i="2"/>
  <c r="BK100" i="2"/>
  <c r="J100" i="2"/>
  <c r="BF100" i="2"/>
  <c r="BI99" i="2"/>
  <c r="BH99" i="2"/>
  <c r="BG99" i="2"/>
  <c r="BE99" i="2"/>
  <c r="T99" i="2"/>
  <c r="R99" i="2"/>
  <c r="P99" i="2"/>
  <c r="BK99" i="2"/>
  <c r="J99" i="2"/>
  <c r="BF99" i="2"/>
  <c r="BI98" i="2"/>
  <c r="BH98" i="2"/>
  <c r="BG98" i="2"/>
  <c r="BE98" i="2"/>
  <c r="T98" i="2"/>
  <c r="R98" i="2"/>
  <c r="P98" i="2"/>
  <c r="BK98" i="2"/>
  <c r="J98" i="2"/>
  <c r="BF98" i="2"/>
  <c r="BI97" i="2"/>
  <c r="BH97" i="2"/>
  <c r="BG97" i="2"/>
  <c r="BE97" i="2"/>
  <c r="T97" i="2"/>
  <c r="R97" i="2"/>
  <c r="P97" i="2"/>
  <c r="BK97" i="2"/>
  <c r="J97" i="2"/>
  <c r="BF97" i="2"/>
  <c r="BI96" i="2"/>
  <c r="BH96" i="2"/>
  <c r="BG96" i="2"/>
  <c r="BE96" i="2"/>
  <c r="T96" i="2"/>
  <c r="R96" i="2"/>
  <c r="P96" i="2"/>
  <c r="BK96" i="2"/>
  <c r="J96" i="2"/>
  <c r="BF96" i="2"/>
  <c r="BI95" i="2"/>
  <c r="BH95" i="2"/>
  <c r="BG95" i="2"/>
  <c r="BE95" i="2"/>
  <c r="T95" i="2"/>
  <c r="R95" i="2"/>
  <c r="P95" i="2"/>
  <c r="P90" i="2"/>
  <c r="BK95" i="2"/>
  <c r="J95" i="2"/>
  <c r="BF95" i="2"/>
  <c r="BI94" i="2"/>
  <c r="BH94" i="2"/>
  <c r="BG94" i="2"/>
  <c r="BE94" i="2"/>
  <c r="T94" i="2"/>
  <c r="R94" i="2"/>
  <c r="P94" i="2"/>
  <c r="BK94" i="2"/>
  <c r="J94" i="2"/>
  <c r="BF94" i="2"/>
  <c r="BI93" i="2"/>
  <c r="BH93" i="2"/>
  <c r="BG93" i="2"/>
  <c r="BE93" i="2"/>
  <c r="T93" i="2"/>
  <c r="R93" i="2"/>
  <c r="P93" i="2"/>
  <c r="BK93" i="2"/>
  <c r="J93" i="2"/>
  <c r="BF93" i="2"/>
  <c r="BI92" i="2"/>
  <c r="BH92" i="2"/>
  <c r="BG92" i="2"/>
  <c r="BE92" i="2"/>
  <c r="T92" i="2"/>
  <c r="R92" i="2"/>
  <c r="R90" i="2"/>
  <c r="P92" i="2"/>
  <c r="BK92" i="2"/>
  <c r="J92" i="2"/>
  <c r="BF92" i="2"/>
  <c r="BI91" i="2"/>
  <c r="BH91" i="2"/>
  <c r="BG91" i="2"/>
  <c r="BE91" i="2"/>
  <c r="T91" i="2"/>
  <c r="T90" i="2"/>
  <c r="R91" i="2"/>
  <c r="P91" i="2"/>
  <c r="BK91" i="2"/>
  <c r="J91" i="2"/>
  <c r="BF91" i="2"/>
  <c r="F83" i="2"/>
  <c r="E81" i="2"/>
  <c r="F52" i="2"/>
  <c r="E50" i="2"/>
  <c r="J24" i="2"/>
  <c r="E24" i="2"/>
  <c r="J55" i="2"/>
  <c r="J86" i="2"/>
  <c r="J23" i="2"/>
  <c r="J21" i="2"/>
  <c r="E21" i="2"/>
  <c r="J85" i="2"/>
  <c r="J54" i="2"/>
  <c r="J20" i="2"/>
  <c r="J18" i="2"/>
  <c r="E18" i="2"/>
  <c r="F86" i="2"/>
  <c r="F55" i="2"/>
  <c r="J17" i="2"/>
  <c r="J15" i="2"/>
  <c r="E15" i="2"/>
  <c r="F85" i="2"/>
  <c r="F54" i="2"/>
  <c r="J14" i="2"/>
  <c r="J12" i="2"/>
  <c r="J83" i="2"/>
  <c r="E7" i="2"/>
  <c r="E79" i="2"/>
  <c r="E48" i="2"/>
  <c r="AS54" i="1"/>
  <c r="L50" i="1"/>
  <c r="AM50" i="1"/>
  <c r="AM49" i="1"/>
  <c r="L49" i="1"/>
  <c r="AM47" i="1"/>
  <c r="L47" i="1"/>
  <c r="L45" i="1"/>
  <c r="L44" i="1"/>
  <c r="BK188" i="2"/>
  <c r="J188" i="2"/>
  <c r="J69" i="2"/>
  <c r="BK185" i="2"/>
  <c r="J185" i="2"/>
  <c r="J68" i="2"/>
  <c r="BK182" i="2"/>
  <c r="J182" i="2"/>
  <c r="J67" i="2"/>
  <c r="BK173" i="2"/>
  <c r="J173" i="2"/>
  <c r="J66" i="2"/>
  <c r="BK150" i="2"/>
  <c r="J150" i="2"/>
  <c r="J64" i="2"/>
  <c r="BK125" i="2"/>
  <c r="J125" i="2"/>
  <c r="J61" i="2"/>
  <c r="F35" i="2"/>
  <c r="BB55" i="1"/>
  <c r="BB54" i="1"/>
  <c r="W31" i="1"/>
  <c r="BK90" i="2"/>
  <c r="J90" i="2"/>
  <c r="J60" i="2"/>
  <c r="F37" i="2"/>
  <c r="BD55" i="1"/>
  <c r="BD54" i="1"/>
  <c r="W33" i="1"/>
  <c r="F36" i="2"/>
  <c r="BC55" i="1"/>
  <c r="BC54" i="1"/>
  <c r="AY54" i="1"/>
  <c r="F33" i="2"/>
  <c r="AZ55" i="1"/>
  <c r="AZ54" i="1"/>
  <c r="W29" i="1"/>
  <c r="R89" i="2"/>
  <c r="P149" i="2"/>
  <c r="P89" i="2"/>
  <c r="AU55" i="1"/>
  <c r="AU54" i="1"/>
  <c r="R149" i="2"/>
  <c r="F34" i="2"/>
  <c r="BA55" i="1"/>
  <c r="BA54" i="1"/>
  <c r="J34" i="2"/>
  <c r="AW55" i="1"/>
  <c r="T149" i="2"/>
  <c r="T89" i="2"/>
  <c r="BK149" i="2"/>
  <c r="J149" i="2"/>
  <c r="J63" i="2"/>
  <c r="J52" i="2"/>
  <c r="J33" i="2"/>
  <c r="AV55" i="1"/>
  <c r="W32" i="1"/>
  <c r="AX54" i="1"/>
  <c r="AV54" i="1"/>
  <c r="AK29" i="1"/>
  <c r="AT55" i="1"/>
  <c r="BK89" i="2"/>
  <c r="J89" i="2"/>
  <c r="AW54" i="1"/>
  <c r="AK30" i="1"/>
  <c r="W30" i="1"/>
  <c r="AT54" i="1"/>
  <c r="J30" i="2"/>
  <c r="J59" i="2"/>
  <c r="J39" i="2"/>
  <c r="AG55" i="1"/>
  <c r="AG54" i="1"/>
  <c r="AN55" i="1"/>
  <c r="AN54" i="1"/>
  <c r="AK26" i="1"/>
  <c r="AK35" i="1"/>
</calcChain>
</file>

<file path=xl/sharedStrings.xml><?xml version="1.0" encoding="utf-8"?>
<sst xmlns="http://schemas.openxmlformats.org/spreadsheetml/2006/main" count="1806" uniqueCount="529">
  <si>
    <t>Export Komplet</t>
  </si>
  <si>
    <t/>
  </si>
  <si>
    <t>2.0</t>
  </si>
  <si>
    <t>False</t>
  </si>
  <si>
    <t>{b9abf824-a726-4470-bc2b-7d8760675583}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</si>
  <si>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</si>
  <si>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</si>
  <si>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</si>
  <si>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</si>
  <si>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</si>
  <si>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</si>
  <si>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201</t>
  </si>
  <si>
    <t>Stavba:</t>
  </si>
  <si>
    <t>ET Americké námestie</t>
  </si>
  <si>
    <t>JKSO:</t>
  </si>
  <si>
    <t>KS:</t>
  </si>
  <si>
    <t>Miesto:</t>
  </si>
  <si>
    <t>Bratislava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</si>
  <si>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</si>
  <si>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</si>
  <si>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</si>
  <si>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</si>
  <si>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</si>
  <si>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</si>
  <si>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</si>
  <si>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</si>
  <si>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</si>
  <si>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</si>
  <si>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</si>
  <si>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</si>
  <si>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</si>
  <si>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</si>
  <si>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</si>
  <si>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</si>
  <si>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</si>
  <si>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</si>
  <si>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</si>
  <si>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</si>
  <si>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</si>
  <si>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</si>
  <si>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</si>
  <si>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</si>
  <si>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</si>
  <si>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</si>
  <si>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</si>
  <si>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</si>
  <si>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</si>
  <si>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</si>
  <si>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</si>
  <si>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</si>
  <si>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</si>
  <si>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</si>
  <si>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</si>
  <si>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</si>
  <si>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</si>
  <si>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</si>
  <si>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</si>
  <si>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</si>
  <si>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</si>
  <si>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</si>
  <si>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</si>
  <si>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</si>
  <si>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</si>
  <si>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</si>
  <si>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</si>
  <si>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</si>
  <si>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</si>
  <si>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</si>
  <si>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Električková trať</t>
  </si>
  <si>
    <t>STA</t>
  </si>
  <si>
    <t>1</t>
  </si>
  <si>
    <t>{cf6fa511-e172-4599-a9d5-28e8d49d31c1}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</si>
  <si>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</si>
  <si>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</si>
  <si>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</si>
  <si>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</si>
  <si>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</si>
  <si>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</si>
  <si>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</si>
  <si>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5 - Komunikácie</t>
  </si>
  <si>
    <t>9 - Ostatné konštrukcie a práce-búranie</t>
  </si>
  <si>
    <t>99 - Presun hmôt HSV</t>
  </si>
  <si>
    <t>HSV - Práce a dodávky HSV</t>
  </si>
  <si>
    <t xml:space="preserve">    1 - Zemné práce</t>
  </si>
  <si>
    <t xml:space="preserve">    101 - ELEKTRIčKOVá TRAť</t>
  </si>
  <si>
    <t xml:space="preserve">    2 - Zakladanie-žľaby</t>
  </si>
  <si>
    <t xml:space="preserve">    3 - Zvislé a kompletné konštrukcie</t>
  </si>
  <si>
    <t xml:space="preserve">    4 - Vodorovné konštrukcie</t>
  </si>
  <si>
    <t xml:space="preserve">    8 - Rúrové vedenie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</si>
  <si>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</si>
  <si>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</si>
  <si>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</si>
  <si>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</si>
  <si>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</si>
  <si>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</si>
  <si>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</si>
  <si>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</si>
  <si>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</si>
  <si>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</si>
  <si>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</si>
  <si>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</si>
  <si>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5</t>
  </si>
  <si>
    <t>Komunikácie</t>
  </si>
  <si>
    <t>ROZPOCET</t>
  </si>
  <si>
    <t>K</t>
  </si>
  <si>
    <t>512131113</t>
  </si>
  <si>
    <t>Demontáž koľajového panela železobetónového DZP</t>
  </si>
  <si>
    <t>ks</t>
  </si>
  <si>
    <t>4</t>
  </si>
  <si>
    <t>2</t>
  </si>
  <si>
    <t>-1235456370</t>
  </si>
  <si>
    <t>523862011</t>
  </si>
  <si>
    <t>Zhotovenie koľaje zo žliabkových koľajníc na betón. doske</t>
  </si>
  <si>
    <t>m</t>
  </si>
  <si>
    <t>CS CENEKON 2016 02</t>
  </si>
  <si>
    <t>-568204238</t>
  </si>
  <si>
    <t>3</t>
  </si>
  <si>
    <t>M</t>
  </si>
  <si>
    <t>1349081020</t>
  </si>
  <si>
    <t>Koľajnica Ri60/13(60R2) tvrdená</t>
  </si>
  <si>
    <t>t</t>
  </si>
  <si>
    <t>8</t>
  </si>
  <si>
    <t>-1533757062</t>
  </si>
  <si>
    <t>134910000600R</t>
  </si>
  <si>
    <t>Koľajnica Ri60/13(60R2)</t>
  </si>
  <si>
    <t>-1269869915</t>
  </si>
  <si>
    <t>523895012</t>
  </si>
  <si>
    <t>Príplatok k cene za zhotovenie koľaje zo žliabkových koľajníc v oblúku s polomerom nad 40 do 150 m</t>
  </si>
  <si>
    <t>CS CENEKON 2019 01</t>
  </si>
  <si>
    <t>1685984305</t>
  </si>
  <si>
    <t>6</t>
  </si>
  <si>
    <t>523991113</t>
  </si>
  <si>
    <t>Upevnenie koľajníc na bet. doske (430 ks Rheinfender,320 ks W21)</t>
  </si>
  <si>
    <t>664065616</t>
  </si>
  <si>
    <t>7</t>
  </si>
  <si>
    <t>437R1</t>
  </si>
  <si>
    <t>Žliabková výhybka-2ks rozraďovacie 1 výhybka s uhlom odb9,27,44</t>
  </si>
  <si>
    <t>-2078768685</t>
  </si>
  <si>
    <t>437R5</t>
  </si>
  <si>
    <t>Zariadenie dilatačné pre žliabkovú koľajnicu dĺ. 2,0 m</t>
  </si>
  <si>
    <t>2002893242</t>
  </si>
  <si>
    <t>103</t>
  </si>
  <si>
    <t>437R7</t>
  </si>
  <si>
    <t>Izolácia koľajníc Ri60/13 systém RCS/ RAIL comfort systém (pätný profil+2 bokovnice)</t>
  </si>
  <si>
    <t>1795271272</t>
  </si>
  <si>
    <t>9</t>
  </si>
  <si>
    <t>437r3</t>
  </si>
  <si>
    <t>Koľajová križovatka</t>
  </si>
  <si>
    <t>-966064018</t>
  </si>
  <si>
    <t>10</t>
  </si>
  <si>
    <t>437R4</t>
  </si>
  <si>
    <t>Koľajová srdcovka pre rozraďovacie výhybku</t>
  </si>
  <si>
    <t>-2068748336</t>
  </si>
  <si>
    <t>11</t>
  </si>
  <si>
    <t>526001013</t>
  </si>
  <si>
    <t>Rozobratie koľaje zo žliabkových koľajníc, s výplňou bokov koľajníc,  -0,20400t</t>
  </si>
  <si>
    <t>-1842899749</t>
  </si>
  <si>
    <t>12</t>
  </si>
  <si>
    <t>533801011R</t>
  </si>
  <si>
    <t>Montáž koľajového rozvetvenia na bet. doske</t>
  </si>
  <si>
    <t>393555945</t>
  </si>
  <si>
    <t>13</t>
  </si>
  <si>
    <t>536801122</t>
  </si>
  <si>
    <t>Rozobratie rozvetvenia, s výplňou bokov koľajníc,  -0,26000t</t>
  </si>
  <si>
    <t>-434927321</t>
  </si>
  <si>
    <t>14</t>
  </si>
  <si>
    <t>546896111</t>
  </si>
  <si>
    <t>Osadenie skrine výhybkového tiahla pre elektromagnetický prestavník</t>
  </si>
  <si>
    <t>-1485848833</t>
  </si>
  <si>
    <t>15</t>
  </si>
  <si>
    <t>548111112</t>
  </si>
  <si>
    <t>Zvar žliabkových koľajníc</t>
  </si>
  <si>
    <t>-953772183</t>
  </si>
  <si>
    <t>16</t>
  </si>
  <si>
    <t>548133111</t>
  </si>
  <si>
    <t>Rez koľjníc pilou</t>
  </si>
  <si>
    <t>528274250</t>
  </si>
  <si>
    <t>17</t>
  </si>
  <si>
    <t>548133121</t>
  </si>
  <si>
    <t>Rez priečny žliabkovej koľajnice plameňom</t>
  </si>
  <si>
    <t>CS Cenekon 2016 01</t>
  </si>
  <si>
    <t>-565643292</t>
  </si>
  <si>
    <t>18</t>
  </si>
  <si>
    <t>548965011</t>
  </si>
  <si>
    <t>Obrúsenie okysličeného povrchu temena hlavy nových žliabkových koľajníc pri súvislej úprave koľaje</t>
  </si>
  <si>
    <t>1197840267</t>
  </si>
  <si>
    <t>19</t>
  </si>
  <si>
    <t>564710212</t>
  </si>
  <si>
    <t>Podklad alebo kryt z kameniva hrubého drveného veľ. 16-32 mm s rozprestretím a zhutnením hr. 60 mm</t>
  </si>
  <si>
    <t>m2</t>
  </si>
  <si>
    <t>341293655</t>
  </si>
  <si>
    <t>564730211</t>
  </si>
  <si>
    <t>Podklad alebo kryt z kameniva hrubého drveného veľ. 16-32 mm s rozprestretím a zhutnením hr. 100 mm</t>
  </si>
  <si>
    <t>-1234036747</t>
  </si>
  <si>
    <t>21</t>
  </si>
  <si>
    <t>564762111</t>
  </si>
  <si>
    <t>Podklad alebo kryt z kameniva hrubého drveného veľ. 32-63 mm (vibr.štrk) po zhut.hr. 200 mm</t>
  </si>
  <si>
    <t>1684146752</t>
  </si>
  <si>
    <t>22</t>
  </si>
  <si>
    <t>564871111</t>
  </si>
  <si>
    <t>Podklad zo štrkodrviny s rozprestretím a zhutnením, po zhutnení hr. 250 mm</t>
  </si>
  <si>
    <t>125443302</t>
  </si>
  <si>
    <t>23</t>
  </si>
  <si>
    <t>565161211</t>
  </si>
  <si>
    <t>Podklad z asfaltového betónu AC 22 P s rozprestretím a zhutnením v pruhu š. do 3 m, po zhutnení hr. 80 mm</t>
  </si>
  <si>
    <t>2090448068</t>
  </si>
  <si>
    <t>99</t>
  </si>
  <si>
    <t>283810004000</t>
  </si>
  <si>
    <t>Vlákno polypropylenové na zredukovanie tvorby trhlín vyvolaných napätiami a zmršťovaním</t>
  </si>
  <si>
    <t>kg</t>
  </si>
  <si>
    <t>-754436468</t>
  </si>
  <si>
    <t>24</t>
  </si>
  <si>
    <t>567941111</t>
  </si>
  <si>
    <t>Podklad z medzerov. betónu MCB pre TDZ I-III s rozprestretím, vlhčením, zhutnením, ošetrením vodou, po zhut. hr. 250 mm</t>
  </si>
  <si>
    <t>299445171</t>
  </si>
  <si>
    <t>25</t>
  </si>
  <si>
    <t>573111111</t>
  </si>
  <si>
    <t>Postrek asfaltový infiltračný s posypom kamenivom z asfaltu cestného v množstve 0,60 kg/m2</t>
  </si>
  <si>
    <t>1889509669</t>
  </si>
  <si>
    <t>26</t>
  </si>
  <si>
    <t>573211111</t>
  </si>
  <si>
    <t>Postrek asfaltový spojovací bez posypu kamenivom z asfaltu cestného v množstve od 0,50 do 0,70 kg/m2</t>
  </si>
  <si>
    <t>1874446123</t>
  </si>
  <si>
    <t>27</t>
  </si>
  <si>
    <t>577144271</t>
  </si>
  <si>
    <t>Asfaltový betón vrstva obrusná AC 11 O v pruhu š. do 3 m z modifik. asfaltu tr. II, po zhutnení hr. 50 mm</t>
  </si>
  <si>
    <t>-1552295203</t>
  </si>
  <si>
    <t>28</t>
  </si>
  <si>
    <t>577154451</t>
  </si>
  <si>
    <t>Asfaltový betón vrstva ložná AC 22 L v pruhu š. do 3 m z modifik. asfaltu tr. I, po zhutnení hr. 60 mm</t>
  </si>
  <si>
    <t>-240561764</t>
  </si>
  <si>
    <t>29</t>
  </si>
  <si>
    <t>591111111</t>
  </si>
  <si>
    <t>Kladenie dlažby z kociek veľkých do lôžka z kameniva ťaženého</t>
  </si>
  <si>
    <t>204388581</t>
  </si>
  <si>
    <t>30</t>
  </si>
  <si>
    <t>591141111</t>
  </si>
  <si>
    <t xml:space="preserve">Kladenie dlažby z kociek veľkých do lôžka z cementovej malty </t>
  </si>
  <si>
    <t>CS CENEKON 2017 02</t>
  </si>
  <si>
    <t>47503858</t>
  </si>
  <si>
    <t>31</t>
  </si>
  <si>
    <t>5838401680</t>
  </si>
  <si>
    <t>Dlažbová kocka - žula, rozmer 15/15 cm</t>
  </si>
  <si>
    <t>-290409362</t>
  </si>
  <si>
    <t>32</t>
  </si>
  <si>
    <t>583810000900</t>
  </si>
  <si>
    <t>Dlažobná kocka - žula, rozmer 80-100 mm</t>
  </si>
  <si>
    <t>-145190191</t>
  </si>
  <si>
    <t>Ostatné konštrukcie a práce-búranie</t>
  </si>
  <si>
    <t>33</t>
  </si>
  <si>
    <t>918101112</t>
  </si>
  <si>
    <t>Lôžko pod kamennú dlažbu z betónu prostého tr. C 16/20</t>
  </si>
  <si>
    <t>m3</t>
  </si>
  <si>
    <t>-188644068</t>
  </si>
  <si>
    <t>104</t>
  </si>
  <si>
    <t>919721111</t>
  </si>
  <si>
    <t>Dilatačné škáry vkladané v cementobet. kryte, s vyplnením škár kamenivom ťaženým, priečne</t>
  </si>
  <si>
    <t>56514107</t>
  </si>
  <si>
    <t>36</t>
  </si>
  <si>
    <t>919726564</t>
  </si>
  <si>
    <t>Tesnenie dilatačných škár zálievkou š. 20 mm hl. 40 mm</t>
  </si>
  <si>
    <t>225643636</t>
  </si>
  <si>
    <t>37</t>
  </si>
  <si>
    <t>919735111</t>
  </si>
  <si>
    <t>Rezanie existujúceho asfaltového krytu alebo podkladu hĺbky do 50 mm (chodníky)</t>
  </si>
  <si>
    <t>1875394733</t>
  </si>
  <si>
    <t>38</t>
  </si>
  <si>
    <t>919735114</t>
  </si>
  <si>
    <t>Rezanie existujúceho asfaltového krytu alebo podkladu hĺbky nad 150 do 200 mm (cesty)</t>
  </si>
  <si>
    <t>86160423</t>
  </si>
  <si>
    <t>39</t>
  </si>
  <si>
    <t>919735123</t>
  </si>
  <si>
    <t>Rezanie existujúceho betónového krytu alebo podkladu hĺbky nad 100 do 150 mm</t>
  </si>
  <si>
    <t>-826890353</t>
  </si>
  <si>
    <t>40</t>
  </si>
  <si>
    <t>919735125</t>
  </si>
  <si>
    <t>Rezanie existujúceho betónového krytu alebo podkladu hĺbky nad 200 do 250 mm</t>
  </si>
  <si>
    <t>1515351733</t>
  </si>
  <si>
    <t>41</t>
  </si>
  <si>
    <t>928126111</t>
  </si>
  <si>
    <t>Odstránenie zádlažbových panelov medzi koľajnicou a vozovkou,  -0,34000t</t>
  </si>
  <si>
    <t>34217351</t>
  </si>
  <si>
    <t>42</t>
  </si>
  <si>
    <t>959941111</t>
  </si>
  <si>
    <t>Chemická kotva s kotevným svorníkom tesnená chemickou ampulkou do betónu, ŽB, kameňa, s vyvŕtaním otvoru M10/30/130 mm</t>
  </si>
  <si>
    <t>-2092620109</t>
  </si>
  <si>
    <t>43</t>
  </si>
  <si>
    <t>961055111</t>
  </si>
  <si>
    <t>Búranie základov alebo vybúranie otvorov plochy nad 4 m2 v základoch železobetónových,  -2,40000t</t>
  </si>
  <si>
    <t>-1257342375</t>
  </si>
  <si>
    <t>44</t>
  </si>
  <si>
    <t>962048114</t>
  </si>
  <si>
    <t>Búranie konštr. nad 2m2 z betónu prostého</t>
  </si>
  <si>
    <t>-2056827350</t>
  </si>
  <si>
    <t>45</t>
  </si>
  <si>
    <t>962052211</t>
  </si>
  <si>
    <t>Búranie železobetónových prahov,  -2,40000t</t>
  </si>
  <si>
    <t>1495248111</t>
  </si>
  <si>
    <t>46</t>
  </si>
  <si>
    <t>979082213</t>
  </si>
  <si>
    <t>Vodorovná doprava sutiny so zložením a hrubým urovnaním na vzdialenosť do 1 km</t>
  </si>
  <si>
    <t>-2080153995</t>
  </si>
  <si>
    <t>47</t>
  </si>
  <si>
    <t>979082213R</t>
  </si>
  <si>
    <t>Predrvenie betónu a panelov</t>
  </si>
  <si>
    <t>-1324569317</t>
  </si>
  <si>
    <t>48</t>
  </si>
  <si>
    <t>979082214</t>
  </si>
  <si>
    <t>Skladné  - suť (asfalt 1303,33+kam. obrubnik90,80+štrkodrva281,3)</t>
  </si>
  <si>
    <t>2045200842</t>
  </si>
  <si>
    <t>49</t>
  </si>
  <si>
    <t>979082219</t>
  </si>
  <si>
    <t>Príplatok k cene za každý ďalší aj začatý 1 km nad 1 km</t>
  </si>
  <si>
    <t>CS Cenekon 2014 01</t>
  </si>
  <si>
    <t>1872024027</t>
  </si>
  <si>
    <t>50</t>
  </si>
  <si>
    <t>979087212</t>
  </si>
  <si>
    <t>Nakladanie na dopravné prostriedky pre vodorovnú dopravu sutiny</t>
  </si>
  <si>
    <t>-581554541</t>
  </si>
  <si>
    <t>51</t>
  </si>
  <si>
    <t>979087213</t>
  </si>
  <si>
    <t>Nakladanie na dopravné prostriedky pre vodorovnú dopravu vybúraných hmôt - koľajnice</t>
  </si>
  <si>
    <t>-1366814211</t>
  </si>
  <si>
    <t>52</t>
  </si>
  <si>
    <t>979087215</t>
  </si>
  <si>
    <t>skladné zemina</t>
  </si>
  <si>
    <t>250928728</t>
  </si>
  <si>
    <t>53</t>
  </si>
  <si>
    <t>979091111</t>
  </si>
  <si>
    <t>Vodorovné premiestnenie vybúraných hmôt alebo konštrukcií na vzdialenosť do 7000 m</t>
  </si>
  <si>
    <t>308086616</t>
  </si>
  <si>
    <t>54</t>
  </si>
  <si>
    <t>979091121</t>
  </si>
  <si>
    <t>Vodorovné premiestnenie vybúraných hmôt alebo konštrukcií za každých ďalších 1000 m - do 20 km</t>
  </si>
  <si>
    <t>-1207711860</t>
  </si>
  <si>
    <t>Presun hmôt HSV</t>
  </si>
  <si>
    <t>55</t>
  </si>
  <si>
    <t>998243011</t>
  </si>
  <si>
    <t>Presun hmôt pre zvršok koľají alebo koľajísk pre električku s výnimkou metra akéhokoľvek rozsahu</t>
  </si>
  <si>
    <t>127489062</t>
  </si>
  <si>
    <t>HSV</t>
  </si>
  <si>
    <t>Práce a dodávky HSV</t>
  </si>
  <si>
    <t>Zemné práce</t>
  </si>
  <si>
    <t>56</t>
  </si>
  <si>
    <t>113105113</t>
  </si>
  <si>
    <t>Rozoberanie dlažby z lomového kameňa, kladených do malty so škárami zaliatymi cem.maltou,  -0,58600t</t>
  </si>
  <si>
    <t>372444411</t>
  </si>
  <si>
    <t>57</t>
  </si>
  <si>
    <t>113202111</t>
  </si>
  <si>
    <t>Vytrhanie obrúb kamenných, s vybúraním lôžka, z krajníkov alebo obrubníkov stojatých,  -0,14500t</t>
  </si>
  <si>
    <t>2024366673</t>
  </si>
  <si>
    <t>58</t>
  </si>
  <si>
    <t>113206111</t>
  </si>
  <si>
    <t>Vytrhanie obrúb betónových, s vybúraním lôžka, z krajníkov alebo obrubníkov stojatých,  -0,14500t</t>
  </si>
  <si>
    <t>-1689629282</t>
  </si>
  <si>
    <t>59</t>
  </si>
  <si>
    <t>113307222</t>
  </si>
  <si>
    <t>Odstránenie podkladu v ploche nad 200 m2 z kameniva hrubého drveného, hr.100 do 200 mm,  -0,23500t</t>
  </si>
  <si>
    <t>-784038093</t>
  </si>
  <si>
    <t>60</t>
  </si>
  <si>
    <t>113307231</t>
  </si>
  <si>
    <t>Odstránenie podkladu v ploche nad 200 m2 z betónu prostého, hr. vrstvy do 150 mm,  -0,22500t (chodníky)</t>
  </si>
  <si>
    <t>-1515285976</t>
  </si>
  <si>
    <t>61</t>
  </si>
  <si>
    <t>113307232</t>
  </si>
  <si>
    <t>Odstránenie podkladu  v ploche nad 200 m2 z betónu prostého, hr. vrstvy nad 150 do 300 mm,  -0,50000t (308+467+908)</t>
  </si>
  <si>
    <t>916856032</t>
  </si>
  <si>
    <t>62</t>
  </si>
  <si>
    <t>113307241</t>
  </si>
  <si>
    <t>Odstránenie podkladu v ploche nad 200 m2 asfaltového, hr. vrstvy do 50 mm,  -0,09800t (chodníky)</t>
  </si>
  <si>
    <t>869719471</t>
  </si>
  <si>
    <t>63</t>
  </si>
  <si>
    <t>113307244</t>
  </si>
  <si>
    <t>Odstránenie podkladu asfaltového,  v ploche nad 200m2, hr.nad 150 do 200 mm,  -0,45000t (2276+308)</t>
  </si>
  <si>
    <t>1354948385</t>
  </si>
  <si>
    <t>64</t>
  </si>
  <si>
    <t>122202502</t>
  </si>
  <si>
    <t>Odkopávka a prekopávka nezapažená pre spodnú stavbu železníc v hornine 3 do 1000 m3 (494+145+143)</t>
  </si>
  <si>
    <t>-662833115</t>
  </si>
  <si>
    <t>65</t>
  </si>
  <si>
    <t>122202508</t>
  </si>
  <si>
    <t>Odkopávky a prekopávky nezapažené pre spodnú stavbu železníc. Príplatok k cenám za sťaženie pri rekonštruk. v hornine 3</t>
  </si>
  <si>
    <t>-310345026</t>
  </si>
  <si>
    <t>66</t>
  </si>
  <si>
    <t>122202509</t>
  </si>
  <si>
    <t>Odkopávky a prekopávky nezapažené pre spodnú stavbu železníc. Príplatok za lepivosť horniny 3</t>
  </si>
  <si>
    <t>-269120575</t>
  </si>
  <si>
    <t>67</t>
  </si>
  <si>
    <t>132201101</t>
  </si>
  <si>
    <t>Výkop ryhy do šírky 600 mm v horn.3 do 100 m3-drenaž</t>
  </si>
  <si>
    <t>-129211573</t>
  </si>
  <si>
    <t>68</t>
  </si>
  <si>
    <t>132201109</t>
  </si>
  <si>
    <t>Príplatok k cene za lepivosť pri hĺbení rýh šírky do 600 mm zapažených i nezapažených s urovnaním dna v hornine 3</t>
  </si>
  <si>
    <t>1604417008</t>
  </si>
  <si>
    <t>69</t>
  </si>
  <si>
    <t>133201101</t>
  </si>
  <si>
    <t>Výkop šachty zapaženej, hornina 3 do 100 m3-drenaž</t>
  </si>
  <si>
    <t>-1270931787</t>
  </si>
  <si>
    <t>70</t>
  </si>
  <si>
    <t>133201109</t>
  </si>
  <si>
    <t>Príplatok k cenám za lepivosť pri hĺbení šachiet zapažených i nezapažených v hornine 3</t>
  </si>
  <si>
    <t>2050434769</t>
  </si>
  <si>
    <t>71</t>
  </si>
  <si>
    <t>162504102</t>
  </si>
  <si>
    <t>Vodorovné premiestnenie výkopku pre spodnú stavbu železníc po spevnenej ceste z horniny tr.1-4 do 1000 m3 na vzdialenosť do 3000 m</t>
  </si>
  <si>
    <t>-1799752057</t>
  </si>
  <si>
    <t>72</t>
  </si>
  <si>
    <t>162504103</t>
  </si>
  <si>
    <t>Vodorovné premiestnenie výkopku pre spodnú stavbu železníc po spevnenej ceste z horniny tr.1-4 do 1000 m3, príplatok k cene za každých ďalšich a začatých 1000 m</t>
  </si>
  <si>
    <t>1874755548</t>
  </si>
  <si>
    <t>73</t>
  </si>
  <si>
    <t>171201202</t>
  </si>
  <si>
    <t>Uloženie sypaniny na skládky nad 100 do 1000 m3</t>
  </si>
  <si>
    <t>-1590960229</t>
  </si>
  <si>
    <t>74</t>
  </si>
  <si>
    <t>175101202</t>
  </si>
  <si>
    <t>Obsyp objektov sypaninou z vhodných hornín 1 až 4 s prehodením sypaniny</t>
  </si>
  <si>
    <t>-1343980320</t>
  </si>
  <si>
    <t>75</t>
  </si>
  <si>
    <t>583310002900</t>
  </si>
  <si>
    <t>Štrkopiesok frakcia 0-16 mm, STN EN 12620 + A1</t>
  </si>
  <si>
    <t>1230017952</t>
  </si>
  <si>
    <t>76</t>
  </si>
  <si>
    <t>181102302</t>
  </si>
  <si>
    <t>Úprava pláne  so zhutnením</t>
  </si>
  <si>
    <t>-1323003173</t>
  </si>
  <si>
    <t>101</t>
  </si>
  <si>
    <t>ELEKTRIčKOVá TRAť</t>
  </si>
  <si>
    <t>Zakladanie-žľaby</t>
  </si>
  <si>
    <t>98</t>
  </si>
  <si>
    <t>274351215</t>
  </si>
  <si>
    <t>Debnenie stien základových pásov, zhotovenie-dielce</t>
  </si>
  <si>
    <t>-1430154893</t>
  </si>
  <si>
    <t>100</t>
  </si>
  <si>
    <t>274351217</t>
  </si>
  <si>
    <t>Debnenie stien základových pásov, zhotovenie-tradičné</t>
  </si>
  <si>
    <t>2066496378</t>
  </si>
  <si>
    <t>275351217</t>
  </si>
  <si>
    <t>Debnenie stien základových pätiek, zhotovenie-tradičné</t>
  </si>
  <si>
    <t>-1305563970</t>
  </si>
  <si>
    <t>78</t>
  </si>
  <si>
    <t>279314811</t>
  </si>
  <si>
    <t>Betón základových.múrov, prostý zo síranovzdorného cementu tr.C 30/37</t>
  </si>
  <si>
    <t>788390986</t>
  </si>
  <si>
    <t>79</t>
  </si>
  <si>
    <t>2899712121</t>
  </si>
  <si>
    <t>Zhotovenie vrstvy zo separačnej geotextílie na upravenom povrchu v sklone do 1 : 5 , šírky nad 3 do 6 m</t>
  </si>
  <si>
    <t>-1563295167</t>
  </si>
  <si>
    <t>80</t>
  </si>
  <si>
    <t>6936651300</t>
  </si>
  <si>
    <t>Geotextília netkaná polypropylénová Tatratex PP 300</t>
  </si>
  <si>
    <t>-1355505374</t>
  </si>
  <si>
    <t>81</t>
  </si>
  <si>
    <t>289971313</t>
  </si>
  <si>
    <t>Zhotovenie vrátane dodávky vrstvy z geomreže TRIAX na upravenom povrchu</t>
  </si>
  <si>
    <t>-1223758459</t>
  </si>
  <si>
    <t>82</t>
  </si>
  <si>
    <t>2899713134</t>
  </si>
  <si>
    <t>1102965453</t>
  </si>
  <si>
    <t>Zvislé a kompletné konštrukcie</t>
  </si>
  <si>
    <t>83</t>
  </si>
  <si>
    <t>311311951</t>
  </si>
  <si>
    <t>Betón prostý tr. C 25/30 (1340m2x0,05)</t>
  </si>
  <si>
    <t>-1124319164</t>
  </si>
  <si>
    <t>84</t>
  </si>
  <si>
    <t>3889950311</t>
  </si>
  <si>
    <t>Multikanál 4W-42</t>
  </si>
  <si>
    <t>1615279327</t>
  </si>
  <si>
    <t>Vodorovné konštrukcie</t>
  </si>
  <si>
    <t>85</t>
  </si>
  <si>
    <t>451572111</t>
  </si>
  <si>
    <t>Lôžko pod potrubie, stoky a drobné objekty, v otvorenom výkope z kameniva drobného ťaženého 0-4 mm</t>
  </si>
  <si>
    <t>-1430805269</t>
  </si>
  <si>
    <t>102</t>
  </si>
  <si>
    <t>283220003000</t>
  </si>
  <si>
    <t>Fólia z PVC, hr. 0,2 mm</t>
  </si>
  <si>
    <t>784047045</t>
  </si>
  <si>
    <t>Rúrové vedenie</t>
  </si>
  <si>
    <t>86</t>
  </si>
  <si>
    <t>871238111</t>
  </si>
  <si>
    <t>Ukladanie drenážneho potrubia do pripravenej ryhy z tvrdého PVC priemeru nad 150 do 200 mm</t>
  </si>
  <si>
    <t>-1616702908</t>
  </si>
  <si>
    <t>87</t>
  </si>
  <si>
    <t>286120012200</t>
  </si>
  <si>
    <t>Rúra plnostenná drenážna, RAUDRIL RAIL PVC DN 160, SN 8, celoperforovaná, REHAU</t>
  </si>
  <si>
    <t>-2103580536</t>
  </si>
  <si>
    <t>88</t>
  </si>
  <si>
    <t>286610030300</t>
  </si>
  <si>
    <t>Drenážna šachta, dno DN 300, napojenie DN 160, s lapačom piesku</t>
  </si>
  <si>
    <t>-308980466</t>
  </si>
  <si>
    <t>89</t>
  </si>
  <si>
    <t>286610030800</t>
  </si>
  <si>
    <t>Predĺženie drenážnej šachty DN 300, dĺžka 1,5 m</t>
  </si>
  <si>
    <t>849056040</t>
  </si>
  <si>
    <t>90</t>
  </si>
  <si>
    <t>871313123</t>
  </si>
  <si>
    <t>Montáž potrubia z kanalizačných rúr z tvrdého PVC tesn. gumovým krúžkom v skl. do 20% DN 160</t>
  </si>
  <si>
    <t>-27988031</t>
  </si>
  <si>
    <t>91</t>
  </si>
  <si>
    <t>2861101700</t>
  </si>
  <si>
    <t>Kanalizačné rúry PVC-U hladké s hrdlom 160x 3.6x1000mm</t>
  </si>
  <si>
    <t>1007894096</t>
  </si>
  <si>
    <t>92</t>
  </si>
  <si>
    <t>2863101600</t>
  </si>
  <si>
    <t>PVC-U koleno pre kanalizačné rúry hladké 160/30°</t>
  </si>
  <si>
    <t>1720012923</t>
  </si>
  <si>
    <t>93</t>
  </si>
  <si>
    <t>2862102900</t>
  </si>
  <si>
    <t>PVC-U odbočka kanalizačná pre rúry hladké 160/125 45°</t>
  </si>
  <si>
    <t>1692397594</t>
  </si>
  <si>
    <t>94</t>
  </si>
  <si>
    <t>894211121</t>
  </si>
  <si>
    <t>Šachta  s obložením dna betónom tr. C 25/30 na potrubie DN 250-300 mm (šachta pre NaS a odvodnenie výhybiek)</t>
  </si>
  <si>
    <t>-443124191</t>
  </si>
  <si>
    <t>95</t>
  </si>
  <si>
    <t>894231117R1</t>
  </si>
  <si>
    <t>Šachta kanalizačná, betón vodostavebný C 25/30 na stokách elipsovitých s oblož. dna betónom DN 1000/1500 mm - vybúranie jestvujúcej, dodávka a montáž novej</t>
  </si>
  <si>
    <t>-1550630990</t>
  </si>
  <si>
    <t>96</t>
  </si>
  <si>
    <t>894416122</t>
  </si>
  <si>
    <t>Odvodňovač</t>
  </si>
  <si>
    <t>-1940396481</t>
  </si>
  <si>
    <t>97</t>
  </si>
  <si>
    <t>898170007</t>
  </si>
  <si>
    <t>Osadenie a dodanie káblovej šachty pre multikanál</t>
  </si>
  <si>
    <t>1388439997</t>
  </si>
  <si>
    <t>SO 101 Električková trať</t>
  </si>
  <si>
    <t>Trvale pružná podložka (LMSS) dodávka a montáž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</si>
</sst>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Arial CE"/>
      <family val="2"/>
    </font>
    <font>
      <sz val="8"/>
      <color rgb="FF969696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rgb="FF969696"/>
      <name val="Arial CE"/>
      <family val="2"/>
      <charset val="238"/>
    </font>
    <font>
      <b/>
      <sz val="8"/>
      <name val="Arial CE"/>
      <family val="2"/>
      <charset val="238"/>
    </font>
    <font>
      <sz val="12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2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82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3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14" fillId="0" borderId="14" xfId="0" applyNumberFormat="1" applyFont="1" applyBorder="1" applyAlignment="1">
      <alignment vertical="center"/>
    </xf>
    <xf numFmtId="4" fontId="14" fillId="0" borderId="0" xfId="0" applyNumberFormat="1" applyFont="1" applyBorder="1" applyAlignment="1">
      <alignment vertical="center"/>
    </xf>
    <xf numFmtId="166" fontId="14" fillId="0" borderId="0" xfId="0" applyNumberFormat="1" applyFont="1" applyBorder="1" applyAlignment="1">
      <alignment vertical="center"/>
    </xf>
    <xf numFmtId="4" fontId="1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" fontId="22" fillId="0" borderId="19" xfId="0" applyNumberFormat="1" applyFont="1" applyBorder="1" applyAlignment="1">
      <alignment vertical="center"/>
    </xf>
    <xf numFmtId="4" fontId="22" fillId="0" borderId="20" xfId="0" applyNumberFormat="1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4" fontId="22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/>
    <xf numFmtId="0" fontId="0" fillId="0" borderId="3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horizontal="center" vertical="center"/>
    </xf>
    <xf numFmtId="4" fontId="3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5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167" fontId="17" fillId="0" borderId="0" xfId="0" applyNumberFormat="1" applyFont="1" applyAlignment="1"/>
    <xf numFmtId="166" fontId="24" fillId="0" borderId="12" xfId="0" applyNumberFormat="1" applyFont="1" applyBorder="1" applyAlignment="1"/>
    <xf numFmtId="166" fontId="24" fillId="0" borderId="13" xfId="0" applyNumberFormat="1" applyFont="1" applyBorder="1" applyAlignment="1"/>
    <xf numFmtId="167" fontId="13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167" fontId="0" fillId="0" borderId="22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25" fillId="0" borderId="22" xfId="0" applyFont="1" applyBorder="1" applyAlignment="1" applyProtection="1">
      <alignment horizontal="left" vertical="center" wrapText="1"/>
      <protection locked="0"/>
    </xf>
    <xf numFmtId="167" fontId="25" fillId="0" borderId="22" xfId="0" applyNumberFormat="1" applyFont="1" applyBorder="1" applyAlignment="1" applyProtection="1">
      <alignment vertical="center"/>
      <protection locked="0"/>
    </xf>
    <xf numFmtId="0" fontId="25" fillId="0" borderId="3" xfId="0" applyFont="1" applyBorder="1" applyAlignment="1">
      <alignment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167" fontId="6" fillId="0" borderId="0" xfId="0" applyNumberFormat="1" applyFont="1" applyAlignment="1"/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166" fontId="1" fillId="0" borderId="20" xfId="0" applyNumberFormat="1" applyFont="1" applyBorder="1" applyAlignment="1">
      <alignment vertical="center"/>
    </xf>
    <xf numFmtId="166" fontId="1" fillId="0" borderId="21" xfId="0" applyNumberFormat="1" applyFont="1" applyBorder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22" xfId="0" applyFont="1" applyBorder="1" applyAlignment="1" applyProtection="1">
      <alignment horizontal="center" vertical="center"/>
    </xf>
    <xf numFmtId="49" fontId="0" fillId="0" borderId="22" xfId="0" applyNumberFormat="1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left" vertical="center" wrapText="1"/>
    </xf>
    <xf numFmtId="0" fontId="0" fillId="0" borderId="22" xfId="0" applyFont="1" applyBorder="1" applyAlignment="1" applyProtection="1">
      <alignment horizontal="center" vertical="center" wrapText="1"/>
    </xf>
    <xf numFmtId="167" fontId="0" fillId="0" borderId="22" xfId="0" applyNumberFormat="1" applyFont="1" applyBorder="1" applyAlignment="1" applyProtection="1">
      <alignment vertical="center"/>
    </xf>
    <xf numFmtId="0" fontId="25" fillId="0" borderId="22" xfId="0" applyFont="1" applyBorder="1" applyAlignment="1" applyProtection="1">
      <alignment horizontal="center" vertical="center"/>
    </xf>
    <xf numFmtId="49" fontId="25" fillId="0" borderId="22" xfId="0" applyNumberFormat="1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left" vertical="center" wrapText="1"/>
    </xf>
    <xf numFmtId="0" fontId="25" fillId="0" borderId="22" xfId="0" applyFont="1" applyBorder="1" applyAlignment="1" applyProtection="1">
      <alignment horizontal="center" vertical="center" wrapText="1"/>
    </xf>
    <xf numFmtId="167" fontId="25" fillId="0" borderId="22" xfId="0" applyNumberFormat="1" applyFont="1" applyBorder="1" applyAlignment="1" applyProtection="1">
      <alignment vertical="center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5" fillId="4" borderId="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right" vertical="center"/>
    </xf>
    <xf numFmtId="0" fontId="15" fillId="4" borderId="8" xfId="0" applyFont="1" applyFill="1" applyBorder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4" fontId="17" fillId="0" borderId="0" xfId="0" applyNumberFormat="1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/>
    <xf numFmtId="0" fontId="2" fillId="0" borderId="0" xfId="0" applyFont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3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opLeftCell="A28" workbookViewId="0">
      <selection activeCell="J55" sqref="J55:AF55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x14ac:dyDescent="0.2">
      <c r="A1" s="11" t="s">
        <v>0</v>
      </c>
      <c r="AZ1" s="11" t="s">
        <v>1</v>
      </c>
      <c r="BA1" s="11" t="s">
        <v>2</v>
      </c>
      <c r="BB1" s="11" t="s">
        <v>1</v>
      </c>
      <c r="BT1" s="11" t="s">
        <v>3</v>
      </c>
      <c r="BU1" s="11" t="s">
        <v>3</v>
      </c>
      <c r="BV1" s="11" t="s">
        <v>4</v>
      </c>
    </row>
    <row r="2" spans="1:74" ht="36.950000000000003" customHeight="1" x14ac:dyDescent="0.2">
      <c r="AR2" s="168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2" t="s">
        <v>6</v>
      </c>
      <c r="BT2" s="12" t="s">
        <v>7</v>
      </c>
    </row>
    <row r="3" spans="1:74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5"/>
      <c r="BS3" s="12" t="s">
        <v>6</v>
      </c>
      <c r="BT3" s="12" t="s">
        <v>7</v>
      </c>
    </row>
    <row r="4" spans="1:74" ht="24.95" customHeight="1" x14ac:dyDescent="0.2">
      <c r="B4" s="15"/>
      <c r="D4" s="16" t="s">
        <v>8</v>
      </c>
      <c r="AR4" s="15"/>
      <c r="AS4" s="17" t="s">
        <v>9</v>
      </c>
      <c r="BS4" s="12" t="s">
        <v>6</v>
      </c>
    </row>
    <row r="5" spans="1:74" ht="12" customHeight="1" x14ac:dyDescent="0.2">
      <c r="B5" s="15"/>
      <c r="D5" s="18" t="s">
        <v>10</v>
      </c>
      <c r="K5" s="165" t="s">
        <v>11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5"/>
      <c r="BS5" s="12" t="s">
        <v>6</v>
      </c>
    </row>
    <row r="6" spans="1:74" ht="36.950000000000003" customHeight="1" x14ac:dyDescent="0.2">
      <c r="B6" s="15"/>
      <c r="D6" s="19" t="s">
        <v>12</v>
      </c>
      <c r="K6" s="167" t="s">
        <v>13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5"/>
      <c r="BS6" s="12" t="s">
        <v>6</v>
      </c>
    </row>
    <row r="7" spans="1:74" ht="12" customHeight="1" x14ac:dyDescent="0.2">
      <c r="B7" s="15"/>
      <c r="D7" s="20" t="s">
        <v>14</v>
      </c>
      <c r="K7" s="12" t="s">
        <v>1</v>
      </c>
      <c r="AK7" s="20" t="s">
        <v>15</v>
      </c>
      <c r="AN7" s="12" t="s">
        <v>1</v>
      </c>
      <c r="AR7" s="15"/>
      <c r="BS7" s="12" t="s">
        <v>6</v>
      </c>
    </row>
    <row r="8" spans="1:74" ht="12" customHeight="1" x14ac:dyDescent="0.2">
      <c r="B8" s="15"/>
      <c r="D8" s="20" t="s">
        <v>16</v>
      </c>
      <c r="K8" s="12" t="s">
        <v>17</v>
      </c>
      <c r="AK8" s="20" t="s">
        <v>18</v>
      </c>
      <c r="AN8" s="131">
        <v>43791</v>
      </c>
      <c r="AR8" s="15"/>
      <c r="BS8" s="12" t="s">
        <v>6</v>
      </c>
    </row>
    <row r="9" spans="1:74" ht="14.45" customHeight="1" x14ac:dyDescent="0.2">
      <c r="B9" s="15"/>
      <c r="AR9" s="15"/>
      <c r="BS9" s="12" t="s">
        <v>6</v>
      </c>
    </row>
    <row r="10" spans="1:74" ht="12" customHeight="1" x14ac:dyDescent="0.2">
      <c r="B10" s="15"/>
      <c r="D10" s="20" t="s">
        <v>19</v>
      </c>
      <c r="AK10" s="20" t="s">
        <v>20</v>
      </c>
      <c r="AN10" s="12" t="s">
        <v>1</v>
      </c>
      <c r="AR10" s="15"/>
      <c r="BS10" s="12" t="s">
        <v>6</v>
      </c>
    </row>
    <row r="11" spans="1:74" ht="18.399999999999999" customHeight="1" x14ac:dyDescent="0.2">
      <c r="B11" s="15"/>
      <c r="E11" s="12" t="s">
        <v>21</v>
      </c>
      <c r="AK11" s="20" t="s">
        <v>22</v>
      </c>
      <c r="AN11" s="12" t="s">
        <v>1</v>
      </c>
      <c r="AR11" s="15"/>
      <c r="BS11" s="12" t="s">
        <v>6</v>
      </c>
    </row>
    <row r="12" spans="1:74" ht="6.95" customHeight="1" x14ac:dyDescent="0.2">
      <c r="B12" s="15"/>
      <c r="AR12" s="15"/>
      <c r="BS12" s="12" t="s">
        <v>6</v>
      </c>
    </row>
    <row r="13" spans="1:74" ht="12" customHeight="1" x14ac:dyDescent="0.2">
      <c r="B13" s="15"/>
      <c r="D13" s="20" t="s">
        <v>23</v>
      </c>
      <c r="AK13" s="20" t="s">
        <v>20</v>
      </c>
      <c r="AN13" s="12" t="s">
        <v>1</v>
      </c>
      <c r="AR13" s="15"/>
      <c r="BS13" s="12" t="s">
        <v>6</v>
      </c>
    </row>
    <row r="14" spans="1:74" x14ac:dyDescent="0.2">
      <c r="B14" s="15"/>
      <c r="E14" s="12" t="s">
        <v>21</v>
      </c>
      <c r="AK14" s="20" t="s">
        <v>22</v>
      </c>
      <c r="AN14" s="12" t="s">
        <v>1</v>
      </c>
      <c r="AR14" s="15"/>
      <c r="BS14" s="12" t="s">
        <v>6</v>
      </c>
    </row>
    <row r="15" spans="1:74" ht="6.95" customHeight="1" x14ac:dyDescent="0.2">
      <c r="B15" s="15"/>
      <c r="AR15" s="15"/>
      <c r="BS15" s="12" t="s">
        <v>3</v>
      </c>
    </row>
    <row r="16" spans="1:74" ht="12" customHeight="1" x14ac:dyDescent="0.2">
      <c r="B16" s="15"/>
      <c r="D16" s="20" t="s">
        <v>24</v>
      </c>
      <c r="AK16" s="20" t="s">
        <v>20</v>
      </c>
      <c r="AN16" s="12" t="s">
        <v>1</v>
      </c>
      <c r="AR16" s="15"/>
      <c r="BS16" s="12" t="s">
        <v>3</v>
      </c>
    </row>
    <row r="17" spans="2:71" ht="18.399999999999999" customHeight="1" x14ac:dyDescent="0.2">
      <c r="B17" s="15"/>
      <c r="E17" s="12" t="s">
        <v>21</v>
      </c>
      <c r="AK17" s="20" t="s">
        <v>22</v>
      </c>
      <c r="AN17" s="12" t="s">
        <v>1</v>
      </c>
      <c r="AR17" s="15"/>
      <c r="BS17" s="12" t="s">
        <v>25</v>
      </c>
    </row>
    <row r="18" spans="2:71" ht="6.95" customHeight="1" x14ac:dyDescent="0.2">
      <c r="B18" s="15"/>
      <c r="AR18" s="15"/>
      <c r="BS18" s="12" t="s">
        <v>26</v>
      </c>
    </row>
    <row r="19" spans="2:71" ht="12" customHeight="1" x14ac:dyDescent="0.2">
      <c r="B19" s="15"/>
      <c r="D19" s="20" t="s">
        <v>27</v>
      </c>
      <c r="AK19" s="20" t="s">
        <v>20</v>
      </c>
      <c r="AN19" s="12" t="s">
        <v>1</v>
      </c>
      <c r="AR19" s="15"/>
      <c r="BS19" s="12" t="s">
        <v>26</v>
      </c>
    </row>
    <row r="20" spans="2:71" ht="18.399999999999999" customHeight="1" x14ac:dyDescent="0.2">
      <c r="B20" s="15"/>
      <c r="E20" s="12" t="s">
        <v>21</v>
      </c>
      <c r="AK20" s="20" t="s">
        <v>22</v>
      </c>
      <c r="AN20" s="12" t="s">
        <v>1</v>
      </c>
      <c r="AR20" s="15"/>
      <c r="BS20" s="12" t="s">
        <v>25</v>
      </c>
    </row>
    <row r="21" spans="2:71" ht="6.95" customHeight="1" x14ac:dyDescent="0.2">
      <c r="B21" s="15"/>
      <c r="AR21" s="15"/>
    </row>
    <row r="22" spans="2:71" ht="12" customHeight="1" x14ac:dyDescent="0.2">
      <c r="B22" s="15"/>
      <c r="D22" s="20" t="s">
        <v>28</v>
      </c>
      <c r="AR22" s="15"/>
    </row>
    <row r="23" spans="2:71" ht="16.5" customHeight="1" x14ac:dyDescent="0.2">
      <c r="B23" s="15"/>
      <c r="E23" s="169" t="s">
        <v>1</v>
      </c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R23" s="15"/>
    </row>
    <row r="24" spans="2:71" ht="6.95" customHeight="1" x14ac:dyDescent="0.2">
      <c r="B24" s="15"/>
      <c r="AR24" s="15"/>
    </row>
    <row r="25" spans="2:71" ht="6.95" customHeight="1" x14ac:dyDescent="0.2">
      <c r="B25" s="15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R25" s="15"/>
    </row>
    <row r="26" spans="2:71" s="1" customFormat="1" ht="25.9" customHeight="1" x14ac:dyDescent="0.2">
      <c r="B26" s="23"/>
      <c r="D26" s="24" t="s">
        <v>29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70">
        <f>ROUND(AG54,2)</f>
        <v>0</v>
      </c>
      <c r="AL26" s="171"/>
      <c r="AM26" s="171"/>
      <c r="AN26" s="171"/>
      <c r="AO26" s="171"/>
      <c r="AR26" s="23"/>
    </row>
    <row r="27" spans="2:71" s="1" customFormat="1" ht="6.95" customHeight="1" x14ac:dyDescent="0.2">
      <c r="B27" s="23"/>
      <c r="AR27" s="23"/>
    </row>
    <row r="28" spans="2:71" s="1" customFormat="1" x14ac:dyDescent="0.2">
      <c r="B28" s="23"/>
      <c r="L28" s="172" t="s">
        <v>30</v>
      </c>
      <c r="M28" s="172"/>
      <c r="N28" s="172"/>
      <c r="O28" s="172"/>
      <c r="P28" s="172"/>
      <c r="W28" s="172" t="s">
        <v>31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32</v>
      </c>
      <c r="AL28" s="172"/>
      <c r="AM28" s="172"/>
      <c r="AN28" s="172"/>
      <c r="AO28" s="172"/>
      <c r="AR28" s="23"/>
    </row>
    <row r="29" spans="2:71" s="2" customFormat="1" ht="14.45" customHeight="1" x14ac:dyDescent="0.2">
      <c r="B29" s="27"/>
      <c r="D29" s="20" t="s">
        <v>33</v>
      </c>
      <c r="F29" s="20" t="s">
        <v>34</v>
      </c>
      <c r="L29" s="175">
        <v>0.2</v>
      </c>
      <c r="M29" s="174"/>
      <c r="N29" s="174"/>
      <c r="O29" s="174"/>
      <c r="P29" s="174"/>
      <c r="W29" s="173">
        <f>ROUND(AZ54, 2)</f>
        <v>0</v>
      </c>
      <c r="X29" s="174"/>
      <c r="Y29" s="174"/>
      <c r="Z29" s="174"/>
      <c r="AA29" s="174"/>
      <c r="AB29" s="174"/>
      <c r="AC29" s="174"/>
      <c r="AD29" s="174"/>
      <c r="AE29" s="174"/>
      <c r="AK29" s="173">
        <f>ROUND(AV54, 2)</f>
        <v>0</v>
      </c>
      <c r="AL29" s="174"/>
      <c r="AM29" s="174"/>
      <c r="AN29" s="174"/>
      <c r="AO29" s="174"/>
      <c r="AR29" s="27"/>
    </row>
    <row r="30" spans="2:71" s="2" customFormat="1" ht="14.45" customHeight="1" x14ac:dyDescent="0.2">
      <c r="B30" s="27"/>
      <c r="F30" s="20" t="s">
        <v>35</v>
      </c>
      <c r="L30" s="175">
        <v>0.2</v>
      </c>
      <c r="M30" s="174"/>
      <c r="N30" s="174"/>
      <c r="O30" s="174"/>
      <c r="P30" s="174"/>
      <c r="W30" s="173">
        <f>ROUND(BA54, 2)</f>
        <v>0</v>
      </c>
      <c r="X30" s="174"/>
      <c r="Y30" s="174"/>
      <c r="Z30" s="174"/>
      <c r="AA30" s="174"/>
      <c r="AB30" s="174"/>
      <c r="AC30" s="174"/>
      <c r="AD30" s="174"/>
      <c r="AE30" s="174"/>
      <c r="AK30" s="173">
        <f>ROUND(AW54, 2)</f>
        <v>0</v>
      </c>
      <c r="AL30" s="174"/>
      <c r="AM30" s="174"/>
      <c r="AN30" s="174"/>
      <c r="AO30" s="174"/>
      <c r="AR30" s="27"/>
    </row>
    <row r="31" spans="2:71" s="2" customFormat="1" ht="14.45" hidden="1" customHeight="1" x14ac:dyDescent="0.2">
      <c r="B31" s="27"/>
      <c r="F31" s="20" t="s">
        <v>36</v>
      </c>
      <c r="L31" s="175">
        <v>0.2</v>
      </c>
      <c r="M31" s="174"/>
      <c r="N31" s="174"/>
      <c r="O31" s="174"/>
      <c r="P31" s="174"/>
      <c r="W31" s="173">
        <f>ROUND(BB54, 2)</f>
        <v>0</v>
      </c>
      <c r="X31" s="174"/>
      <c r="Y31" s="174"/>
      <c r="Z31" s="174"/>
      <c r="AA31" s="174"/>
      <c r="AB31" s="174"/>
      <c r="AC31" s="174"/>
      <c r="AD31" s="174"/>
      <c r="AE31" s="174"/>
      <c r="AK31" s="173">
        <v>0</v>
      </c>
      <c r="AL31" s="174"/>
      <c r="AM31" s="174"/>
      <c r="AN31" s="174"/>
      <c r="AO31" s="174"/>
      <c r="AR31" s="27"/>
    </row>
    <row r="32" spans="2:71" s="2" customFormat="1" ht="14.45" hidden="1" customHeight="1" x14ac:dyDescent="0.2">
      <c r="B32" s="27"/>
      <c r="F32" s="20" t="s">
        <v>37</v>
      </c>
      <c r="L32" s="175">
        <v>0.2</v>
      </c>
      <c r="M32" s="174"/>
      <c r="N32" s="174"/>
      <c r="O32" s="174"/>
      <c r="P32" s="174"/>
      <c r="W32" s="173">
        <f>ROUND(BC54, 2)</f>
        <v>0</v>
      </c>
      <c r="X32" s="174"/>
      <c r="Y32" s="174"/>
      <c r="Z32" s="174"/>
      <c r="AA32" s="174"/>
      <c r="AB32" s="174"/>
      <c r="AC32" s="174"/>
      <c r="AD32" s="174"/>
      <c r="AE32" s="174"/>
      <c r="AK32" s="173">
        <v>0</v>
      </c>
      <c r="AL32" s="174"/>
      <c r="AM32" s="174"/>
      <c r="AN32" s="174"/>
      <c r="AO32" s="174"/>
      <c r="AR32" s="27"/>
    </row>
    <row r="33" spans="2:44" s="2" customFormat="1" ht="14.45" hidden="1" customHeight="1" x14ac:dyDescent="0.2">
      <c r="B33" s="27"/>
      <c r="F33" s="20" t="s">
        <v>38</v>
      </c>
      <c r="L33" s="175">
        <v>0</v>
      </c>
      <c r="M33" s="174"/>
      <c r="N33" s="174"/>
      <c r="O33" s="174"/>
      <c r="P33" s="174"/>
      <c r="W33" s="173">
        <f>ROUND(BD54, 2)</f>
        <v>0</v>
      </c>
      <c r="X33" s="174"/>
      <c r="Y33" s="174"/>
      <c r="Z33" s="174"/>
      <c r="AA33" s="174"/>
      <c r="AB33" s="174"/>
      <c r="AC33" s="174"/>
      <c r="AD33" s="174"/>
      <c r="AE33" s="174"/>
      <c r="AK33" s="173">
        <v>0</v>
      </c>
      <c r="AL33" s="174"/>
      <c r="AM33" s="174"/>
      <c r="AN33" s="174"/>
      <c r="AO33" s="174"/>
      <c r="AR33" s="27"/>
    </row>
    <row r="34" spans="2:44" s="1" customFormat="1" ht="6.95" customHeight="1" x14ac:dyDescent="0.2">
      <c r="B34" s="23"/>
      <c r="AR34" s="23"/>
    </row>
    <row r="35" spans="2:44" s="1" customFormat="1" ht="25.9" customHeight="1" x14ac:dyDescent="0.2">
      <c r="B35" s="23"/>
      <c r="C35" s="29"/>
      <c r="D35" s="30" t="s">
        <v>39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 t="s">
        <v>40</v>
      </c>
      <c r="U35" s="31"/>
      <c r="V35" s="31"/>
      <c r="W35" s="31"/>
      <c r="X35" s="176" t="s">
        <v>41</v>
      </c>
      <c r="Y35" s="177"/>
      <c r="Z35" s="177"/>
      <c r="AA35" s="177"/>
      <c r="AB35" s="177"/>
      <c r="AC35" s="31"/>
      <c r="AD35" s="31"/>
      <c r="AE35" s="31"/>
      <c r="AF35" s="31"/>
      <c r="AG35" s="31"/>
      <c r="AH35" s="31"/>
      <c r="AI35" s="31"/>
      <c r="AJ35" s="31"/>
      <c r="AK35" s="178">
        <f>SUM(AK26:AK33)</f>
        <v>0</v>
      </c>
      <c r="AL35" s="177"/>
      <c r="AM35" s="177"/>
      <c r="AN35" s="177"/>
      <c r="AO35" s="179"/>
      <c r="AP35" s="29"/>
      <c r="AQ35" s="29"/>
      <c r="AR35" s="23"/>
    </row>
    <row r="36" spans="2:44" s="1" customFormat="1" ht="6.95" customHeight="1" x14ac:dyDescent="0.2">
      <c r="B36" s="23"/>
      <c r="AR36" s="23"/>
    </row>
    <row r="37" spans="2:44" s="1" customFormat="1" ht="6.95" customHeight="1" x14ac:dyDescent="0.2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23"/>
    </row>
    <row r="41" spans="2:44" s="1" customFormat="1" ht="6.95" customHeight="1" x14ac:dyDescent="0.2">
      <c r="B41" s="35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23"/>
    </row>
    <row r="42" spans="2:44" s="1" customFormat="1" ht="24.95" customHeight="1" x14ac:dyDescent="0.2">
      <c r="B42" s="23"/>
      <c r="C42" s="16" t="s">
        <v>42</v>
      </c>
      <c r="AR42" s="23"/>
    </row>
    <row r="43" spans="2:44" s="1" customFormat="1" ht="6.95" customHeight="1" x14ac:dyDescent="0.2">
      <c r="B43" s="23"/>
      <c r="AR43" s="23"/>
    </row>
    <row r="44" spans="2:44" s="1" customFormat="1" ht="12" customHeight="1" x14ac:dyDescent="0.2">
      <c r="B44" s="23"/>
      <c r="C44" s="20" t="s">
        <v>10</v>
      </c>
      <c r="L44" s="1" t="str">
        <f>K5</f>
        <v>201</v>
      </c>
      <c r="AR44" s="23"/>
    </row>
    <row r="45" spans="2:44" s="3" customFormat="1" ht="36.950000000000003" customHeight="1" x14ac:dyDescent="0.2">
      <c r="B45" s="37"/>
      <c r="C45" s="38" t="s">
        <v>12</v>
      </c>
      <c r="L45" s="146" t="str">
        <f>K6</f>
        <v>ET Americké námestie</v>
      </c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R45" s="37"/>
    </row>
    <row r="46" spans="2:44" s="1" customFormat="1" ht="6.95" customHeight="1" x14ac:dyDescent="0.2">
      <c r="B46" s="23"/>
      <c r="AR46" s="23"/>
    </row>
    <row r="47" spans="2:44" s="1" customFormat="1" ht="12" customHeight="1" x14ac:dyDescent="0.2">
      <c r="B47" s="23"/>
      <c r="C47" s="20" t="s">
        <v>16</v>
      </c>
      <c r="L47" s="39" t="str">
        <f>IF(K8="","",K8)</f>
        <v>Bratislava</v>
      </c>
      <c r="AI47" s="20" t="s">
        <v>18</v>
      </c>
      <c r="AM47" s="148">
        <f>IF(AN8= "","",AN8)</f>
        <v>43791</v>
      </c>
      <c r="AN47" s="148"/>
      <c r="AR47" s="23"/>
    </row>
    <row r="48" spans="2:44" s="1" customFormat="1" ht="6.95" customHeight="1" x14ac:dyDescent="0.2">
      <c r="B48" s="23"/>
      <c r="AR48" s="23"/>
    </row>
    <row r="49" spans="1:91" s="1" customFormat="1" ht="13.7" customHeight="1" x14ac:dyDescent="0.2">
      <c r="B49" s="23"/>
      <c r="C49" s="20" t="s">
        <v>19</v>
      </c>
      <c r="L49" s="1" t="str">
        <f>IF(E11= "","",E11)</f>
        <v xml:space="preserve"> </v>
      </c>
      <c r="AI49" s="20" t="s">
        <v>24</v>
      </c>
      <c r="AM49" s="149" t="str">
        <f>IF(E17="","",E17)</f>
        <v xml:space="preserve"> </v>
      </c>
      <c r="AN49" s="150"/>
      <c r="AO49" s="150"/>
      <c r="AP49" s="150"/>
      <c r="AR49" s="23"/>
      <c r="AS49" s="151" t="s">
        <v>43</v>
      </c>
      <c r="AT49" s="152"/>
      <c r="AU49" s="41"/>
      <c r="AV49" s="41"/>
      <c r="AW49" s="41"/>
      <c r="AX49" s="41"/>
      <c r="AY49" s="41"/>
      <c r="AZ49" s="41"/>
      <c r="BA49" s="41"/>
      <c r="BB49" s="41"/>
      <c r="BC49" s="41"/>
      <c r="BD49" s="42"/>
    </row>
    <row r="50" spans="1:91" s="1" customFormat="1" ht="13.7" customHeight="1" x14ac:dyDescent="0.2">
      <c r="B50" s="23"/>
      <c r="C50" s="20" t="s">
        <v>23</v>
      </c>
      <c r="L50" s="1" t="str">
        <f>IF(E14="","",E14)</f>
        <v xml:space="preserve"> </v>
      </c>
      <c r="AI50" s="20" t="s">
        <v>27</v>
      </c>
      <c r="AM50" s="149" t="str">
        <f>IF(E20="","",E20)</f>
        <v xml:space="preserve"> </v>
      </c>
      <c r="AN50" s="150"/>
      <c r="AO50" s="150"/>
      <c r="AP50" s="150"/>
      <c r="AR50" s="23"/>
      <c r="AS50" s="153"/>
      <c r="AT50" s="154"/>
      <c r="AU50" s="44"/>
      <c r="AV50" s="44"/>
      <c r="AW50" s="44"/>
      <c r="AX50" s="44"/>
      <c r="AY50" s="44"/>
      <c r="AZ50" s="44"/>
      <c r="BA50" s="44"/>
      <c r="BB50" s="44"/>
      <c r="BC50" s="44"/>
      <c r="BD50" s="45"/>
    </row>
    <row r="51" spans="1:91" s="1" customFormat="1" ht="10.9" customHeight="1" x14ac:dyDescent="0.2">
      <c r="B51" s="23"/>
      <c r="AR51" s="23"/>
      <c r="AS51" s="153"/>
      <c r="AT51" s="154"/>
      <c r="AU51" s="44"/>
      <c r="AV51" s="44"/>
      <c r="AW51" s="44"/>
      <c r="AX51" s="44"/>
      <c r="AY51" s="44"/>
      <c r="AZ51" s="44"/>
      <c r="BA51" s="44"/>
      <c r="BB51" s="44"/>
      <c r="BC51" s="44"/>
      <c r="BD51" s="45"/>
    </row>
    <row r="52" spans="1:91" s="1" customFormat="1" ht="29.25" customHeight="1" x14ac:dyDescent="0.2">
      <c r="B52" s="23"/>
      <c r="C52" s="155" t="s">
        <v>44</v>
      </c>
      <c r="D52" s="156"/>
      <c r="E52" s="156"/>
      <c r="F52" s="156"/>
      <c r="G52" s="156"/>
      <c r="H52" s="46"/>
      <c r="I52" s="157" t="s">
        <v>45</v>
      </c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8" t="s">
        <v>46</v>
      </c>
      <c r="AH52" s="156"/>
      <c r="AI52" s="156"/>
      <c r="AJ52" s="156"/>
      <c r="AK52" s="156"/>
      <c r="AL52" s="156"/>
      <c r="AM52" s="156"/>
      <c r="AN52" s="157" t="s">
        <v>47</v>
      </c>
      <c r="AO52" s="156"/>
      <c r="AP52" s="159"/>
      <c r="AQ52" s="47" t="s">
        <v>48</v>
      </c>
      <c r="AR52" s="23"/>
      <c r="AS52" s="48" t="s">
        <v>49</v>
      </c>
      <c r="AT52" s="49" t="s">
        <v>50</v>
      </c>
      <c r="AU52" s="49" t="s">
        <v>51</v>
      </c>
      <c r="AV52" s="49" t="s">
        <v>52</v>
      </c>
      <c r="AW52" s="49" t="s">
        <v>53</v>
      </c>
      <c r="AX52" s="49" t="s">
        <v>54</v>
      </c>
      <c r="AY52" s="49" t="s">
        <v>55</v>
      </c>
      <c r="AZ52" s="49" t="s">
        <v>56</v>
      </c>
      <c r="BA52" s="49" t="s">
        <v>57</v>
      </c>
      <c r="BB52" s="49" t="s">
        <v>58</v>
      </c>
      <c r="BC52" s="49" t="s">
        <v>59</v>
      </c>
      <c r="BD52" s="50" t="s">
        <v>60</v>
      </c>
    </row>
    <row r="53" spans="1:91" s="1" customFormat="1" ht="10.9" customHeight="1" x14ac:dyDescent="0.2">
      <c r="B53" s="23"/>
      <c r="AR53" s="23"/>
      <c r="AS53" s="5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</row>
    <row r="54" spans="1:91" s="4" customFormat="1" ht="32.450000000000003" customHeight="1" x14ac:dyDescent="0.2">
      <c r="B54" s="52"/>
      <c r="C54" s="53" t="s">
        <v>61</v>
      </c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163">
        <f>ROUND(AG55,2)</f>
        <v>0</v>
      </c>
      <c r="AH54" s="163"/>
      <c r="AI54" s="163"/>
      <c r="AJ54" s="163"/>
      <c r="AK54" s="163"/>
      <c r="AL54" s="163"/>
      <c r="AM54" s="163"/>
      <c r="AN54" s="164">
        <f>SUM(AG54,AT54)</f>
        <v>0</v>
      </c>
      <c r="AO54" s="164"/>
      <c r="AP54" s="164"/>
      <c r="AQ54" s="56" t="s">
        <v>1</v>
      </c>
      <c r="AR54" s="52"/>
      <c r="AS54" s="57">
        <f>ROUND(AS55,2)</f>
        <v>0</v>
      </c>
      <c r="AT54" s="58">
        <f>ROUND(SUM(AV54:AW54),2)</f>
        <v>0</v>
      </c>
      <c r="AU54" s="59">
        <f>ROUND(AU55,5)</f>
        <v>20396.232749999999</v>
      </c>
      <c r="AV54" s="58">
        <f>ROUND(AZ54*L29,2)</f>
        <v>0</v>
      </c>
      <c r="AW54" s="58">
        <f>ROUND(BA54*L30,2)</f>
        <v>0</v>
      </c>
      <c r="AX54" s="58">
        <f>ROUND(BB54*L29,2)</f>
        <v>0</v>
      </c>
      <c r="AY54" s="58">
        <f>ROUND(BC54*L30,2)</f>
        <v>0</v>
      </c>
      <c r="AZ54" s="58">
        <f>ROUND(AZ55,2)</f>
        <v>0</v>
      </c>
      <c r="BA54" s="58">
        <f>ROUND(BA55,2)</f>
        <v>0</v>
      </c>
      <c r="BB54" s="58">
        <f>ROUND(BB55,2)</f>
        <v>0</v>
      </c>
      <c r="BC54" s="58">
        <f>ROUND(BC55,2)</f>
        <v>0</v>
      </c>
      <c r="BD54" s="60">
        <f>ROUND(BD55,2)</f>
        <v>0</v>
      </c>
      <c r="BS54" s="61" t="s">
        <v>62</v>
      </c>
      <c r="BT54" s="61" t="s">
        <v>63</v>
      </c>
      <c r="BU54" s="62" t="s">
        <v>64</v>
      </c>
      <c r="BV54" s="61" t="s">
        <v>65</v>
      </c>
      <c r="BW54" s="61" t="s">
        <v>4</v>
      </c>
      <c r="BX54" s="61" t="s">
        <v>66</v>
      </c>
      <c r="CL54" s="61" t="s">
        <v>1</v>
      </c>
    </row>
    <row r="55" spans="1:91" s="5" customFormat="1" ht="16.5" customHeight="1" x14ac:dyDescent="0.2">
      <c r="A55" s="63" t="s">
        <v>67</v>
      </c>
      <c r="B55" s="64"/>
      <c r="C55" s="65"/>
      <c r="D55" s="162">
        <v>101</v>
      </c>
      <c r="E55" s="162"/>
      <c r="F55" s="162"/>
      <c r="G55" s="162"/>
      <c r="H55" s="162"/>
      <c r="I55" s="66"/>
      <c r="J55" s="162" t="s">
        <v>68</v>
      </c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0">
        <f>'101-1 - Električková trať'!J30</f>
        <v>0</v>
      </c>
      <c r="AH55" s="161"/>
      <c r="AI55" s="161"/>
      <c r="AJ55" s="161"/>
      <c r="AK55" s="161"/>
      <c r="AL55" s="161"/>
      <c r="AM55" s="161"/>
      <c r="AN55" s="160">
        <f>SUM(AG55,AT55)</f>
        <v>0</v>
      </c>
      <c r="AO55" s="161"/>
      <c r="AP55" s="161"/>
      <c r="AQ55" s="67" t="s">
        <v>69</v>
      </c>
      <c r="AR55" s="64"/>
      <c r="AS55" s="68">
        <v>0</v>
      </c>
      <c r="AT55" s="69">
        <f>ROUND(SUM(AV55:AW55),2)</f>
        <v>0</v>
      </c>
      <c r="AU55" s="70">
        <f>'101-1 - Električková trať'!P89</f>
        <v>20396.232753000004</v>
      </c>
      <c r="AV55" s="69">
        <f>'101-1 - Električková trať'!J33</f>
        <v>0</v>
      </c>
      <c r="AW55" s="69">
        <f>'101-1 - Električková trať'!J34</f>
        <v>0</v>
      </c>
      <c r="AX55" s="69">
        <f>'101-1 - Električková trať'!J35</f>
        <v>0</v>
      </c>
      <c r="AY55" s="69">
        <f>'101-1 - Električková trať'!J36</f>
        <v>0</v>
      </c>
      <c r="AZ55" s="69">
        <f>'101-1 - Električková trať'!F33</f>
        <v>0</v>
      </c>
      <c r="BA55" s="69">
        <f>'101-1 - Električková trať'!F34</f>
        <v>0</v>
      </c>
      <c r="BB55" s="69">
        <f>'101-1 - Električková trať'!F35</f>
        <v>0</v>
      </c>
      <c r="BC55" s="69">
        <f>'101-1 - Električková trať'!F36</f>
        <v>0</v>
      </c>
      <c r="BD55" s="71">
        <f>'101-1 - Električková trať'!F37</f>
        <v>0</v>
      </c>
      <c r="BT55" s="72" t="s">
        <v>70</v>
      </c>
      <c r="BV55" s="72" t="s">
        <v>65</v>
      </c>
      <c r="BW55" s="72" t="s">
        <v>71</v>
      </c>
      <c r="BX55" s="72" t="s">
        <v>4</v>
      </c>
      <c r="CL55" s="72" t="s">
        <v>1</v>
      </c>
      <c r="CM55" s="72" t="s">
        <v>63</v>
      </c>
    </row>
    <row r="56" spans="1:91" s="1" customFormat="1" ht="30" customHeight="1" x14ac:dyDescent="0.2">
      <c r="B56" s="23"/>
      <c r="AR56" s="23"/>
    </row>
    <row r="57" spans="1:91" s="1" customFormat="1" ht="6.95" customHeight="1" x14ac:dyDescent="0.2"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23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101-1 - Električková trať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201"/>
  <sheetViews>
    <sheetView showGridLines="0" tabSelected="1" topLeftCell="A88" workbookViewId="0">
      <selection activeCell="I107" sqref="I107"/>
    </sheetView>
  </sheetViews>
  <sheetFormatPr defaultRowHeight="11.25" x14ac:dyDescent="0.2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9" width="14.1640625" customWidth="1"/>
    <col min="10" max="10" width="23.5" customWidth="1"/>
    <col min="11" max="11" width="15.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46" x14ac:dyDescent="0.2">
      <c r="A1" s="73"/>
    </row>
    <row r="2" spans="1:46" ht="36.950000000000003" customHeight="1" x14ac:dyDescent="0.2">
      <c r="L2" s="168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2" t="s">
        <v>71</v>
      </c>
    </row>
    <row r="3" spans="1:46" ht="6.95" customHeight="1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5"/>
      <c r="AT3" s="12" t="s">
        <v>63</v>
      </c>
    </row>
    <row r="4" spans="1:46" ht="24.95" customHeight="1" x14ac:dyDescent="0.2">
      <c r="B4" s="15"/>
      <c r="D4" s="16" t="s">
        <v>72</v>
      </c>
      <c r="L4" s="15"/>
      <c r="M4" s="17" t="s">
        <v>9</v>
      </c>
      <c r="AT4" s="12" t="s">
        <v>3</v>
      </c>
    </row>
    <row r="5" spans="1:46" ht="6.95" customHeight="1" x14ac:dyDescent="0.2">
      <c r="B5" s="15"/>
      <c r="L5" s="15"/>
    </row>
    <row r="6" spans="1:46" ht="12" customHeight="1" x14ac:dyDescent="0.2">
      <c r="B6" s="15"/>
      <c r="D6" s="20" t="s">
        <v>12</v>
      </c>
      <c r="L6" s="15"/>
    </row>
    <row r="7" spans="1:46" ht="16.5" customHeight="1" x14ac:dyDescent="0.2">
      <c r="B7" s="15"/>
      <c r="E7" s="180" t="str">
        <f>'Rekapitulácia stavby'!K6</f>
        <v>ET Americké námestie</v>
      </c>
      <c r="F7" s="181"/>
      <c r="G7" s="181"/>
      <c r="H7" s="181"/>
      <c r="L7" s="15"/>
    </row>
    <row r="8" spans="1:46" s="1" customFormat="1" ht="12" customHeight="1" x14ac:dyDescent="0.2">
      <c r="B8" s="23"/>
      <c r="D8" s="20" t="s">
        <v>73</v>
      </c>
      <c r="L8" s="23"/>
    </row>
    <row r="9" spans="1:46" s="1" customFormat="1" ht="36.950000000000003" customHeight="1" x14ac:dyDescent="0.2">
      <c r="B9" s="23"/>
      <c r="E9" s="146" t="s">
        <v>527</v>
      </c>
      <c r="F9" s="150"/>
      <c r="G9" s="150"/>
      <c r="H9" s="150"/>
      <c r="L9" s="23"/>
    </row>
    <row r="10" spans="1:46" s="1" customFormat="1" x14ac:dyDescent="0.2">
      <c r="B10" s="23"/>
      <c r="L10" s="23"/>
    </row>
    <row r="11" spans="1:46" s="1" customFormat="1" ht="12" customHeight="1" x14ac:dyDescent="0.2">
      <c r="B11" s="23"/>
      <c r="D11" s="20" t="s">
        <v>14</v>
      </c>
      <c r="F11" s="12" t="s">
        <v>1</v>
      </c>
      <c r="I11" s="20" t="s">
        <v>15</v>
      </c>
      <c r="J11" s="12" t="s">
        <v>1</v>
      </c>
      <c r="L11" s="23"/>
    </row>
    <row r="12" spans="1:46" s="1" customFormat="1" ht="12" customHeight="1" x14ac:dyDescent="0.2">
      <c r="B12" s="23"/>
      <c r="D12" s="20" t="s">
        <v>16</v>
      </c>
      <c r="F12" s="12" t="s">
        <v>17</v>
      </c>
      <c r="I12" s="20" t="s">
        <v>18</v>
      </c>
      <c r="J12" s="40">
        <f>'Rekapitulácia stavby'!AN8</f>
        <v>43791</v>
      </c>
      <c r="L12" s="23"/>
    </row>
    <row r="13" spans="1:46" s="1" customFormat="1" ht="10.9" customHeight="1" x14ac:dyDescent="0.2">
      <c r="B13" s="23"/>
      <c r="L13" s="23"/>
    </row>
    <row r="14" spans="1:46" s="1" customFormat="1" ht="12" customHeight="1" x14ac:dyDescent="0.2">
      <c r="B14" s="23"/>
      <c r="D14" s="20" t="s">
        <v>19</v>
      </c>
      <c r="I14" s="20" t="s">
        <v>20</v>
      </c>
      <c r="J14" s="12" t="str">
        <f>IF('Rekapitulácia stavby'!AN10="","",'Rekapitulácia stavby'!AN10)</f>
        <v/>
      </c>
      <c r="L14" s="23"/>
    </row>
    <row r="15" spans="1:46" s="1" customFormat="1" ht="18" customHeight="1" x14ac:dyDescent="0.2">
      <c r="B15" s="23"/>
      <c r="E15" s="12" t="str">
        <f>IF('Rekapitulácia stavby'!E11="","",'Rekapitulácia stavby'!E11)</f>
        <v xml:space="preserve"> </v>
      </c>
      <c r="I15" s="20" t="s">
        <v>22</v>
      </c>
      <c r="J15" s="12" t="str">
        <f>IF('Rekapitulácia stavby'!AN11="","",'Rekapitulácia stavby'!AN11)</f>
        <v/>
      </c>
      <c r="L15" s="23"/>
    </row>
    <row r="16" spans="1:46" s="1" customFormat="1" ht="6.95" customHeight="1" x14ac:dyDescent="0.2">
      <c r="B16" s="23"/>
      <c r="L16" s="23"/>
    </row>
    <row r="17" spans="2:12" s="1" customFormat="1" ht="12" customHeight="1" x14ac:dyDescent="0.2">
      <c r="B17" s="23"/>
      <c r="D17" s="20" t="s">
        <v>23</v>
      </c>
      <c r="I17" s="20" t="s">
        <v>20</v>
      </c>
      <c r="J17" s="12" t="str">
        <f>'Rekapitulácia stavby'!AN13</f>
        <v/>
      </c>
      <c r="L17" s="23"/>
    </row>
    <row r="18" spans="2:12" s="1" customFormat="1" ht="18" customHeight="1" x14ac:dyDescent="0.2">
      <c r="B18" s="23"/>
      <c r="E18" s="165" t="str">
        <f>'Rekapitulácia stavby'!E14</f>
        <v xml:space="preserve"> </v>
      </c>
      <c r="F18" s="165"/>
      <c r="G18" s="165"/>
      <c r="H18" s="165"/>
      <c r="I18" s="20" t="s">
        <v>22</v>
      </c>
      <c r="J18" s="12" t="str">
        <f>'Rekapitulácia stavby'!AN14</f>
        <v/>
      </c>
      <c r="L18" s="23"/>
    </row>
    <row r="19" spans="2:12" s="1" customFormat="1" ht="6.95" customHeight="1" x14ac:dyDescent="0.2">
      <c r="B19" s="23"/>
      <c r="L19" s="23"/>
    </row>
    <row r="20" spans="2:12" s="1" customFormat="1" ht="12" customHeight="1" x14ac:dyDescent="0.2">
      <c r="B20" s="23"/>
      <c r="D20" s="20" t="s">
        <v>24</v>
      </c>
      <c r="I20" s="20" t="s">
        <v>20</v>
      </c>
      <c r="J20" s="12" t="str">
        <f>IF('Rekapitulácia stavby'!AN16="","",'Rekapitulácia stavby'!AN16)</f>
        <v/>
      </c>
      <c r="L20" s="23"/>
    </row>
    <row r="21" spans="2:12" s="1" customFormat="1" ht="18" customHeight="1" x14ac:dyDescent="0.2">
      <c r="B21" s="23"/>
      <c r="E21" s="12" t="str">
        <f>IF('Rekapitulácia stavby'!E17="","",'Rekapitulácia stavby'!E17)</f>
        <v xml:space="preserve"> </v>
      </c>
      <c r="I21" s="20" t="s">
        <v>22</v>
      </c>
      <c r="J21" s="12" t="str">
        <f>IF('Rekapitulácia stavby'!AN17="","",'Rekapitulácia stavby'!AN17)</f>
        <v/>
      </c>
      <c r="L21" s="23"/>
    </row>
    <row r="22" spans="2:12" s="1" customFormat="1" ht="6.95" customHeight="1" x14ac:dyDescent="0.2">
      <c r="B22" s="23"/>
      <c r="L22" s="23"/>
    </row>
    <row r="23" spans="2:12" s="1" customFormat="1" ht="12" customHeight="1" x14ac:dyDescent="0.2">
      <c r="B23" s="23"/>
      <c r="D23" s="20" t="s">
        <v>27</v>
      </c>
      <c r="I23" s="20" t="s">
        <v>20</v>
      </c>
      <c r="J23" s="12" t="str">
        <f>IF('Rekapitulácia stavby'!AN19="","",'Rekapitulácia stavby'!AN19)</f>
        <v/>
      </c>
      <c r="L23" s="23"/>
    </row>
    <row r="24" spans="2:12" s="1" customFormat="1" ht="18" customHeight="1" x14ac:dyDescent="0.2">
      <c r="B24" s="23"/>
      <c r="E24" s="12" t="str">
        <f>IF('Rekapitulácia stavby'!E20="","",'Rekapitulácia stavby'!E20)</f>
        <v xml:space="preserve"> </v>
      </c>
      <c r="I24" s="20" t="s">
        <v>22</v>
      </c>
      <c r="J24" s="12" t="str">
        <f>IF('Rekapitulácia stavby'!AN20="","",'Rekapitulácia stavby'!AN20)</f>
        <v/>
      </c>
      <c r="L24" s="23"/>
    </row>
    <row r="25" spans="2:12" s="1" customFormat="1" ht="6.95" customHeight="1" x14ac:dyDescent="0.2">
      <c r="B25" s="23"/>
      <c r="L25" s="23"/>
    </row>
    <row r="26" spans="2:12" s="1" customFormat="1" ht="12" customHeight="1" x14ac:dyDescent="0.2">
      <c r="B26" s="23"/>
      <c r="D26" s="20" t="s">
        <v>28</v>
      </c>
      <c r="L26" s="23"/>
    </row>
    <row r="27" spans="2:12" s="6" customFormat="1" ht="16.5" customHeight="1" x14ac:dyDescent="0.2">
      <c r="B27" s="74"/>
      <c r="E27" s="169" t="s">
        <v>1</v>
      </c>
      <c r="F27" s="169"/>
      <c r="G27" s="169"/>
      <c r="H27" s="169"/>
      <c r="L27" s="74"/>
    </row>
    <row r="28" spans="2:12" s="1" customFormat="1" ht="6.95" customHeight="1" x14ac:dyDescent="0.2">
      <c r="B28" s="23"/>
      <c r="L28" s="23"/>
    </row>
    <row r="29" spans="2:12" s="1" customFormat="1" ht="6.95" customHeight="1" x14ac:dyDescent="0.2">
      <c r="B29" s="23"/>
      <c r="D29" s="41"/>
      <c r="E29" s="41"/>
      <c r="F29" s="41"/>
      <c r="G29" s="41"/>
      <c r="H29" s="41"/>
      <c r="I29" s="41"/>
      <c r="J29" s="41"/>
      <c r="K29" s="41"/>
      <c r="L29" s="23"/>
    </row>
    <row r="30" spans="2:12" s="1" customFormat="1" ht="25.35" customHeight="1" x14ac:dyDescent="0.2">
      <c r="B30" s="23"/>
      <c r="D30" s="75" t="s">
        <v>29</v>
      </c>
      <c r="J30" s="55">
        <f>ROUND(J89, 2)</f>
        <v>0</v>
      </c>
      <c r="L30" s="23"/>
    </row>
    <row r="31" spans="2:12" s="1" customFormat="1" ht="6.95" customHeight="1" x14ac:dyDescent="0.2">
      <c r="B31" s="23"/>
      <c r="D31" s="41"/>
      <c r="E31" s="41"/>
      <c r="F31" s="41"/>
      <c r="G31" s="41"/>
      <c r="H31" s="41"/>
      <c r="I31" s="41"/>
      <c r="J31" s="41"/>
      <c r="K31" s="41"/>
      <c r="L31" s="23"/>
    </row>
    <row r="32" spans="2:12" s="1" customFormat="1" ht="14.45" customHeight="1" x14ac:dyDescent="0.2">
      <c r="B32" s="23"/>
      <c r="F32" s="26" t="s">
        <v>31</v>
      </c>
      <c r="I32" s="26" t="s">
        <v>30</v>
      </c>
      <c r="J32" s="26" t="s">
        <v>32</v>
      </c>
      <c r="L32" s="23"/>
    </row>
    <row r="33" spans="2:12" s="1" customFormat="1" ht="14.45" customHeight="1" x14ac:dyDescent="0.2">
      <c r="B33" s="23"/>
      <c r="D33" s="20" t="s">
        <v>33</v>
      </c>
      <c r="E33" s="20" t="s">
        <v>34</v>
      </c>
      <c r="F33" s="76">
        <f>ROUND((SUM(BE89:BE200)),  2)</f>
        <v>0</v>
      </c>
      <c r="I33" s="28">
        <v>0.2</v>
      </c>
      <c r="J33" s="76">
        <f>ROUND(((SUM(BE89:BE200))*I33),  2)</f>
        <v>0</v>
      </c>
      <c r="L33" s="23"/>
    </row>
    <row r="34" spans="2:12" s="1" customFormat="1" ht="14.45" customHeight="1" x14ac:dyDescent="0.2">
      <c r="B34" s="23"/>
      <c r="E34" s="20" t="s">
        <v>35</v>
      </c>
      <c r="F34" s="76">
        <f>ROUND((SUM(BF89:BF200)),  2)</f>
        <v>0</v>
      </c>
      <c r="I34" s="28">
        <v>0.2</v>
      </c>
      <c r="J34" s="76">
        <f>ROUND(((SUM(BF89:BF200))*I34),  2)</f>
        <v>0</v>
      </c>
      <c r="L34" s="23"/>
    </row>
    <row r="35" spans="2:12" s="1" customFormat="1" ht="14.45" hidden="1" customHeight="1" x14ac:dyDescent="0.2">
      <c r="B35" s="23"/>
      <c r="E35" s="20" t="s">
        <v>36</v>
      </c>
      <c r="F35" s="76">
        <f>ROUND((SUM(BG89:BG200)),  2)</f>
        <v>0</v>
      </c>
      <c r="I35" s="28">
        <v>0.2</v>
      </c>
      <c r="J35" s="76">
        <f>0</f>
        <v>0</v>
      </c>
      <c r="L35" s="23"/>
    </row>
    <row r="36" spans="2:12" s="1" customFormat="1" ht="14.45" hidden="1" customHeight="1" x14ac:dyDescent="0.2">
      <c r="B36" s="23"/>
      <c r="E36" s="20" t="s">
        <v>37</v>
      </c>
      <c r="F36" s="76">
        <f>ROUND((SUM(BH89:BH200)),  2)</f>
        <v>0</v>
      </c>
      <c r="I36" s="28">
        <v>0.2</v>
      </c>
      <c r="J36" s="76">
        <f>0</f>
        <v>0</v>
      </c>
      <c r="L36" s="23"/>
    </row>
    <row r="37" spans="2:12" s="1" customFormat="1" ht="14.45" hidden="1" customHeight="1" x14ac:dyDescent="0.2">
      <c r="B37" s="23"/>
      <c r="E37" s="20" t="s">
        <v>38</v>
      </c>
      <c r="F37" s="76">
        <f>ROUND((SUM(BI89:BI200)),  2)</f>
        <v>0</v>
      </c>
      <c r="I37" s="28">
        <v>0</v>
      </c>
      <c r="J37" s="76">
        <f>0</f>
        <v>0</v>
      </c>
      <c r="L37" s="23"/>
    </row>
    <row r="38" spans="2:12" s="1" customFormat="1" ht="6.95" customHeight="1" x14ac:dyDescent="0.2">
      <c r="B38" s="23"/>
      <c r="L38" s="23"/>
    </row>
    <row r="39" spans="2:12" s="1" customFormat="1" ht="25.35" customHeight="1" x14ac:dyDescent="0.2">
      <c r="B39" s="23"/>
      <c r="C39" s="77"/>
      <c r="D39" s="78" t="s">
        <v>39</v>
      </c>
      <c r="E39" s="46"/>
      <c r="F39" s="46"/>
      <c r="G39" s="79" t="s">
        <v>40</v>
      </c>
      <c r="H39" s="80" t="s">
        <v>41</v>
      </c>
      <c r="I39" s="46"/>
      <c r="J39" s="81">
        <f>SUM(J30:J37)</f>
        <v>0</v>
      </c>
      <c r="K39" s="82"/>
      <c r="L39" s="23"/>
    </row>
    <row r="40" spans="2:12" s="1" customFormat="1" ht="14.45" customHeight="1" x14ac:dyDescent="0.2"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23"/>
    </row>
    <row r="44" spans="2:12" s="1" customFormat="1" ht="6.95" customHeight="1" x14ac:dyDescent="0.2">
      <c r="B44" s="35"/>
      <c r="C44" s="36"/>
      <c r="D44" s="36"/>
      <c r="E44" s="36"/>
      <c r="F44" s="36"/>
      <c r="G44" s="36"/>
      <c r="H44" s="36"/>
      <c r="I44" s="36"/>
      <c r="J44" s="36"/>
      <c r="K44" s="36"/>
      <c r="L44" s="23"/>
    </row>
    <row r="45" spans="2:12" s="1" customFormat="1" ht="24.95" customHeight="1" x14ac:dyDescent="0.2">
      <c r="B45" s="23"/>
      <c r="C45" s="16" t="s">
        <v>74</v>
      </c>
      <c r="L45" s="23"/>
    </row>
    <row r="46" spans="2:12" s="1" customFormat="1" ht="6.95" customHeight="1" x14ac:dyDescent="0.2">
      <c r="B46" s="23"/>
      <c r="L46" s="23"/>
    </row>
    <row r="47" spans="2:12" s="1" customFormat="1" ht="12" customHeight="1" x14ac:dyDescent="0.2">
      <c r="B47" s="23"/>
      <c r="C47" s="20" t="s">
        <v>12</v>
      </c>
      <c r="L47" s="23"/>
    </row>
    <row r="48" spans="2:12" s="1" customFormat="1" ht="16.5" customHeight="1" x14ac:dyDescent="0.2">
      <c r="B48" s="23"/>
      <c r="E48" s="180" t="str">
        <f>E7</f>
        <v>ET Americké námestie</v>
      </c>
      <c r="F48" s="181"/>
      <c r="G48" s="181"/>
      <c r="H48" s="181"/>
      <c r="L48" s="23"/>
    </row>
    <row r="49" spans="2:47" s="1" customFormat="1" ht="12" customHeight="1" x14ac:dyDescent="0.2">
      <c r="B49" s="23"/>
      <c r="C49" s="20" t="s">
        <v>73</v>
      </c>
      <c r="L49" s="23"/>
    </row>
    <row r="50" spans="2:47" s="1" customFormat="1" ht="16.5" customHeight="1" x14ac:dyDescent="0.2">
      <c r="B50" s="23"/>
      <c r="E50" s="146" t="str">
        <f>E9</f>
        <v>SO 101 Električková trať</v>
      </c>
      <c r="F50" s="150"/>
      <c r="G50" s="150"/>
      <c r="H50" s="150"/>
      <c r="L50" s="23"/>
    </row>
    <row r="51" spans="2:47" s="1" customFormat="1" ht="6.95" customHeight="1" x14ac:dyDescent="0.2">
      <c r="B51" s="23"/>
      <c r="L51" s="23"/>
    </row>
    <row r="52" spans="2:47" s="1" customFormat="1" ht="12" customHeight="1" x14ac:dyDescent="0.2">
      <c r="B52" s="23"/>
      <c r="C52" s="20" t="s">
        <v>16</v>
      </c>
      <c r="F52" s="12" t="str">
        <f>F12</f>
        <v>Bratislava</v>
      </c>
      <c r="I52" s="20" t="s">
        <v>18</v>
      </c>
      <c r="J52" s="40">
        <f>IF(J12="","",J12)</f>
        <v>43791</v>
      </c>
      <c r="L52" s="23"/>
    </row>
    <row r="53" spans="2:47" s="1" customFormat="1" ht="6.95" customHeight="1" x14ac:dyDescent="0.2">
      <c r="B53" s="23"/>
      <c r="L53" s="23"/>
    </row>
    <row r="54" spans="2:47" s="1" customFormat="1" ht="13.7" customHeight="1" x14ac:dyDescent="0.2">
      <c r="B54" s="23"/>
      <c r="C54" s="20" t="s">
        <v>19</v>
      </c>
      <c r="F54" s="12" t="str">
        <f>E15</f>
        <v xml:space="preserve"> </v>
      </c>
      <c r="I54" s="20" t="s">
        <v>24</v>
      </c>
      <c r="J54" s="21" t="str">
        <f>E21</f>
        <v xml:space="preserve"> </v>
      </c>
      <c r="L54" s="23"/>
    </row>
    <row r="55" spans="2:47" s="1" customFormat="1" ht="13.7" customHeight="1" x14ac:dyDescent="0.2">
      <c r="B55" s="23"/>
      <c r="C55" s="20" t="s">
        <v>23</v>
      </c>
      <c r="F55" s="12" t="str">
        <f>IF(E18="","",E18)</f>
        <v xml:space="preserve"> </v>
      </c>
      <c r="I55" s="20" t="s">
        <v>27</v>
      </c>
      <c r="J55" s="21" t="str">
        <f>E24</f>
        <v xml:space="preserve"> </v>
      </c>
      <c r="L55" s="23"/>
    </row>
    <row r="56" spans="2:47" s="1" customFormat="1" ht="10.35" customHeight="1" x14ac:dyDescent="0.2">
      <c r="B56" s="23"/>
      <c r="L56" s="23"/>
    </row>
    <row r="57" spans="2:47" s="1" customFormat="1" ht="29.25" customHeight="1" x14ac:dyDescent="0.2">
      <c r="B57" s="23"/>
      <c r="C57" s="83" t="s">
        <v>75</v>
      </c>
      <c r="D57" s="77"/>
      <c r="E57" s="77"/>
      <c r="F57" s="77"/>
      <c r="G57" s="77"/>
      <c r="H57" s="77"/>
      <c r="I57" s="77"/>
      <c r="J57" s="84" t="s">
        <v>76</v>
      </c>
      <c r="K57" s="77"/>
      <c r="L57" s="23"/>
    </row>
    <row r="58" spans="2:47" s="1" customFormat="1" ht="10.35" customHeight="1" x14ac:dyDescent="0.2">
      <c r="B58" s="23"/>
      <c r="L58" s="23"/>
    </row>
    <row r="59" spans="2:47" s="1" customFormat="1" ht="22.9" customHeight="1" x14ac:dyDescent="0.2">
      <c r="B59" s="23"/>
      <c r="C59" s="85" t="s">
        <v>77</v>
      </c>
      <c r="J59" s="55">
        <f>J89</f>
        <v>0</v>
      </c>
      <c r="L59" s="23"/>
      <c r="AU59" s="12" t="s">
        <v>78</v>
      </c>
    </row>
    <row r="60" spans="2:47" s="7" customFormat="1" ht="24.95" customHeight="1" x14ac:dyDescent="0.2">
      <c r="B60" s="86"/>
      <c r="D60" s="87" t="s">
        <v>79</v>
      </c>
      <c r="E60" s="88"/>
      <c r="F60" s="88"/>
      <c r="G60" s="88"/>
      <c r="H60" s="88"/>
      <c r="I60" s="88"/>
      <c r="J60" s="89">
        <f>J90</f>
        <v>0</v>
      </c>
      <c r="L60" s="86"/>
    </row>
    <row r="61" spans="2:47" s="7" customFormat="1" ht="24.95" customHeight="1" x14ac:dyDescent="0.2">
      <c r="B61" s="86"/>
      <c r="D61" s="87" t="s">
        <v>80</v>
      </c>
      <c r="E61" s="88"/>
      <c r="F61" s="88"/>
      <c r="G61" s="88"/>
      <c r="H61" s="88"/>
      <c r="I61" s="88"/>
      <c r="J61" s="89">
        <f>J125</f>
        <v>0</v>
      </c>
      <c r="L61" s="86"/>
    </row>
    <row r="62" spans="2:47" s="7" customFormat="1" ht="24.95" customHeight="1" x14ac:dyDescent="0.2">
      <c r="B62" s="86"/>
      <c r="D62" s="87" t="s">
        <v>81</v>
      </c>
      <c r="E62" s="88"/>
      <c r="F62" s="88"/>
      <c r="G62" s="88"/>
      <c r="H62" s="88"/>
      <c r="I62" s="88"/>
      <c r="J62" s="89">
        <f>J147</f>
        <v>0</v>
      </c>
      <c r="L62" s="86"/>
    </row>
    <row r="63" spans="2:47" s="7" customFormat="1" ht="24.95" customHeight="1" x14ac:dyDescent="0.2">
      <c r="B63" s="86"/>
      <c r="D63" s="87" t="s">
        <v>82</v>
      </c>
      <c r="E63" s="88"/>
      <c r="F63" s="88"/>
      <c r="G63" s="88"/>
      <c r="H63" s="88"/>
      <c r="I63" s="88"/>
      <c r="J63" s="89">
        <f>J149</f>
        <v>0</v>
      </c>
      <c r="L63" s="86"/>
    </row>
    <row r="64" spans="2:47" s="8" customFormat="1" ht="19.899999999999999" customHeight="1" x14ac:dyDescent="0.2">
      <c r="B64" s="90"/>
      <c r="D64" s="91" t="s">
        <v>83</v>
      </c>
      <c r="E64" s="92"/>
      <c r="F64" s="92"/>
      <c r="G64" s="92"/>
      <c r="H64" s="92"/>
      <c r="I64" s="92"/>
      <c r="J64" s="93">
        <f>J150</f>
        <v>0</v>
      </c>
      <c r="L64" s="90"/>
    </row>
    <row r="65" spans="2:12" s="8" customFormat="1" ht="19.899999999999999" customHeight="1" x14ac:dyDescent="0.2">
      <c r="B65" s="90"/>
      <c r="D65" s="91" t="s">
        <v>84</v>
      </c>
      <c r="E65" s="92"/>
      <c r="F65" s="92"/>
      <c r="G65" s="92"/>
      <c r="H65" s="92"/>
      <c r="I65" s="92"/>
      <c r="J65" s="93">
        <f>J172</f>
        <v>0</v>
      </c>
      <c r="L65" s="90"/>
    </row>
    <row r="66" spans="2:12" s="8" customFormat="1" ht="19.899999999999999" customHeight="1" x14ac:dyDescent="0.2">
      <c r="B66" s="90"/>
      <c r="D66" s="91" t="s">
        <v>85</v>
      </c>
      <c r="E66" s="92"/>
      <c r="F66" s="92"/>
      <c r="G66" s="92"/>
      <c r="H66" s="92"/>
      <c r="I66" s="92"/>
      <c r="J66" s="93">
        <f>J173</f>
        <v>0</v>
      </c>
      <c r="L66" s="90"/>
    </row>
    <row r="67" spans="2:12" s="8" customFormat="1" ht="19.899999999999999" customHeight="1" x14ac:dyDescent="0.2">
      <c r="B67" s="90"/>
      <c r="D67" s="91" t="s">
        <v>86</v>
      </c>
      <c r="E67" s="92"/>
      <c r="F67" s="92"/>
      <c r="G67" s="92"/>
      <c r="H67" s="92"/>
      <c r="I67" s="92"/>
      <c r="J67" s="93">
        <f>J182</f>
        <v>0</v>
      </c>
      <c r="L67" s="90"/>
    </row>
    <row r="68" spans="2:12" s="8" customFormat="1" ht="19.899999999999999" customHeight="1" x14ac:dyDescent="0.2">
      <c r="B68" s="90"/>
      <c r="D68" s="91" t="s">
        <v>87</v>
      </c>
      <c r="E68" s="92"/>
      <c r="F68" s="92"/>
      <c r="G68" s="92"/>
      <c r="H68" s="92"/>
      <c r="I68" s="92"/>
      <c r="J68" s="93">
        <f>J185</f>
        <v>0</v>
      </c>
      <c r="L68" s="90"/>
    </row>
    <row r="69" spans="2:12" s="8" customFormat="1" ht="19.899999999999999" customHeight="1" x14ac:dyDescent="0.2">
      <c r="B69" s="90"/>
      <c r="D69" s="91" t="s">
        <v>88</v>
      </c>
      <c r="E69" s="92"/>
      <c r="F69" s="92"/>
      <c r="G69" s="92"/>
      <c r="H69" s="92"/>
      <c r="I69" s="92"/>
      <c r="J69" s="93">
        <f>J188</f>
        <v>0</v>
      </c>
      <c r="L69" s="90"/>
    </row>
    <row r="70" spans="2:12" s="1" customFormat="1" ht="21.75" customHeight="1" x14ac:dyDescent="0.2">
      <c r="B70" s="23"/>
      <c r="L70" s="23"/>
    </row>
    <row r="71" spans="2:12" s="1" customFormat="1" ht="6.95" customHeight="1" x14ac:dyDescent="0.2">
      <c r="B71" s="33"/>
      <c r="C71" s="34"/>
      <c r="D71" s="34"/>
      <c r="E71" s="34"/>
      <c r="F71" s="34"/>
      <c r="G71" s="34"/>
      <c r="H71" s="34"/>
      <c r="I71" s="34"/>
      <c r="J71" s="34"/>
      <c r="K71" s="34"/>
      <c r="L71" s="23"/>
    </row>
    <row r="75" spans="2:12" s="1" customFormat="1" ht="6.95" customHeight="1" x14ac:dyDescent="0.2"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23"/>
    </row>
    <row r="76" spans="2:12" s="1" customFormat="1" ht="24.95" customHeight="1" x14ac:dyDescent="0.2">
      <c r="B76" s="23"/>
      <c r="C76" s="16" t="s">
        <v>89</v>
      </c>
      <c r="L76" s="23"/>
    </row>
    <row r="77" spans="2:12" s="1" customFormat="1" ht="6.95" customHeight="1" x14ac:dyDescent="0.2">
      <c r="B77" s="23"/>
      <c r="L77" s="23"/>
    </row>
    <row r="78" spans="2:12" s="1" customFormat="1" ht="12" customHeight="1" x14ac:dyDescent="0.2">
      <c r="B78" s="23"/>
      <c r="C78" s="20" t="s">
        <v>12</v>
      </c>
      <c r="L78" s="23"/>
    </row>
    <row r="79" spans="2:12" s="1" customFormat="1" ht="16.5" customHeight="1" x14ac:dyDescent="0.2">
      <c r="B79" s="23"/>
      <c r="E79" s="180" t="str">
        <f>E7</f>
        <v>ET Americké námestie</v>
      </c>
      <c r="F79" s="181"/>
      <c r="G79" s="181"/>
      <c r="H79" s="181"/>
      <c r="L79" s="23"/>
    </row>
    <row r="80" spans="2:12" s="1" customFormat="1" ht="12" customHeight="1" x14ac:dyDescent="0.2">
      <c r="B80" s="23"/>
      <c r="C80" s="20" t="s">
        <v>73</v>
      </c>
      <c r="L80" s="23"/>
    </row>
    <row r="81" spans="2:65" s="1" customFormat="1" ht="16.5" customHeight="1" x14ac:dyDescent="0.2">
      <c r="B81" s="23"/>
      <c r="E81" s="146" t="str">
        <f>E9</f>
        <v>SO 101 Električková trať</v>
      </c>
      <c r="F81" s="150"/>
      <c r="G81" s="150"/>
      <c r="H81" s="150"/>
      <c r="L81" s="23"/>
    </row>
    <row r="82" spans="2:65" s="1" customFormat="1" ht="6.95" customHeight="1" x14ac:dyDescent="0.2">
      <c r="B82" s="23"/>
      <c r="L82" s="23"/>
    </row>
    <row r="83" spans="2:65" s="1" customFormat="1" ht="12" customHeight="1" x14ac:dyDescent="0.2">
      <c r="B83" s="23"/>
      <c r="C83" s="20" t="s">
        <v>16</v>
      </c>
      <c r="F83" s="12" t="str">
        <f>F12</f>
        <v>Bratislava</v>
      </c>
      <c r="I83" s="20" t="s">
        <v>18</v>
      </c>
      <c r="J83" s="40">
        <f>IF(J12="","",J12)</f>
        <v>43791</v>
      </c>
      <c r="L83" s="23"/>
    </row>
    <row r="84" spans="2:65" s="1" customFormat="1" ht="6.95" customHeight="1" x14ac:dyDescent="0.2">
      <c r="B84" s="23"/>
      <c r="L84" s="23"/>
    </row>
    <row r="85" spans="2:65" s="1" customFormat="1" ht="13.7" customHeight="1" x14ac:dyDescent="0.2">
      <c r="B85" s="23"/>
      <c r="C85" s="20" t="s">
        <v>19</v>
      </c>
      <c r="F85" s="12" t="str">
        <f>E15</f>
        <v xml:space="preserve"> </v>
      </c>
      <c r="I85" s="20" t="s">
        <v>24</v>
      </c>
      <c r="J85" s="21" t="str">
        <f>E21</f>
        <v xml:space="preserve"> </v>
      </c>
      <c r="L85" s="23"/>
    </row>
    <row r="86" spans="2:65" s="1" customFormat="1" ht="13.7" customHeight="1" x14ac:dyDescent="0.2">
      <c r="B86" s="23"/>
      <c r="C86" s="20" t="s">
        <v>23</v>
      </c>
      <c r="F86" s="12" t="str">
        <f>IF(E18="","",E18)</f>
        <v xml:space="preserve"> </v>
      </c>
      <c r="I86" s="20" t="s">
        <v>27</v>
      </c>
      <c r="J86" s="21" t="str">
        <f>E24</f>
        <v xml:space="preserve"> </v>
      </c>
      <c r="L86" s="23"/>
    </row>
    <row r="87" spans="2:65" s="1" customFormat="1" ht="10.35" customHeight="1" x14ac:dyDescent="0.2">
      <c r="B87" s="23"/>
      <c r="L87" s="23"/>
    </row>
    <row r="88" spans="2:65" s="9" customFormat="1" ht="29.25" customHeight="1" x14ac:dyDescent="0.2">
      <c r="B88" s="94"/>
      <c r="C88" s="95" t="s">
        <v>90</v>
      </c>
      <c r="D88" s="96" t="s">
        <v>48</v>
      </c>
      <c r="E88" s="96" t="s">
        <v>44</v>
      </c>
      <c r="F88" s="96" t="s">
        <v>45</v>
      </c>
      <c r="G88" s="96" t="s">
        <v>91</v>
      </c>
      <c r="H88" s="96" t="s">
        <v>92</v>
      </c>
      <c r="I88" s="96" t="s">
        <v>93</v>
      </c>
      <c r="J88" s="97" t="s">
        <v>76</v>
      </c>
      <c r="K88" s="98" t="s">
        <v>94</v>
      </c>
      <c r="L88" s="94"/>
      <c r="M88" s="48" t="s">
        <v>1</v>
      </c>
      <c r="N88" s="49" t="s">
        <v>33</v>
      </c>
      <c r="O88" s="49" t="s">
        <v>95</v>
      </c>
      <c r="P88" s="49" t="s">
        <v>96</v>
      </c>
      <c r="Q88" s="49" t="s">
        <v>97</v>
      </c>
      <c r="R88" s="49" t="s">
        <v>98</v>
      </c>
      <c r="S88" s="49" t="s">
        <v>99</v>
      </c>
      <c r="T88" s="50" t="s">
        <v>100</v>
      </c>
    </row>
    <row r="89" spans="2:65" s="1" customFormat="1" ht="22.9" customHeight="1" x14ac:dyDescent="0.25">
      <c r="B89" s="23"/>
      <c r="C89" s="53" t="s">
        <v>77</v>
      </c>
      <c r="J89" s="99">
        <f>BK89</f>
        <v>0</v>
      </c>
      <c r="L89" s="23"/>
      <c r="M89" s="51"/>
      <c r="N89" s="41"/>
      <c r="O89" s="41"/>
      <c r="P89" s="100">
        <f>P90+P125+P147+P149</f>
        <v>20396.232753000004</v>
      </c>
      <c r="Q89" s="41"/>
      <c r="R89" s="100">
        <f>R90+R125+R147+R149</f>
        <v>5385.5803277000014</v>
      </c>
      <c r="S89" s="41"/>
      <c r="T89" s="101">
        <f>T90+T125+T147+T149</f>
        <v>3534.0477999999994</v>
      </c>
      <c r="AT89" s="12" t="s">
        <v>62</v>
      </c>
      <c r="AU89" s="12" t="s">
        <v>78</v>
      </c>
      <c r="BK89" s="102">
        <f>BK90+BK125+BK147+BK149</f>
        <v>0</v>
      </c>
    </row>
    <row r="90" spans="2:65" s="10" customFormat="1" ht="25.9" customHeight="1" x14ac:dyDescent="0.2">
      <c r="B90" s="103"/>
      <c r="D90" s="104" t="s">
        <v>62</v>
      </c>
      <c r="E90" s="105" t="s">
        <v>101</v>
      </c>
      <c r="F90" s="105" t="s">
        <v>102</v>
      </c>
      <c r="J90" s="106">
        <f>BK90</f>
        <v>0</v>
      </c>
      <c r="L90" s="103"/>
      <c r="M90" s="107"/>
      <c r="N90" s="108"/>
      <c r="O90" s="108"/>
      <c r="P90" s="109">
        <f>SUM(P91:P124)</f>
        <v>4564.5034799999994</v>
      </c>
      <c r="Q90" s="108"/>
      <c r="R90" s="109">
        <f>SUM(R91:R124)</f>
        <v>3896.5577140000005</v>
      </c>
      <c r="S90" s="108"/>
      <c r="T90" s="110">
        <f>SUM(T91:T124)</f>
        <v>159.51679999999999</v>
      </c>
      <c r="AR90" s="104" t="s">
        <v>70</v>
      </c>
      <c r="AT90" s="111" t="s">
        <v>62</v>
      </c>
      <c r="AU90" s="111" t="s">
        <v>63</v>
      </c>
      <c r="AY90" s="104" t="s">
        <v>103</v>
      </c>
      <c r="BK90" s="112">
        <f>SUM(BK91:BK124)</f>
        <v>0</v>
      </c>
    </row>
    <row r="91" spans="2:65" s="1" customFormat="1" ht="16.5" customHeight="1" x14ac:dyDescent="0.2">
      <c r="B91" s="113"/>
      <c r="C91" s="132" t="s">
        <v>70</v>
      </c>
      <c r="D91" s="132" t="s">
        <v>104</v>
      </c>
      <c r="E91" s="133" t="s">
        <v>105</v>
      </c>
      <c r="F91" s="134" t="s">
        <v>106</v>
      </c>
      <c r="G91" s="135" t="s">
        <v>107</v>
      </c>
      <c r="H91" s="136">
        <v>83</v>
      </c>
      <c r="I91" s="115">
        <v>0</v>
      </c>
      <c r="J91" s="115">
        <f t="shared" ref="J91:J124" si="0">ROUND(I91*H91,3)</f>
        <v>0</v>
      </c>
      <c r="K91" s="114" t="s">
        <v>1</v>
      </c>
      <c r="L91" s="23"/>
      <c r="M91" s="43" t="s">
        <v>1</v>
      </c>
      <c r="N91" s="116" t="s">
        <v>35</v>
      </c>
      <c r="O91" s="117">
        <v>3.843</v>
      </c>
      <c r="P91" s="117">
        <f t="shared" ref="P91:P124" si="1">O91*H91</f>
        <v>318.96899999999999</v>
      </c>
      <c r="Q91" s="117">
        <v>5.28</v>
      </c>
      <c r="R91" s="117">
        <f t="shared" ref="R91:R124" si="2">Q91*H91</f>
        <v>438.24</v>
      </c>
      <c r="S91" s="117">
        <v>0</v>
      </c>
      <c r="T91" s="118">
        <f t="shared" ref="T91:T124" si="3">S91*H91</f>
        <v>0</v>
      </c>
      <c r="AR91" s="12" t="s">
        <v>108</v>
      </c>
      <c r="AT91" s="12" t="s">
        <v>104</v>
      </c>
      <c r="AU91" s="12" t="s">
        <v>70</v>
      </c>
      <c r="AY91" s="12" t="s">
        <v>103</v>
      </c>
      <c r="BE91" s="119">
        <f t="shared" ref="BE91:BE124" si="4">IF(N91="základná",J91,0)</f>
        <v>0</v>
      </c>
      <c r="BF91" s="119">
        <f t="shared" ref="BF91:BF124" si="5">IF(N91="znížená",J91,0)</f>
        <v>0</v>
      </c>
      <c r="BG91" s="119">
        <f t="shared" ref="BG91:BG124" si="6">IF(N91="zákl. prenesená",J91,0)</f>
        <v>0</v>
      </c>
      <c r="BH91" s="119">
        <f t="shared" ref="BH91:BH124" si="7">IF(N91="zníž. prenesená",J91,0)</f>
        <v>0</v>
      </c>
      <c r="BI91" s="119">
        <f t="shared" ref="BI91:BI124" si="8">IF(N91="nulová",J91,0)</f>
        <v>0</v>
      </c>
      <c r="BJ91" s="12" t="s">
        <v>109</v>
      </c>
      <c r="BK91" s="120">
        <f t="shared" ref="BK91:BK124" si="9">ROUND(I91*H91,3)</f>
        <v>0</v>
      </c>
      <c r="BL91" s="12" t="s">
        <v>108</v>
      </c>
      <c r="BM91" s="12" t="s">
        <v>110</v>
      </c>
    </row>
    <row r="92" spans="2:65" s="1" customFormat="1" ht="16.5" customHeight="1" x14ac:dyDescent="0.2">
      <c r="B92" s="113"/>
      <c r="C92" s="132" t="s">
        <v>109</v>
      </c>
      <c r="D92" s="132" t="s">
        <v>104</v>
      </c>
      <c r="E92" s="133" t="s">
        <v>111</v>
      </c>
      <c r="F92" s="134" t="s">
        <v>112</v>
      </c>
      <c r="G92" s="135" t="s">
        <v>113</v>
      </c>
      <c r="H92" s="136">
        <v>615.79999999999995</v>
      </c>
      <c r="I92" s="115">
        <v>0</v>
      </c>
      <c r="J92" s="115">
        <f t="shared" si="0"/>
        <v>0</v>
      </c>
      <c r="K92" s="114" t="s">
        <v>114</v>
      </c>
      <c r="L92" s="23"/>
      <c r="M92" s="43" t="s">
        <v>1</v>
      </c>
      <c r="N92" s="116" t="s">
        <v>35</v>
      </c>
      <c r="O92" s="117">
        <v>0.53400000000000003</v>
      </c>
      <c r="P92" s="117">
        <f t="shared" si="1"/>
        <v>328.8372</v>
      </c>
      <c r="Q92" s="117">
        <v>3.1260000000000003E-2</v>
      </c>
      <c r="R92" s="117">
        <f t="shared" si="2"/>
        <v>19.249908000000001</v>
      </c>
      <c r="S92" s="117">
        <v>0</v>
      </c>
      <c r="T92" s="118">
        <f t="shared" si="3"/>
        <v>0</v>
      </c>
      <c r="AR92" s="12" t="s">
        <v>108</v>
      </c>
      <c r="AT92" s="12" t="s">
        <v>104</v>
      </c>
      <c r="AU92" s="12" t="s">
        <v>70</v>
      </c>
      <c r="AY92" s="12" t="s">
        <v>103</v>
      </c>
      <c r="BE92" s="119">
        <f t="shared" si="4"/>
        <v>0</v>
      </c>
      <c r="BF92" s="119">
        <f t="shared" si="5"/>
        <v>0</v>
      </c>
      <c r="BG92" s="119">
        <f t="shared" si="6"/>
        <v>0</v>
      </c>
      <c r="BH92" s="119">
        <f t="shared" si="7"/>
        <v>0</v>
      </c>
      <c r="BI92" s="119">
        <f t="shared" si="8"/>
        <v>0</v>
      </c>
      <c r="BJ92" s="12" t="s">
        <v>109</v>
      </c>
      <c r="BK92" s="120">
        <f t="shared" si="9"/>
        <v>0</v>
      </c>
      <c r="BL92" s="12" t="s">
        <v>108</v>
      </c>
      <c r="BM92" s="12" t="s">
        <v>115</v>
      </c>
    </row>
    <row r="93" spans="2:65" s="1" customFormat="1" ht="16.5" customHeight="1" x14ac:dyDescent="0.2">
      <c r="B93" s="113"/>
      <c r="C93" s="137" t="s">
        <v>116</v>
      </c>
      <c r="D93" s="137" t="s">
        <v>117</v>
      </c>
      <c r="E93" s="138" t="s">
        <v>118</v>
      </c>
      <c r="F93" s="139" t="s">
        <v>119</v>
      </c>
      <c r="G93" s="140" t="s">
        <v>120</v>
      </c>
      <c r="H93" s="141">
        <v>32.6</v>
      </c>
      <c r="I93" s="122">
        <v>0</v>
      </c>
      <c r="J93" s="122">
        <f t="shared" si="0"/>
        <v>0</v>
      </c>
      <c r="K93" s="121" t="s">
        <v>114</v>
      </c>
      <c r="L93" s="123"/>
      <c r="M93" s="124" t="s">
        <v>1</v>
      </c>
      <c r="N93" s="125" t="s">
        <v>35</v>
      </c>
      <c r="O93" s="117">
        <v>0</v>
      </c>
      <c r="P93" s="117">
        <f t="shared" si="1"/>
        <v>0</v>
      </c>
      <c r="Q93" s="117">
        <v>1</v>
      </c>
      <c r="R93" s="117">
        <f t="shared" si="2"/>
        <v>32.6</v>
      </c>
      <c r="S93" s="117">
        <v>0</v>
      </c>
      <c r="T93" s="118">
        <f t="shared" si="3"/>
        <v>0</v>
      </c>
      <c r="AR93" s="12" t="s">
        <v>121</v>
      </c>
      <c r="AT93" s="12" t="s">
        <v>117</v>
      </c>
      <c r="AU93" s="12" t="s">
        <v>70</v>
      </c>
      <c r="AY93" s="12" t="s">
        <v>103</v>
      </c>
      <c r="BE93" s="119">
        <f t="shared" si="4"/>
        <v>0</v>
      </c>
      <c r="BF93" s="119">
        <f t="shared" si="5"/>
        <v>0</v>
      </c>
      <c r="BG93" s="119">
        <f t="shared" si="6"/>
        <v>0</v>
      </c>
      <c r="BH93" s="119">
        <f t="shared" si="7"/>
        <v>0</v>
      </c>
      <c r="BI93" s="119">
        <f t="shared" si="8"/>
        <v>0</v>
      </c>
      <c r="BJ93" s="12" t="s">
        <v>109</v>
      </c>
      <c r="BK93" s="120">
        <f t="shared" si="9"/>
        <v>0</v>
      </c>
      <c r="BL93" s="12" t="s">
        <v>108</v>
      </c>
      <c r="BM93" s="12" t="s">
        <v>122</v>
      </c>
    </row>
    <row r="94" spans="2:65" s="1" customFormat="1" ht="16.5" customHeight="1" x14ac:dyDescent="0.2">
      <c r="B94" s="113"/>
      <c r="C94" s="137" t="s">
        <v>108</v>
      </c>
      <c r="D94" s="137" t="s">
        <v>117</v>
      </c>
      <c r="E94" s="138" t="s">
        <v>123</v>
      </c>
      <c r="F94" s="139" t="s">
        <v>124</v>
      </c>
      <c r="G94" s="140" t="s">
        <v>120</v>
      </c>
      <c r="H94" s="141">
        <v>46.2</v>
      </c>
      <c r="I94" s="122">
        <v>0</v>
      </c>
      <c r="J94" s="122">
        <f t="shared" si="0"/>
        <v>0</v>
      </c>
      <c r="K94" s="121" t="s">
        <v>1</v>
      </c>
      <c r="L94" s="123"/>
      <c r="M94" s="124" t="s">
        <v>1</v>
      </c>
      <c r="N94" s="125" t="s">
        <v>35</v>
      </c>
      <c r="O94" s="117">
        <v>0</v>
      </c>
      <c r="P94" s="117">
        <f t="shared" si="1"/>
        <v>0</v>
      </c>
      <c r="Q94" s="117">
        <v>1</v>
      </c>
      <c r="R94" s="117">
        <f t="shared" si="2"/>
        <v>46.2</v>
      </c>
      <c r="S94" s="117">
        <v>0</v>
      </c>
      <c r="T94" s="118">
        <f t="shared" si="3"/>
        <v>0</v>
      </c>
      <c r="AR94" s="12" t="s">
        <v>121</v>
      </c>
      <c r="AT94" s="12" t="s">
        <v>117</v>
      </c>
      <c r="AU94" s="12" t="s">
        <v>70</v>
      </c>
      <c r="AY94" s="12" t="s">
        <v>103</v>
      </c>
      <c r="BE94" s="119">
        <f t="shared" si="4"/>
        <v>0</v>
      </c>
      <c r="BF94" s="119">
        <f t="shared" si="5"/>
        <v>0</v>
      </c>
      <c r="BG94" s="119">
        <f t="shared" si="6"/>
        <v>0</v>
      </c>
      <c r="BH94" s="119">
        <f t="shared" si="7"/>
        <v>0</v>
      </c>
      <c r="BI94" s="119">
        <f t="shared" si="8"/>
        <v>0</v>
      </c>
      <c r="BJ94" s="12" t="s">
        <v>109</v>
      </c>
      <c r="BK94" s="120">
        <f t="shared" si="9"/>
        <v>0</v>
      </c>
      <c r="BL94" s="12" t="s">
        <v>108</v>
      </c>
      <c r="BM94" s="12" t="s">
        <v>125</v>
      </c>
    </row>
    <row r="95" spans="2:65" s="1" customFormat="1" ht="16.5" customHeight="1" x14ac:dyDescent="0.2">
      <c r="B95" s="113"/>
      <c r="C95" s="132" t="s">
        <v>101</v>
      </c>
      <c r="D95" s="132" t="s">
        <v>104</v>
      </c>
      <c r="E95" s="133" t="s">
        <v>126</v>
      </c>
      <c r="F95" s="134" t="s">
        <v>127</v>
      </c>
      <c r="G95" s="135" t="s">
        <v>113</v>
      </c>
      <c r="H95" s="136">
        <v>361</v>
      </c>
      <c r="I95" s="115">
        <v>0</v>
      </c>
      <c r="J95" s="115">
        <f t="shared" si="0"/>
        <v>0</v>
      </c>
      <c r="K95" s="114" t="s">
        <v>128</v>
      </c>
      <c r="L95" s="23"/>
      <c r="M95" s="43" t="s">
        <v>1</v>
      </c>
      <c r="N95" s="116" t="s">
        <v>35</v>
      </c>
      <c r="O95" s="117">
        <v>0.65200000000000002</v>
      </c>
      <c r="P95" s="117">
        <f t="shared" si="1"/>
        <v>235.37200000000001</v>
      </c>
      <c r="Q95" s="117">
        <v>6.8999999999999999E-3</v>
      </c>
      <c r="R95" s="117">
        <f t="shared" si="2"/>
        <v>2.4908999999999999</v>
      </c>
      <c r="S95" s="117">
        <v>0</v>
      </c>
      <c r="T95" s="118">
        <f t="shared" si="3"/>
        <v>0</v>
      </c>
      <c r="AR95" s="12" t="s">
        <v>108</v>
      </c>
      <c r="AT95" s="12" t="s">
        <v>104</v>
      </c>
      <c r="AU95" s="12" t="s">
        <v>70</v>
      </c>
      <c r="AY95" s="12" t="s">
        <v>103</v>
      </c>
      <c r="BE95" s="119">
        <f t="shared" si="4"/>
        <v>0</v>
      </c>
      <c r="BF95" s="119">
        <f t="shared" si="5"/>
        <v>0</v>
      </c>
      <c r="BG95" s="119">
        <f t="shared" si="6"/>
        <v>0</v>
      </c>
      <c r="BH95" s="119">
        <f t="shared" si="7"/>
        <v>0</v>
      </c>
      <c r="BI95" s="119">
        <f t="shared" si="8"/>
        <v>0</v>
      </c>
      <c r="BJ95" s="12" t="s">
        <v>109</v>
      </c>
      <c r="BK95" s="120">
        <f t="shared" si="9"/>
        <v>0</v>
      </c>
      <c r="BL95" s="12" t="s">
        <v>108</v>
      </c>
      <c r="BM95" s="12" t="s">
        <v>129</v>
      </c>
    </row>
    <row r="96" spans="2:65" s="1" customFormat="1" ht="16.5" customHeight="1" x14ac:dyDescent="0.2">
      <c r="B96" s="113"/>
      <c r="C96" s="132" t="s">
        <v>130</v>
      </c>
      <c r="D96" s="132" t="s">
        <v>104</v>
      </c>
      <c r="E96" s="133" t="s">
        <v>131</v>
      </c>
      <c r="F96" s="134" t="s">
        <v>132</v>
      </c>
      <c r="G96" s="135" t="s">
        <v>107</v>
      </c>
      <c r="H96" s="136">
        <v>750</v>
      </c>
      <c r="I96" s="115">
        <v>0</v>
      </c>
      <c r="J96" s="115">
        <f t="shared" si="0"/>
        <v>0</v>
      </c>
      <c r="K96" s="114" t="s">
        <v>1</v>
      </c>
      <c r="L96" s="23"/>
      <c r="M96" s="43" t="s">
        <v>1</v>
      </c>
      <c r="N96" s="116" t="s">
        <v>35</v>
      </c>
      <c r="O96" s="117">
        <v>0.01</v>
      </c>
      <c r="P96" s="117">
        <f t="shared" si="1"/>
        <v>7.5</v>
      </c>
      <c r="Q96" s="117">
        <v>1.6000000000000001E-4</v>
      </c>
      <c r="R96" s="117">
        <f t="shared" si="2"/>
        <v>0.12000000000000001</v>
      </c>
      <c r="S96" s="117">
        <v>0</v>
      </c>
      <c r="T96" s="118">
        <f t="shared" si="3"/>
        <v>0</v>
      </c>
      <c r="AR96" s="12" t="s">
        <v>108</v>
      </c>
      <c r="AT96" s="12" t="s">
        <v>104</v>
      </c>
      <c r="AU96" s="12" t="s">
        <v>70</v>
      </c>
      <c r="AY96" s="12" t="s">
        <v>103</v>
      </c>
      <c r="BE96" s="119">
        <f t="shared" si="4"/>
        <v>0</v>
      </c>
      <c r="BF96" s="119">
        <f t="shared" si="5"/>
        <v>0</v>
      </c>
      <c r="BG96" s="119">
        <f t="shared" si="6"/>
        <v>0</v>
      </c>
      <c r="BH96" s="119">
        <f t="shared" si="7"/>
        <v>0</v>
      </c>
      <c r="BI96" s="119">
        <f t="shared" si="8"/>
        <v>0</v>
      </c>
      <c r="BJ96" s="12" t="s">
        <v>109</v>
      </c>
      <c r="BK96" s="120">
        <f t="shared" si="9"/>
        <v>0</v>
      </c>
      <c r="BL96" s="12" t="s">
        <v>108</v>
      </c>
      <c r="BM96" s="12" t="s">
        <v>133</v>
      </c>
    </row>
    <row r="97" spans="2:65" s="1" customFormat="1" ht="16.5" customHeight="1" x14ac:dyDescent="0.2">
      <c r="B97" s="113"/>
      <c r="C97" s="137" t="s">
        <v>134</v>
      </c>
      <c r="D97" s="137" t="s">
        <v>117</v>
      </c>
      <c r="E97" s="138" t="s">
        <v>135</v>
      </c>
      <c r="F97" s="139" t="s">
        <v>136</v>
      </c>
      <c r="G97" s="140" t="s">
        <v>107</v>
      </c>
      <c r="H97" s="141">
        <v>3</v>
      </c>
      <c r="I97" s="122">
        <v>0</v>
      </c>
      <c r="J97" s="122">
        <f t="shared" si="0"/>
        <v>0</v>
      </c>
      <c r="K97" s="121" t="s">
        <v>1</v>
      </c>
      <c r="L97" s="123"/>
      <c r="M97" s="124" t="s">
        <v>1</v>
      </c>
      <c r="N97" s="125" t="s">
        <v>35</v>
      </c>
      <c r="O97" s="117">
        <v>0</v>
      </c>
      <c r="P97" s="117">
        <f t="shared" si="1"/>
        <v>0</v>
      </c>
      <c r="Q97" s="117">
        <v>4.5</v>
      </c>
      <c r="R97" s="117">
        <f t="shared" si="2"/>
        <v>13.5</v>
      </c>
      <c r="S97" s="117">
        <v>0</v>
      </c>
      <c r="T97" s="118">
        <f t="shared" si="3"/>
        <v>0</v>
      </c>
      <c r="AR97" s="12" t="s">
        <v>121</v>
      </c>
      <c r="AT97" s="12" t="s">
        <v>117</v>
      </c>
      <c r="AU97" s="12" t="s">
        <v>70</v>
      </c>
      <c r="AY97" s="12" t="s">
        <v>103</v>
      </c>
      <c r="BE97" s="119">
        <f t="shared" si="4"/>
        <v>0</v>
      </c>
      <c r="BF97" s="119">
        <f t="shared" si="5"/>
        <v>0</v>
      </c>
      <c r="BG97" s="119">
        <f t="shared" si="6"/>
        <v>0</v>
      </c>
      <c r="BH97" s="119">
        <f t="shared" si="7"/>
        <v>0</v>
      </c>
      <c r="BI97" s="119">
        <f t="shared" si="8"/>
        <v>0</v>
      </c>
      <c r="BJ97" s="12" t="s">
        <v>109</v>
      </c>
      <c r="BK97" s="120">
        <f t="shared" si="9"/>
        <v>0</v>
      </c>
      <c r="BL97" s="12" t="s">
        <v>108</v>
      </c>
      <c r="BM97" s="12" t="s">
        <v>137</v>
      </c>
    </row>
    <row r="98" spans="2:65" s="1" customFormat="1" ht="16.5" customHeight="1" x14ac:dyDescent="0.2">
      <c r="B98" s="113"/>
      <c r="C98" s="137" t="s">
        <v>121</v>
      </c>
      <c r="D98" s="137" t="s">
        <v>117</v>
      </c>
      <c r="E98" s="138" t="s">
        <v>138</v>
      </c>
      <c r="F98" s="139" t="s">
        <v>139</v>
      </c>
      <c r="G98" s="140" t="s">
        <v>107</v>
      </c>
      <c r="H98" s="141">
        <v>4</v>
      </c>
      <c r="I98" s="122">
        <v>0</v>
      </c>
      <c r="J98" s="122">
        <f t="shared" si="0"/>
        <v>0</v>
      </c>
      <c r="K98" s="121" t="s">
        <v>1</v>
      </c>
      <c r="L98" s="123"/>
      <c r="M98" s="124" t="s">
        <v>1</v>
      </c>
      <c r="N98" s="125" t="s">
        <v>35</v>
      </c>
      <c r="O98" s="117">
        <v>0</v>
      </c>
      <c r="P98" s="117">
        <f t="shared" si="1"/>
        <v>0</v>
      </c>
      <c r="Q98" s="117">
        <v>2.65</v>
      </c>
      <c r="R98" s="117">
        <f t="shared" si="2"/>
        <v>10.6</v>
      </c>
      <c r="S98" s="117">
        <v>0</v>
      </c>
      <c r="T98" s="118">
        <f t="shared" si="3"/>
        <v>0</v>
      </c>
      <c r="AR98" s="12" t="s">
        <v>121</v>
      </c>
      <c r="AT98" s="12" t="s">
        <v>117</v>
      </c>
      <c r="AU98" s="12" t="s">
        <v>70</v>
      </c>
      <c r="AY98" s="12" t="s">
        <v>103</v>
      </c>
      <c r="BE98" s="119">
        <f t="shared" si="4"/>
        <v>0</v>
      </c>
      <c r="BF98" s="119">
        <f t="shared" si="5"/>
        <v>0</v>
      </c>
      <c r="BG98" s="119">
        <f t="shared" si="6"/>
        <v>0</v>
      </c>
      <c r="BH98" s="119">
        <f t="shared" si="7"/>
        <v>0</v>
      </c>
      <c r="BI98" s="119">
        <f t="shared" si="8"/>
        <v>0</v>
      </c>
      <c r="BJ98" s="12" t="s">
        <v>109</v>
      </c>
      <c r="BK98" s="120">
        <f t="shared" si="9"/>
        <v>0</v>
      </c>
      <c r="BL98" s="12" t="s">
        <v>108</v>
      </c>
      <c r="BM98" s="12" t="s">
        <v>140</v>
      </c>
    </row>
    <row r="99" spans="2:65" s="1" customFormat="1" ht="16.5" customHeight="1" x14ac:dyDescent="0.2">
      <c r="B99" s="113"/>
      <c r="C99" s="137" t="s">
        <v>141</v>
      </c>
      <c r="D99" s="137" t="s">
        <v>117</v>
      </c>
      <c r="E99" s="138" t="s">
        <v>142</v>
      </c>
      <c r="F99" s="139" t="s">
        <v>143</v>
      </c>
      <c r="G99" s="140" t="s">
        <v>113</v>
      </c>
      <c r="H99" s="141">
        <v>1500</v>
      </c>
      <c r="I99" s="122">
        <v>0</v>
      </c>
      <c r="J99" s="122">
        <f t="shared" si="0"/>
        <v>0</v>
      </c>
      <c r="K99" s="121" t="s">
        <v>1</v>
      </c>
      <c r="L99" s="123"/>
      <c r="M99" s="124" t="s">
        <v>1</v>
      </c>
      <c r="N99" s="125" t="s">
        <v>35</v>
      </c>
      <c r="O99" s="117">
        <v>0</v>
      </c>
      <c r="P99" s="117">
        <f t="shared" si="1"/>
        <v>0</v>
      </c>
      <c r="Q99" s="117">
        <v>0</v>
      </c>
      <c r="R99" s="117">
        <f t="shared" si="2"/>
        <v>0</v>
      </c>
      <c r="S99" s="117">
        <v>0</v>
      </c>
      <c r="T99" s="118">
        <f t="shared" si="3"/>
        <v>0</v>
      </c>
      <c r="AR99" s="12" t="s">
        <v>121</v>
      </c>
      <c r="AT99" s="12" t="s">
        <v>117</v>
      </c>
      <c r="AU99" s="12" t="s">
        <v>70</v>
      </c>
      <c r="AY99" s="12" t="s">
        <v>103</v>
      </c>
      <c r="BE99" s="119">
        <f t="shared" si="4"/>
        <v>0</v>
      </c>
      <c r="BF99" s="119">
        <f t="shared" si="5"/>
        <v>0</v>
      </c>
      <c r="BG99" s="119">
        <f t="shared" si="6"/>
        <v>0</v>
      </c>
      <c r="BH99" s="119">
        <f t="shared" si="7"/>
        <v>0</v>
      </c>
      <c r="BI99" s="119">
        <f t="shared" si="8"/>
        <v>0</v>
      </c>
      <c r="BJ99" s="12" t="s">
        <v>109</v>
      </c>
      <c r="BK99" s="120">
        <f t="shared" si="9"/>
        <v>0</v>
      </c>
      <c r="BL99" s="12" t="s">
        <v>108</v>
      </c>
      <c r="BM99" s="12" t="s">
        <v>144</v>
      </c>
    </row>
    <row r="100" spans="2:65" s="1" customFormat="1" ht="16.5" customHeight="1" x14ac:dyDescent="0.2">
      <c r="B100" s="113"/>
      <c r="C100" s="137" t="s">
        <v>145</v>
      </c>
      <c r="D100" s="137" t="s">
        <v>117</v>
      </c>
      <c r="E100" s="138" t="s">
        <v>146</v>
      </c>
      <c r="F100" s="139" t="s">
        <v>147</v>
      </c>
      <c r="G100" s="140" t="s">
        <v>107</v>
      </c>
      <c r="H100" s="141">
        <v>1</v>
      </c>
      <c r="I100" s="122">
        <v>0</v>
      </c>
      <c r="J100" s="122">
        <f t="shared" si="0"/>
        <v>0</v>
      </c>
      <c r="K100" s="121" t="s">
        <v>1</v>
      </c>
      <c r="L100" s="123"/>
      <c r="M100" s="124" t="s">
        <v>1</v>
      </c>
      <c r="N100" s="125" t="s">
        <v>35</v>
      </c>
      <c r="O100" s="117">
        <v>0</v>
      </c>
      <c r="P100" s="117">
        <f t="shared" si="1"/>
        <v>0</v>
      </c>
      <c r="Q100" s="117">
        <v>9.6544000000000008</v>
      </c>
      <c r="R100" s="117">
        <f t="shared" si="2"/>
        <v>9.6544000000000008</v>
      </c>
      <c r="S100" s="117">
        <v>0</v>
      </c>
      <c r="T100" s="118">
        <f t="shared" si="3"/>
        <v>0</v>
      </c>
      <c r="AR100" s="12" t="s">
        <v>121</v>
      </c>
      <c r="AT100" s="12" t="s">
        <v>117</v>
      </c>
      <c r="AU100" s="12" t="s">
        <v>70</v>
      </c>
      <c r="AY100" s="12" t="s">
        <v>103</v>
      </c>
      <c r="BE100" s="119">
        <f t="shared" si="4"/>
        <v>0</v>
      </c>
      <c r="BF100" s="119">
        <f t="shared" si="5"/>
        <v>0</v>
      </c>
      <c r="BG100" s="119">
        <f t="shared" si="6"/>
        <v>0</v>
      </c>
      <c r="BH100" s="119">
        <f t="shared" si="7"/>
        <v>0</v>
      </c>
      <c r="BI100" s="119">
        <f t="shared" si="8"/>
        <v>0</v>
      </c>
      <c r="BJ100" s="12" t="s">
        <v>109</v>
      </c>
      <c r="BK100" s="120">
        <f t="shared" si="9"/>
        <v>0</v>
      </c>
      <c r="BL100" s="12" t="s">
        <v>108</v>
      </c>
      <c r="BM100" s="12" t="s">
        <v>148</v>
      </c>
    </row>
    <row r="101" spans="2:65" s="1" customFormat="1" ht="16.5" customHeight="1" x14ac:dyDescent="0.2">
      <c r="B101" s="113"/>
      <c r="C101" s="137" t="s">
        <v>149</v>
      </c>
      <c r="D101" s="137" t="s">
        <v>117</v>
      </c>
      <c r="E101" s="138" t="s">
        <v>150</v>
      </c>
      <c r="F101" s="139" t="s">
        <v>151</v>
      </c>
      <c r="G101" s="140" t="s">
        <v>107</v>
      </c>
      <c r="H101" s="141">
        <v>2</v>
      </c>
      <c r="I101" s="122">
        <v>0</v>
      </c>
      <c r="J101" s="122">
        <f t="shared" si="0"/>
        <v>0</v>
      </c>
      <c r="K101" s="121" t="s">
        <v>1</v>
      </c>
      <c r="L101" s="123"/>
      <c r="M101" s="124" t="s">
        <v>1</v>
      </c>
      <c r="N101" s="125" t="s">
        <v>35</v>
      </c>
      <c r="O101" s="117">
        <v>0</v>
      </c>
      <c r="P101" s="117">
        <f t="shared" si="1"/>
        <v>0</v>
      </c>
      <c r="Q101" s="117">
        <v>2</v>
      </c>
      <c r="R101" s="117">
        <f t="shared" si="2"/>
        <v>4</v>
      </c>
      <c r="S101" s="117">
        <v>0</v>
      </c>
      <c r="T101" s="118">
        <f t="shared" si="3"/>
        <v>0</v>
      </c>
      <c r="AR101" s="12" t="s">
        <v>121</v>
      </c>
      <c r="AT101" s="12" t="s">
        <v>117</v>
      </c>
      <c r="AU101" s="12" t="s">
        <v>70</v>
      </c>
      <c r="AY101" s="12" t="s">
        <v>103</v>
      </c>
      <c r="BE101" s="119">
        <f t="shared" si="4"/>
        <v>0</v>
      </c>
      <c r="BF101" s="119">
        <f t="shared" si="5"/>
        <v>0</v>
      </c>
      <c r="BG101" s="119">
        <f t="shared" si="6"/>
        <v>0</v>
      </c>
      <c r="BH101" s="119">
        <f t="shared" si="7"/>
        <v>0</v>
      </c>
      <c r="BI101" s="119">
        <f t="shared" si="8"/>
        <v>0</v>
      </c>
      <c r="BJ101" s="12" t="s">
        <v>109</v>
      </c>
      <c r="BK101" s="120">
        <f t="shared" si="9"/>
        <v>0</v>
      </c>
      <c r="BL101" s="12" t="s">
        <v>108</v>
      </c>
      <c r="BM101" s="12" t="s">
        <v>152</v>
      </c>
    </row>
    <row r="102" spans="2:65" s="1" customFormat="1" ht="16.5" customHeight="1" x14ac:dyDescent="0.2">
      <c r="B102" s="113"/>
      <c r="C102" s="132" t="s">
        <v>153</v>
      </c>
      <c r="D102" s="132" t="s">
        <v>104</v>
      </c>
      <c r="E102" s="133" t="s">
        <v>154</v>
      </c>
      <c r="F102" s="134" t="s">
        <v>155</v>
      </c>
      <c r="G102" s="135" t="s">
        <v>113</v>
      </c>
      <c r="H102" s="136">
        <v>615.79999999999995</v>
      </c>
      <c r="I102" s="115">
        <v>0</v>
      </c>
      <c r="J102" s="115">
        <f t="shared" si="0"/>
        <v>0</v>
      </c>
      <c r="K102" s="114" t="s">
        <v>1</v>
      </c>
      <c r="L102" s="23"/>
      <c r="M102" s="43" t="s">
        <v>1</v>
      </c>
      <c r="N102" s="116" t="s">
        <v>35</v>
      </c>
      <c r="O102" s="117">
        <v>0.45200000000000001</v>
      </c>
      <c r="P102" s="117">
        <f t="shared" si="1"/>
        <v>278.34159999999997</v>
      </c>
      <c r="Q102" s="117">
        <v>0</v>
      </c>
      <c r="R102" s="117">
        <f t="shared" si="2"/>
        <v>0</v>
      </c>
      <c r="S102" s="117">
        <v>0.20399999999999999</v>
      </c>
      <c r="T102" s="118">
        <f t="shared" si="3"/>
        <v>125.62319999999998</v>
      </c>
      <c r="AR102" s="12" t="s">
        <v>108</v>
      </c>
      <c r="AT102" s="12" t="s">
        <v>104</v>
      </c>
      <c r="AU102" s="12" t="s">
        <v>70</v>
      </c>
      <c r="AY102" s="12" t="s">
        <v>103</v>
      </c>
      <c r="BE102" s="119">
        <f t="shared" si="4"/>
        <v>0</v>
      </c>
      <c r="BF102" s="119">
        <f t="shared" si="5"/>
        <v>0</v>
      </c>
      <c r="BG102" s="119">
        <f t="shared" si="6"/>
        <v>0</v>
      </c>
      <c r="BH102" s="119">
        <f t="shared" si="7"/>
        <v>0</v>
      </c>
      <c r="BI102" s="119">
        <f t="shared" si="8"/>
        <v>0</v>
      </c>
      <c r="BJ102" s="12" t="s">
        <v>109</v>
      </c>
      <c r="BK102" s="120">
        <f t="shared" si="9"/>
        <v>0</v>
      </c>
      <c r="BL102" s="12" t="s">
        <v>108</v>
      </c>
      <c r="BM102" s="12" t="s">
        <v>156</v>
      </c>
    </row>
    <row r="103" spans="2:65" s="1" customFormat="1" ht="16.5" customHeight="1" x14ac:dyDescent="0.2">
      <c r="B103" s="113"/>
      <c r="C103" s="132" t="s">
        <v>157</v>
      </c>
      <c r="D103" s="132" t="s">
        <v>104</v>
      </c>
      <c r="E103" s="133" t="s">
        <v>158</v>
      </c>
      <c r="F103" s="134" t="s">
        <v>159</v>
      </c>
      <c r="G103" s="135" t="s">
        <v>113</v>
      </c>
      <c r="H103" s="136">
        <v>130.36000000000001</v>
      </c>
      <c r="I103" s="115">
        <v>0</v>
      </c>
      <c r="J103" s="115">
        <f t="shared" si="0"/>
        <v>0</v>
      </c>
      <c r="K103" s="114" t="s">
        <v>1</v>
      </c>
      <c r="L103" s="23"/>
      <c r="M103" s="43" t="s">
        <v>1</v>
      </c>
      <c r="N103" s="116" t="s">
        <v>35</v>
      </c>
      <c r="O103" s="117">
        <v>5.976</v>
      </c>
      <c r="P103" s="117">
        <f t="shared" si="1"/>
        <v>779.03136000000006</v>
      </c>
      <c r="Q103" s="117">
        <v>2.9100000000000001E-2</v>
      </c>
      <c r="R103" s="117">
        <f t="shared" si="2"/>
        <v>3.7934760000000005</v>
      </c>
      <c r="S103" s="117">
        <v>0</v>
      </c>
      <c r="T103" s="118">
        <f t="shared" si="3"/>
        <v>0</v>
      </c>
      <c r="AR103" s="12" t="s">
        <v>108</v>
      </c>
      <c r="AT103" s="12" t="s">
        <v>104</v>
      </c>
      <c r="AU103" s="12" t="s">
        <v>70</v>
      </c>
      <c r="AY103" s="12" t="s">
        <v>103</v>
      </c>
      <c r="BE103" s="119">
        <f t="shared" si="4"/>
        <v>0</v>
      </c>
      <c r="BF103" s="119">
        <f t="shared" si="5"/>
        <v>0</v>
      </c>
      <c r="BG103" s="119">
        <f t="shared" si="6"/>
        <v>0</v>
      </c>
      <c r="BH103" s="119">
        <f t="shared" si="7"/>
        <v>0</v>
      </c>
      <c r="BI103" s="119">
        <f t="shared" si="8"/>
        <v>0</v>
      </c>
      <c r="BJ103" s="12" t="s">
        <v>109</v>
      </c>
      <c r="BK103" s="120">
        <f t="shared" si="9"/>
        <v>0</v>
      </c>
      <c r="BL103" s="12" t="s">
        <v>108</v>
      </c>
      <c r="BM103" s="12" t="s">
        <v>160</v>
      </c>
    </row>
    <row r="104" spans="2:65" s="1" customFormat="1" ht="16.5" customHeight="1" x14ac:dyDescent="0.2">
      <c r="B104" s="113"/>
      <c r="C104" s="132" t="s">
        <v>161</v>
      </c>
      <c r="D104" s="132" t="s">
        <v>104</v>
      </c>
      <c r="E104" s="133" t="s">
        <v>162</v>
      </c>
      <c r="F104" s="134" t="s">
        <v>163</v>
      </c>
      <c r="G104" s="135" t="s">
        <v>113</v>
      </c>
      <c r="H104" s="136">
        <v>130.36000000000001</v>
      </c>
      <c r="I104" s="115">
        <v>0</v>
      </c>
      <c r="J104" s="115">
        <f t="shared" si="0"/>
        <v>0</v>
      </c>
      <c r="K104" s="114" t="s">
        <v>1</v>
      </c>
      <c r="L104" s="23"/>
      <c r="M104" s="43" t="s">
        <v>1</v>
      </c>
      <c r="N104" s="116" t="s">
        <v>35</v>
      </c>
      <c r="O104" s="117">
        <v>0.90400000000000003</v>
      </c>
      <c r="P104" s="117">
        <f t="shared" si="1"/>
        <v>117.84544000000001</v>
      </c>
      <c r="Q104" s="117">
        <v>0</v>
      </c>
      <c r="R104" s="117">
        <f t="shared" si="2"/>
        <v>0</v>
      </c>
      <c r="S104" s="117">
        <v>0.26</v>
      </c>
      <c r="T104" s="118">
        <f t="shared" si="3"/>
        <v>33.893600000000006</v>
      </c>
      <c r="AR104" s="12" t="s">
        <v>108</v>
      </c>
      <c r="AT104" s="12" t="s">
        <v>104</v>
      </c>
      <c r="AU104" s="12" t="s">
        <v>70</v>
      </c>
      <c r="AY104" s="12" t="s">
        <v>103</v>
      </c>
      <c r="BE104" s="119">
        <f t="shared" si="4"/>
        <v>0</v>
      </c>
      <c r="BF104" s="119">
        <f t="shared" si="5"/>
        <v>0</v>
      </c>
      <c r="BG104" s="119">
        <f t="shared" si="6"/>
        <v>0</v>
      </c>
      <c r="BH104" s="119">
        <f t="shared" si="7"/>
        <v>0</v>
      </c>
      <c r="BI104" s="119">
        <f t="shared" si="8"/>
        <v>0</v>
      </c>
      <c r="BJ104" s="12" t="s">
        <v>109</v>
      </c>
      <c r="BK104" s="120">
        <f t="shared" si="9"/>
        <v>0</v>
      </c>
      <c r="BL104" s="12" t="s">
        <v>108</v>
      </c>
      <c r="BM104" s="12" t="s">
        <v>164</v>
      </c>
    </row>
    <row r="105" spans="2:65" s="1" customFormat="1" ht="16.5" customHeight="1" x14ac:dyDescent="0.2">
      <c r="B105" s="113"/>
      <c r="C105" s="132" t="s">
        <v>165</v>
      </c>
      <c r="D105" s="132" t="s">
        <v>104</v>
      </c>
      <c r="E105" s="133" t="s">
        <v>166</v>
      </c>
      <c r="F105" s="134" t="s">
        <v>167</v>
      </c>
      <c r="G105" s="135" t="s">
        <v>107</v>
      </c>
      <c r="H105" s="136">
        <v>3</v>
      </c>
      <c r="I105" s="115">
        <v>0</v>
      </c>
      <c r="J105" s="115">
        <f t="shared" si="0"/>
        <v>0</v>
      </c>
      <c r="K105" s="114" t="s">
        <v>1</v>
      </c>
      <c r="L105" s="23"/>
      <c r="M105" s="43" t="s">
        <v>1</v>
      </c>
      <c r="N105" s="116" t="s">
        <v>35</v>
      </c>
      <c r="O105" s="117">
        <v>25.027999999999999</v>
      </c>
      <c r="P105" s="117">
        <f t="shared" si="1"/>
        <v>75.084000000000003</v>
      </c>
      <c r="Q105" s="117">
        <v>0.68467</v>
      </c>
      <c r="R105" s="117">
        <f t="shared" si="2"/>
        <v>2.0540099999999999</v>
      </c>
      <c r="S105" s="117">
        <v>0</v>
      </c>
      <c r="T105" s="118">
        <f t="shared" si="3"/>
        <v>0</v>
      </c>
      <c r="AR105" s="12" t="s">
        <v>108</v>
      </c>
      <c r="AT105" s="12" t="s">
        <v>104</v>
      </c>
      <c r="AU105" s="12" t="s">
        <v>70</v>
      </c>
      <c r="AY105" s="12" t="s">
        <v>103</v>
      </c>
      <c r="BE105" s="119">
        <f t="shared" si="4"/>
        <v>0</v>
      </c>
      <c r="BF105" s="119">
        <f t="shared" si="5"/>
        <v>0</v>
      </c>
      <c r="BG105" s="119">
        <f t="shared" si="6"/>
        <v>0</v>
      </c>
      <c r="BH105" s="119">
        <f t="shared" si="7"/>
        <v>0</v>
      </c>
      <c r="BI105" s="119">
        <f t="shared" si="8"/>
        <v>0</v>
      </c>
      <c r="BJ105" s="12" t="s">
        <v>109</v>
      </c>
      <c r="BK105" s="120">
        <f t="shared" si="9"/>
        <v>0</v>
      </c>
      <c r="BL105" s="12" t="s">
        <v>108</v>
      </c>
      <c r="BM105" s="12" t="s">
        <v>168</v>
      </c>
    </row>
    <row r="106" spans="2:65" s="1" customFormat="1" ht="16.5" customHeight="1" x14ac:dyDescent="0.2">
      <c r="B106" s="113"/>
      <c r="C106" s="132" t="s">
        <v>169</v>
      </c>
      <c r="D106" s="132" t="s">
        <v>104</v>
      </c>
      <c r="E106" s="133" t="s">
        <v>170</v>
      </c>
      <c r="F106" s="134" t="s">
        <v>171</v>
      </c>
      <c r="G106" s="135" t="s">
        <v>107</v>
      </c>
      <c r="H106" s="136">
        <v>114</v>
      </c>
      <c r="I106" s="115">
        <v>0</v>
      </c>
      <c r="J106" s="115">
        <f t="shared" si="0"/>
        <v>0</v>
      </c>
      <c r="K106" s="114" t="s">
        <v>1</v>
      </c>
      <c r="L106" s="23"/>
      <c r="M106" s="43" t="s">
        <v>1</v>
      </c>
      <c r="N106" s="116" t="s">
        <v>35</v>
      </c>
      <c r="O106" s="117">
        <v>6.3479999999999999</v>
      </c>
      <c r="P106" s="117">
        <f t="shared" si="1"/>
        <v>723.67200000000003</v>
      </c>
      <c r="Q106" s="117">
        <v>4.8120000000000003E-2</v>
      </c>
      <c r="R106" s="117">
        <f t="shared" si="2"/>
        <v>5.4856800000000003</v>
      </c>
      <c r="S106" s="117">
        <v>0</v>
      </c>
      <c r="T106" s="118">
        <f t="shared" si="3"/>
        <v>0</v>
      </c>
      <c r="AR106" s="12" t="s">
        <v>108</v>
      </c>
      <c r="AT106" s="12" t="s">
        <v>104</v>
      </c>
      <c r="AU106" s="12" t="s">
        <v>70</v>
      </c>
      <c r="AY106" s="12" t="s">
        <v>103</v>
      </c>
      <c r="BE106" s="119">
        <f t="shared" si="4"/>
        <v>0</v>
      </c>
      <c r="BF106" s="119">
        <f t="shared" si="5"/>
        <v>0</v>
      </c>
      <c r="BG106" s="119">
        <f t="shared" si="6"/>
        <v>0</v>
      </c>
      <c r="BH106" s="119">
        <f t="shared" si="7"/>
        <v>0</v>
      </c>
      <c r="BI106" s="119">
        <f t="shared" si="8"/>
        <v>0</v>
      </c>
      <c r="BJ106" s="12" t="s">
        <v>109</v>
      </c>
      <c r="BK106" s="120">
        <f t="shared" si="9"/>
        <v>0</v>
      </c>
      <c r="BL106" s="12" t="s">
        <v>108</v>
      </c>
      <c r="BM106" s="12" t="s">
        <v>172</v>
      </c>
    </row>
    <row r="107" spans="2:65" s="1" customFormat="1" ht="16.5" customHeight="1" x14ac:dyDescent="0.2">
      <c r="B107" s="113"/>
      <c r="C107" s="132" t="s">
        <v>173</v>
      </c>
      <c r="D107" s="132" t="s">
        <v>104</v>
      </c>
      <c r="E107" s="133" t="s">
        <v>174</v>
      </c>
      <c r="F107" s="134" t="s">
        <v>175</v>
      </c>
      <c r="G107" s="135" t="s">
        <v>107</v>
      </c>
      <c r="H107" s="136">
        <v>40</v>
      </c>
      <c r="I107" s="115">
        <v>0</v>
      </c>
      <c r="J107" s="115">
        <f t="shared" si="0"/>
        <v>0</v>
      </c>
      <c r="K107" s="114" t="s">
        <v>1</v>
      </c>
      <c r="L107" s="23"/>
      <c r="M107" s="43" t="s">
        <v>1</v>
      </c>
      <c r="N107" s="116" t="s">
        <v>35</v>
      </c>
      <c r="O107" s="117">
        <v>1.329</v>
      </c>
      <c r="P107" s="117">
        <f t="shared" si="1"/>
        <v>53.16</v>
      </c>
      <c r="Q107" s="117">
        <v>0</v>
      </c>
      <c r="R107" s="117">
        <f t="shared" si="2"/>
        <v>0</v>
      </c>
      <c r="S107" s="117">
        <v>0</v>
      </c>
      <c r="T107" s="118">
        <f t="shared" si="3"/>
        <v>0</v>
      </c>
      <c r="AR107" s="12" t="s">
        <v>108</v>
      </c>
      <c r="AT107" s="12" t="s">
        <v>104</v>
      </c>
      <c r="AU107" s="12" t="s">
        <v>70</v>
      </c>
      <c r="AY107" s="12" t="s">
        <v>103</v>
      </c>
      <c r="BE107" s="119">
        <f t="shared" si="4"/>
        <v>0</v>
      </c>
      <c r="BF107" s="119">
        <f t="shared" si="5"/>
        <v>0</v>
      </c>
      <c r="BG107" s="119">
        <f t="shared" si="6"/>
        <v>0</v>
      </c>
      <c r="BH107" s="119">
        <f t="shared" si="7"/>
        <v>0</v>
      </c>
      <c r="BI107" s="119">
        <f t="shared" si="8"/>
        <v>0</v>
      </c>
      <c r="BJ107" s="12" t="s">
        <v>109</v>
      </c>
      <c r="BK107" s="120">
        <f t="shared" si="9"/>
        <v>0</v>
      </c>
      <c r="BL107" s="12" t="s">
        <v>108</v>
      </c>
      <c r="BM107" s="12" t="s">
        <v>176</v>
      </c>
    </row>
    <row r="108" spans="2:65" s="1" customFormat="1" ht="16.5" customHeight="1" x14ac:dyDescent="0.2">
      <c r="B108" s="113"/>
      <c r="C108" s="132" t="s">
        <v>177</v>
      </c>
      <c r="D108" s="132" t="s">
        <v>104</v>
      </c>
      <c r="E108" s="133" t="s">
        <v>178</v>
      </c>
      <c r="F108" s="134" t="s">
        <v>179</v>
      </c>
      <c r="G108" s="135" t="s">
        <v>107</v>
      </c>
      <c r="H108" s="136">
        <v>500</v>
      </c>
      <c r="I108" s="115">
        <v>0</v>
      </c>
      <c r="J108" s="115">
        <f t="shared" si="0"/>
        <v>0</v>
      </c>
      <c r="K108" s="114" t="s">
        <v>180</v>
      </c>
      <c r="L108" s="23"/>
      <c r="M108" s="43" t="s">
        <v>1</v>
      </c>
      <c r="N108" s="116" t="s">
        <v>35</v>
      </c>
      <c r="O108" s="117">
        <v>0.56754000000000004</v>
      </c>
      <c r="P108" s="117">
        <f t="shared" si="1"/>
        <v>283.77000000000004</v>
      </c>
      <c r="Q108" s="117">
        <v>5.2999999999999998E-4</v>
      </c>
      <c r="R108" s="117">
        <f t="shared" si="2"/>
        <v>0.26500000000000001</v>
      </c>
      <c r="S108" s="117">
        <v>0</v>
      </c>
      <c r="T108" s="118">
        <f t="shared" si="3"/>
        <v>0</v>
      </c>
      <c r="AR108" s="12" t="s">
        <v>108</v>
      </c>
      <c r="AT108" s="12" t="s">
        <v>104</v>
      </c>
      <c r="AU108" s="12" t="s">
        <v>70</v>
      </c>
      <c r="AY108" s="12" t="s">
        <v>103</v>
      </c>
      <c r="BE108" s="119">
        <f t="shared" si="4"/>
        <v>0</v>
      </c>
      <c r="BF108" s="119">
        <f t="shared" si="5"/>
        <v>0</v>
      </c>
      <c r="BG108" s="119">
        <f t="shared" si="6"/>
        <v>0</v>
      </c>
      <c r="BH108" s="119">
        <f t="shared" si="7"/>
        <v>0</v>
      </c>
      <c r="BI108" s="119">
        <f t="shared" si="8"/>
        <v>0</v>
      </c>
      <c r="BJ108" s="12" t="s">
        <v>109</v>
      </c>
      <c r="BK108" s="120">
        <f t="shared" si="9"/>
        <v>0</v>
      </c>
      <c r="BL108" s="12" t="s">
        <v>108</v>
      </c>
      <c r="BM108" s="12" t="s">
        <v>181</v>
      </c>
    </row>
    <row r="109" spans="2:65" s="1" customFormat="1" ht="16.5" customHeight="1" x14ac:dyDescent="0.2">
      <c r="B109" s="113"/>
      <c r="C109" s="132" t="s">
        <v>182</v>
      </c>
      <c r="D109" s="132" t="s">
        <v>104</v>
      </c>
      <c r="E109" s="133" t="s">
        <v>183</v>
      </c>
      <c r="F109" s="134" t="s">
        <v>184</v>
      </c>
      <c r="G109" s="135" t="s">
        <v>113</v>
      </c>
      <c r="H109" s="136">
        <v>1492</v>
      </c>
      <c r="I109" s="115">
        <v>0</v>
      </c>
      <c r="J109" s="115">
        <f t="shared" si="0"/>
        <v>0</v>
      </c>
      <c r="K109" s="114" t="s">
        <v>114</v>
      </c>
      <c r="L109" s="23"/>
      <c r="M109" s="43" t="s">
        <v>1</v>
      </c>
      <c r="N109" s="116" t="s">
        <v>35</v>
      </c>
      <c r="O109" s="117">
        <v>0.108</v>
      </c>
      <c r="P109" s="117">
        <f t="shared" si="1"/>
        <v>161.136</v>
      </c>
      <c r="Q109" s="117">
        <v>2.4000000000000001E-4</v>
      </c>
      <c r="R109" s="117">
        <f t="shared" si="2"/>
        <v>0.35808000000000001</v>
      </c>
      <c r="S109" s="117">
        <v>0</v>
      </c>
      <c r="T109" s="118">
        <f t="shared" si="3"/>
        <v>0</v>
      </c>
      <c r="AR109" s="12" t="s">
        <v>108</v>
      </c>
      <c r="AT109" s="12" t="s">
        <v>104</v>
      </c>
      <c r="AU109" s="12" t="s">
        <v>70</v>
      </c>
      <c r="AY109" s="12" t="s">
        <v>103</v>
      </c>
      <c r="BE109" s="119">
        <f t="shared" si="4"/>
        <v>0</v>
      </c>
      <c r="BF109" s="119">
        <f t="shared" si="5"/>
        <v>0</v>
      </c>
      <c r="BG109" s="119">
        <f t="shared" si="6"/>
        <v>0</v>
      </c>
      <c r="BH109" s="119">
        <f t="shared" si="7"/>
        <v>0</v>
      </c>
      <c r="BI109" s="119">
        <f t="shared" si="8"/>
        <v>0</v>
      </c>
      <c r="BJ109" s="12" t="s">
        <v>109</v>
      </c>
      <c r="BK109" s="120">
        <f t="shared" si="9"/>
        <v>0</v>
      </c>
      <c r="BL109" s="12" t="s">
        <v>108</v>
      </c>
      <c r="BM109" s="12" t="s">
        <v>185</v>
      </c>
    </row>
    <row r="110" spans="2:65" s="1" customFormat="1" ht="16.5" customHeight="1" x14ac:dyDescent="0.2">
      <c r="B110" s="113"/>
      <c r="C110" s="132" t="s">
        <v>186</v>
      </c>
      <c r="D110" s="132" t="s">
        <v>104</v>
      </c>
      <c r="E110" s="133" t="s">
        <v>187</v>
      </c>
      <c r="F110" s="134" t="s">
        <v>188</v>
      </c>
      <c r="G110" s="135" t="s">
        <v>189</v>
      </c>
      <c r="H110" s="136">
        <v>1308</v>
      </c>
      <c r="I110" s="115">
        <v>0</v>
      </c>
      <c r="J110" s="115">
        <f t="shared" si="0"/>
        <v>0</v>
      </c>
      <c r="K110" s="114" t="s">
        <v>128</v>
      </c>
      <c r="L110" s="23"/>
      <c r="M110" s="43" t="s">
        <v>1</v>
      </c>
      <c r="N110" s="116" t="s">
        <v>35</v>
      </c>
      <c r="O110" s="117">
        <v>2.2120000000000001E-2</v>
      </c>
      <c r="P110" s="117">
        <f t="shared" si="1"/>
        <v>28.932960000000001</v>
      </c>
      <c r="Q110" s="117">
        <v>0.121</v>
      </c>
      <c r="R110" s="117">
        <f t="shared" si="2"/>
        <v>158.268</v>
      </c>
      <c r="S110" s="117">
        <v>0</v>
      </c>
      <c r="T110" s="118">
        <f t="shared" si="3"/>
        <v>0</v>
      </c>
      <c r="AR110" s="12" t="s">
        <v>108</v>
      </c>
      <c r="AT110" s="12" t="s">
        <v>104</v>
      </c>
      <c r="AU110" s="12" t="s">
        <v>70</v>
      </c>
      <c r="AY110" s="12" t="s">
        <v>103</v>
      </c>
      <c r="BE110" s="119">
        <f t="shared" si="4"/>
        <v>0</v>
      </c>
      <c r="BF110" s="119">
        <f t="shared" si="5"/>
        <v>0</v>
      </c>
      <c r="BG110" s="119">
        <f t="shared" si="6"/>
        <v>0</v>
      </c>
      <c r="BH110" s="119">
        <f t="shared" si="7"/>
        <v>0</v>
      </c>
      <c r="BI110" s="119">
        <f t="shared" si="8"/>
        <v>0</v>
      </c>
      <c r="BJ110" s="12" t="s">
        <v>109</v>
      </c>
      <c r="BK110" s="120">
        <f t="shared" si="9"/>
        <v>0</v>
      </c>
      <c r="BL110" s="12" t="s">
        <v>108</v>
      </c>
      <c r="BM110" s="12" t="s">
        <v>190</v>
      </c>
    </row>
    <row r="111" spans="2:65" s="1" customFormat="1" ht="16.5" customHeight="1" x14ac:dyDescent="0.2">
      <c r="B111" s="113"/>
      <c r="C111" s="132" t="s">
        <v>7</v>
      </c>
      <c r="D111" s="132" t="s">
        <v>104</v>
      </c>
      <c r="E111" s="133" t="s">
        <v>191</v>
      </c>
      <c r="F111" s="134" t="s">
        <v>192</v>
      </c>
      <c r="G111" s="135" t="s">
        <v>189</v>
      </c>
      <c r="H111" s="136">
        <v>1060</v>
      </c>
      <c r="I111" s="115">
        <v>0</v>
      </c>
      <c r="J111" s="115">
        <f t="shared" si="0"/>
        <v>0</v>
      </c>
      <c r="K111" s="114" t="s">
        <v>128</v>
      </c>
      <c r="L111" s="23"/>
      <c r="M111" s="43" t="s">
        <v>1</v>
      </c>
      <c r="N111" s="116" t="s">
        <v>35</v>
      </c>
      <c r="O111" s="117">
        <v>2.512E-2</v>
      </c>
      <c r="P111" s="117">
        <f t="shared" si="1"/>
        <v>26.627199999999998</v>
      </c>
      <c r="Q111" s="117">
        <v>0.19900000000000001</v>
      </c>
      <c r="R111" s="117">
        <f t="shared" si="2"/>
        <v>210.94</v>
      </c>
      <c r="S111" s="117">
        <v>0</v>
      </c>
      <c r="T111" s="118">
        <f t="shared" si="3"/>
        <v>0</v>
      </c>
      <c r="AR111" s="12" t="s">
        <v>108</v>
      </c>
      <c r="AT111" s="12" t="s">
        <v>104</v>
      </c>
      <c r="AU111" s="12" t="s">
        <v>70</v>
      </c>
      <c r="AY111" s="12" t="s">
        <v>103</v>
      </c>
      <c r="BE111" s="119">
        <f t="shared" si="4"/>
        <v>0</v>
      </c>
      <c r="BF111" s="119">
        <f t="shared" si="5"/>
        <v>0</v>
      </c>
      <c r="BG111" s="119">
        <f t="shared" si="6"/>
        <v>0</v>
      </c>
      <c r="BH111" s="119">
        <f t="shared" si="7"/>
        <v>0</v>
      </c>
      <c r="BI111" s="119">
        <f t="shared" si="8"/>
        <v>0</v>
      </c>
      <c r="BJ111" s="12" t="s">
        <v>109</v>
      </c>
      <c r="BK111" s="120">
        <f t="shared" si="9"/>
        <v>0</v>
      </c>
      <c r="BL111" s="12" t="s">
        <v>108</v>
      </c>
      <c r="BM111" s="12" t="s">
        <v>193</v>
      </c>
    </row>
    <row r="112" spans="2:65" s="1" customFormat="1" ht="16.5" customHeight="1" x14ac:dyDescent="0.2">
      <c r="B112" s="113"/>
      <c r="C112" s="132" t="s">
        <v>194</v>
      </c>
      <c r="D112" s="132" t="s">
        <v>104</v>
      </c>
      <c r="E112" s="133" t="s">
        <v>195</v>
      </c>
      <c r="F112" s="134" t="s">
        <v>196</v>
      </c>
      <c r="G112" s="135" t="s">
        <v>189</v>
      </c>
      <c r="H112" s="136">
        <v>1495</v>
      </c>
      <c r="I112" s="115">
        <v>0</v>
      </c>
      <c r="J112" s="115">
        <f t="shared" si="0"/>
        <v>0</v>
      </c>
      <c r="K112" s="114" t="s">
        <v>128</v>
      </c>
      <c r="L112" s="23"/>
      <c r="M112" s="43" t="s">
        <v>1</v>
      </c>
      <c r="N112" s="116" t="s">
        <v>35</v>
      </c>
      <c r="O112" s="117">
        <v>5.5120000000000002E-2</v>
      </c>
      <c r="P112" s="117">
        <f t="shared" si="1"/>
        <v>82.40440000000001</v>
      </c>
      <c r="Q112" s="117">
        <v>0.48574000000000001</v>
      </c>
      <c r="R112" s="117">
        <f t="shared" si="2"/>
        <v>726.18129999999996</v>
      </c>
      <c r="S112" s="117">
        <v>0</v>
      </c>
      <c r="T112" s="118">
        <f t="shared" si="3"/>
        <v>0</v>
      </c>
      <c r="AR112" s="12" t="s">
        <v>108</v>
      </c>
      <c r="AT112" s="12" t="s">
        <v>104</v>
      </c>
      <c r="AU112" s="12" t="s">
        <v>70</v>
      </c>
      <c r="AY112" s="12" t="s">
        <v>103</v>
      </c>
      <c r="BE112" s="119">
        <f t="shared" si="4"/>
        <v>0</v>
      </c>
      <c r="BF112" s="119">
        <f t="shared" si="5"/>
        <v>0</v>
      </c>
      <c r="BG112" s="119">
        <f t="shared" si="6"/>
        <v>0</v>
      </c>
      <c r="BH112" s="119">
        <f t="shared" si="7"/>
        <v>0</v>
      </c>
      <c r="BI112" s="119">
        <f t="shared" si="8"/>
        <v>0</v>
      </c>
      <c r="BJ112" s="12" t="s">
        <v>109</v>
      </c>
      <c r="BK112" s="120">
        <f t="shared" si="9"/>
        <v>0</v>
      </c>
      <c r="BL112" s="12" t="s">
        <v>108</v>
      </c>
      <c r="BM112" s="12" t="s">
        <v>197</v>
      </c>
    </row>
    <row r="113" spans="2:65" s="1" customFormat="1" ht="16.5" customHeight="1" x14ac:dyDescent="0.2">
      <c r="B113" s="113"/>
      <c r="C113" s="132" t="s">
        <v>198</v>
      </c>
      <c r="D113" s="132" t="s">
        <v>104</v>
      </c>
      <c r="E113" s="133" t="s">
        <v>199</v>
      </c>
      <c r="F113" s="134" t="s">
        <v>200</v>
      </c>
      <c r="G113" s="135" t="s">
        <v>189</v>
      </c>
      <c r="H113" s="136">
        <v>1495</v>
      </c>
      <c r="I113" s="115">
        <v>0</v>
      </c>
      <c r="J113" s="115">
        <f t="shared" si="0"/>
        <v>0</v>
      </c>
      <c r="K113" s="114" t="s">
        <v>128</v>
      </c>
      <c r="L113" s="23"/>
      <c r="M113" s="43" t="s">
        <v>1</v>
      </c>
      <c r="N113" s="116" t="s">
        <v>35</v>
      </c>
      <c r="O113" s="117">
        <v>3.0120000000000001E-2</v>
      </c>
      <c r="P113" s="117">
        <f t="shared" si="1"/>
        <v>45.029400000000003</v>
      </c>
      <c r="Q113" s="117">
        <v>0.46166000000000001</v>
      </c>
      <c r="R113" s="117">
        <f t="shared" si="2"/>
        <v>690.18169999999998</v>
      </c>
      <c r="S113" s="117">
        <v>0</v>
      </c>
      <c r="T113" s="118">
        <f t="shared" si="3"/>
        <v>0</v>
      </c>
      <c r="AR113" s="12" t="s">
        <v>108</v>
      </c>
      <c r="AT113" s="12" t="s">
        <v>104</v>
      </c>
      <c r="AU113" s="12" t="s">
        <v>70</v>
      </c>
      <c r="AY113" s="12" t="s">
        <v>103</v>
      </c>
      <c r="BE113" s="119">
        <f t="shared" si="4"/>
        <v>0</v>
      </c>
      <c r="BF113" s="119">
        <f t="shared" si="5"/>
        <v>0</v>
      </c>
      <c r="BG113" s="119">
        <f t="shared" si="6"/>
        <v>0</v>
      </c>
      <c r="BH113" s="119">
        <f t="shared" si="7"/>
        <v>0</v>
      </c>
      <c r="BI113" s="119">
        <f t="shared" si="8"/>
        <v>0</v>
      </c>
      <c r="BJ113" s="12" t="s">
        <v>109</v>
      </c>
      <c r="BK113" s="120">
        <f t="shared" si="9"/>
        <v>0</v>
      </c>
      <c r="BL113" s="12" t="s">
        <v>108</v>
      </c>
      <c r="BM113" s="12" t="s">
        <v>201</v>
      </c>
    </row>
    <row r="114" spans="2:65" s="1" customFormat="1" ht="16.5" customHeight="1" x14ac:dyDescent="0.2">
      <c r="B114" s="113"/>
      <c r="C114" s="132" t="s">
        <v>202</v>
      </c>
      <c r="D114" s="132" t="s">
        <v>104</v>
      </c>
      <c r="E114" s="133" t="s">
        <v>203</v>
      </c>
      <c r="F114" s="134" t="s">
        <v>204</v>
      </c>
      <c r="G114" s="135" t="s">
        <v>189</v>
      </c>
      <c r="H114" s="136">
        <v>1340</v>
      </c>
      <c r="I114" s="115">
        <v>0</v>
      </c>
      <c r="J114" s="115">
        <f t="shared" si="0"/>
        <v>0</v>
      </c>
      <c r="K114" s="114" t="s">
        <v>128</v>
      </c>
      <c r="L114" s="23"/>
      <c r="M114" s="43" t="s">
        <v>1</v>
      </c>
      <c r="N114" s="116" t="s">
        <v>35</v>
      </c>
      <c r="O114" s="117">
        <v>9.5000000000000001E-2</v>
      </c>
      <c r="P114" s="117">
        <f t="shared" si="1"/>
        <v>127.3</v>
      </c>
      <c r="Q114" s="117">
        <v>0.21099999999999999</v>
      </c>
      <c r="R114" s="117">
        <f t="shared" si="2"/>
        <v>282.74</v>
      </c>
      <c r="S114" s="117">
        <v>0</v>
      </c>
      <c r="T114" s="118">
        <f t="shared" si="3"/>
        <v>0</v>
      </c>
      <c r="AR114" s="12" t="s">
        <v>108</v>
      </c>
      <c r="AT114" s="12" t="s">
        <v>104</v>
      </c>
      <c r="AU114" s="12" t="s">
        <v>70</v>
      </c>
      <c r="AY114" s="12" t="s">
        <v>103</v>
      </c>
      <c r="BE114" s="119">
        <f t="shared" si="4"/>
        <v>0</v>
      </c>
      <c r="BF114" s="119">
        <f t="shared" si="5"/>
        <v>0</v>
      </c>
      <c r="BG114" s="119">
        <f t="shared" si="6"/>
        <v>0</v>
      </c>
      <c r="BH114" s="119">
        <f t="shared" si="7"/>
        <v>0</v>
      </c>
      <c r="BI114" s="119">
        <f t="shared" si="8"/>
        <v>0</v>
      </c>
      <c r="BJ114" s="12" t="s">
        <v>109</v>
      </c>
      <c r="BK114" s="120">
        <f t="shared" si="9"/>
        <v>0</v>
      </c>
      <c r="BL114" s="12" t="s">
        <v>108</v>
      </c>
      <c r="BM114" s="12" t="s">
        <v>205</v>
      </c>
    </row>
    <row r="115" spans="2:65" s="1" customFormat="1" ht="16.5" customHeight="1" x14ac:dyDescent="0.2">
      <c r="B115" s="113"/>
      <c r="C115" s="137" t="s">
        <v>206</v>
      </c>
      <c r="D115" s="137" t="s">
        <v>117</v>
      </c>
      <c r="E115" s="138" t="s">
        <v>207</v>
      </c>
      <c r="F115" s="139" t="s">
        <v>208</v>
      </c>
      <c r="G115" s="140" t="s">
        <v>209</v>
      </c>
      <c r="H115" s="141">
        <v>370</v>
      </c>
      <c r="I115" s="122">
        <v>0</v>
      </c>
      <c r="J115" s="122">
        <f t="shared" si="0"/>
        <v>0</v>
      </c>
      <c r="K115" s="121" t="s">
        <v>128</v>
      </c>
      <c r="L115" s="123"/>
      <c r="M115" s="124" t="s">
        <v>1</v>
      </c>
      <c r="N115" s="125" t="s">
        <v>35</v>
      </c>
      <c r="O115" s="117">
        <v>0</v>
      </c>
      <c r="P115" s="117">
        <f t="shared" si="1"/>
        <v>0</v>
      </c>
      <c r="Q115" s="117">
        <v>1E-3</v>
      </c>
      <c r="R115" s="117">
        <f t="shared" si="2"/>
        <v>0.37</v>
      </c>
      <c r="S115" s="117">
        <v>0</v>
      </c>
      <c r="T115" s="118">
        <f t="shared" si="3"/>
        <v>0</v>
      </c>
      <c r="AR115" s="12" t="s">
        <v>121</v>
      </c>
      <c r="AT115" s="12" t="s">
        <v>117</v>
      </c>
      <c r="AU115" s="12" t="s">
        <v>70</v>
      </c>
      <c r="AY115" s="12" t="s">
        <v>103</v>
      </c>
      <c r="BE115" s="119">
        <f t="shared" si="4"/>
        <v>0</v>
      </c>
      <c r="BF115" s="119">
        <f t="shared" si="5"/>
        <v>0</v>
      </c>
      <c r="BG115" s="119">
        <f t="shared" si="6"/>
        <v>0</v>
      </c>
      <c r="BH115" s="119">
        <f t="shared" si="7"/>
        <v>0</v>
      </c>
      <c r="BI115" s="119">
        <f t="shared" si="8"/>
        <v>0</v>
      </c>
      <c r="BJ115" s="12" t="s">
        <v>109</v>
      </c>
      <c r="BK115" s="120">
        <f t="shared" si="9"/>
        <v>0</v>
      </c>
      <c r="BL115" s="12" t="s">
        <v>108</v>
      </c>
      <c r="BM115" s="12" t="s">
        <v>210</v>
      </c>
    </row>
    <row r="116" spans="2:65" s="1" customFormat="1" ht="16.5" customHeight="1" x14ac:dyDescent="0.2">
      <c r="B116" s="113"/>
      <c r="C116" s="132" t="s">
        <v>211</v>
      </c>
      <c r="D116" s="132" t="s">
        <v>104</v>
      </c>
      <c r="E116" s="133" t="s">
        <v>212</v>
      </c>
      <c r="F116" s="134" t="s">
        <v>213</v>
      </c>
      <c r="G116" s="135" t="s">
        <v>189</v>
      </c>
      <c r="H116" s="136">
        <v>1106</v>
      </c>
      <c r="I116" s="115">
        <v>0</v>
      </c>
      <c r="J116" s="115">
        <f t="shared" si="0"/>
        <v>0</v>
      </c>
      <c r="K116" s="114" t="s">
        <v>114</v>
      </c>
      <c r="L116" s="23"/>
      <c r="M116" s="43" t="s">
        <v>1</v>
      </c>
      <c r="N116" s="116" t="s">
        <v>35</v>
      </c>
      <c r="O116" s="117">
        <v>7.3999999999999996E-2</v>
      </c>
      <c r="P116" s="117">
        <f t="shared" si="1"/>
        <v>81.843999999999994</v>
      </c>
      <c r="Q116" s="117">
        <v>0.23086999999999999</v>
      </c>
      <c r="R116" s="117">
        <f t="shared" si="2"/>
        <v>255.34222</v>
      </c>
      <c r="S116" s="117">
        <v>0</v>
      </c>
      <c r="T116" s="118">
        <f t="shared" si="3"/>
        <v>0</v>
      </c>
      <c r="AR116" s="12" t="s">
        <v>108</v>
      </c>
      <c r="AT116" s="12" t="s">
        <v>104</v>
      </c>
      <c r="AU116" s="12" t="s">
        <v>70</v>
      </c>
      <c r="AY116" s="12" t="s">
        <v>103</v>
      </c>
      <c r="BE116" s="119">
        <f t="shared" si="4"/>
        <v>0</v>
      </c>
      <c r="BF116" s="119">
        <f t="shared" si="5"/>
        <v>0</v>
      </c>
      <c r="BG116" s="119">
        <f t="shared" si="6"/>
        <v>0</v>
      </c>
      <c r="BH116" s="119">
        <f t="shared" si="7"/>
        <v>0</v>
      </c>
      <c r="BI116" s="119">
        <f t="shared" si="8"/>
        <v>0</v>
      </c>
      <c r="BJ116" s="12" t="s">
        <v>109</v>
      </c>
      <c r="BK116" s="120">
        <f t="shared" si="9"/>
        <v>0</v>
      </c>
      <c r="BL116" s="12" t="s">
        <v>108</v>
      </c>
      <c r="BM116" s="12" t="s">
        <v>214</v>
      </c>
    </row>
    <row r="117" spans="2:65" s="1" customFormat="1" ht="16.5" customHeight="1" x14ac:dyDescent="0.2">
      <c r="B117" s="113"/>
      <c r="C117" s="132" t="s">
        <v>215</v>
      </c>
      <c r="D117" s="132" t="s">
        <v>104</v>
      </c>
      <c r="E117" s="133" t="s">
        <v>216</v>
      </c>
      <c r="F117" s="134" t="s">
        <v>217</v>
      </c>
      <c r="G117" s="135" t="s">
        <v>189</v>
      </c>
      <c r="H117" s="136">
        <v>1523</v>
      </c>
      <c r="I117" s="115">
        <v>0</v>
      </c>
      <c r="J117" s="115">
        <f t="shared" si="0"/>
        <v>0</v>
      </c>
      <c r="K117" s="114" t="s">
        <v>128</v>
      </c>
      <c r="L117" s="23"/>
      <c r="M117" s="43" t="s">
        <v>1</v>
      </c>
      <c r="N117" s="116" t="s">
        <v>35</v>
      </c>
      <c r="O117" s="117">
        <v>4.0000000000000001E-3</v>
      </c>
      <c r="P117" s="117">
        <f t="shared" si="1"/>
        <v>6.0920000000000005</v>
      </c>
      <c r="Q117" s="117">
        <v>5.6100000000000004E-3</v>
      </c>
      <c r="R117" s="117">
        <f t="shared" si="2"/>
        <v>8.5440300000000011</v>
      </c>
      <c r="S117" s="117">
        <v>0</v>
      </c>
      <c r="T117" s="118">
        <f t="shared" si="3"/>
        <v>0</v>
      </c>
      <c r="AR117" s="12" t="s">
        <v>108</v>
      </c>
      <c r="AT117" s="12" t="s">
        <v>104</v>
      </c>
      <c r="AU117" s="12" t="s">
        <v>70</v>
      </c>
      <c r="AY117" s="12" t="s">
        <v>103</v>
      </c>
      <c r="BE117" s="119">
        <f t="shared" si="4"/>
        <v>0</v>
      </c>
      <c r="BF117" s="119">
        <f t="shared" si="5"/>
        <v>0</v>
      </c>
      <c r="BG117" s="119">
        <f t="shared" si="6"/>
        <v>0</v>
      </c>
      <c r="BH117" s="119">
        <f t="shared" si="7"/>
        <v>0</v>
      </c>
      <c r="BI117" s="119">
        <f t="shared" si="8"/>
        <v>0</v>
      </c>
      <c r="BJ117" s="12" t="s">
        <v>109</v>
      </c>
      <c r="BK117" s="120">
        <f t="shared" si="9"/>
        <v>0</v>
      </c>
      <c r="BL117" s="12" t="s">
        <v>108</v>
      </c>
      <c r="BM117" s="12" t="s">
        <v>218</v>
      </c>
    </row>
    <row r="118" spans="2:65" s="1" customFormat="1" ht="16.5" customHeight="1" x14ac:dyDescent="0.2">
      <c r="B118" s="113"/>
      <c r="C118" s="132" t="s">
        <v>219</v>
      </c>
      <c r="D118" s="132" t="s">
        <v>104</v>
      </c>
      <c r="E118" s="133" t="s">
        <v>220</v>
      </c>
      <c r="F118" s="134" t="s">
        <v>221</v>
      </c>
      <c r="G118" s="135" t="s">
        <v>189</v>
      </c>
      <c r="H118" s="136">
        <v>3046</v>
      </c>
      <c r="I118" s="115">
        <v>0</v>
      </c>
      <c r="J118" s="115">
        <f t="shared" si="0"/>
        <v>0</v>
      </c>
      <c r="K118" s="114" t="s">
        <v>114</v>
      </c>
      <c r="L118" s="23"/>
      <c r="M118" s="43" t="s">
        <v>1</v>
      </c>
      <c r="N118" s="116" t="s">
        <v>35</v>
      </c>
      <c r="O118" s="117">
        <v>2.0200000000000001E-3</v>
      </c>
      <c r="P118" s="117">
        <f t="shared" si="1"/>
        <v>6.1529199999999999</v>
      </c>
      <c r="Q118" s="117">
        <v>6.0999999999999997E-4</v>
      </c>
      <c r="R118" s="117">
        <f t="shared" si="2"/>
        <v>1.8580599999999998</v>
      </c>
      <c r="S118" s="117">
        <v>0</v>
      </c>
      <c r="T118" s="118">
        <f t="shared" si="3"/>
        <v>0</v>
      </c>
      <c r="AR118" s="12" t="s">
        <v>108</v>
      </c>
      <c r="AT118" s="12" t="s">
        <v>104</v>
      </c>
      <c r="AU118" s="12" t="s">
        <v>70</v>
      </c>
      <c r="AY118" s="12" t="s">
        <v>103</v>
      </c>
      <c r="BE118" s="119">
        <f t="shared" si="4"/>
        <v>0</v>
      </c>
      <c r="BF118" s="119">
        <f t="shared" si="5"/>
        <v>0</v>
      </c>
      <c r="BG118" s="119">
        <f t="shared" si="6"/>
        <v>0</v>
      </c>
      <c r="BH118" s="119">
        <f t="shared" si="7"/>
        <v>0</v>
      </c>
      <c r="BI118" s="119">
        <f t="shared" si="8"/>
        <v>0</v>
      </c>
      <c r="BJ118" s="12" t="s">
        <v>109</v>
      </c>
      <c r="BK118" s="120">
        <f t="shared" si="9"/>
        <v>0</v>
      </c>
      <c r="BL118" s="12" t="s">
        <v>108</v>
      </c>
      <c r="BM118" s="12" t="s">
        <v>222</v>
      </c>
    </row>
    <row r="119" spans="2:65" s="1" customFormat="1" ht="16.5" customHeight="1" x14ac:dyDescent="0.2">
      <c r="B119" s="113"/>
      <c r="C119" s="132" t="s">
        <v>223</v>
      </c>
      <c r="D119" s="132" t="s">
        <v>104</v>
      </c>
      <c r="E119" s="133" t="s">
        <v>224</v>
      </c>
      <c r="F119" s="134" t="s">
        <v>225</v>
      </c>
      <c r="G119" s="135" t="s">
        <v>189</v>
      </c>
      <c r="H119" s="136">
        <v>1523</v>
      </c>
      <c r="I119" s="115">
        <v>0</v>
      </c>
      <c r="J119" s="115">
        <f t="shared" si="0"/>
        <v>0</v>
      </c>
      <c r="K119" s="114" t="s">
        <v>128</v>
      </c>
      <c r="L119" s="23"/>
      <c r="M119" s="43" t="s">
        <v>1</v>
      </c>
      <c r="N119" s="116" t="s">
        <v>35</v>
      </c>
      <c r="O119" s="117">
        <v>7.0999999999999994E-2</v>
      </c>
      <c r="P119" s="117">
        <f t="shared" si="1"/>
        <v>108.133</v>
      </c>
      <c r="Q119" s="117">
        <v>0.12966</v>
      </c>
      <c r="R119" s="117">
        <f t="shared" si="2"/>
        <v>197.47218000000001</v>
      </c>
      <c r="S119" s="117">
        <v>0</v>
      </c>
      <c r="T119" s="118">
        <f t="shared" si="3"/>
        <v>0</v>
      </c>
      <c r="AR119" s="12" t="s">
        <v>108</v>
      </c>
      <c r="AT119" s="12" t="s">
        <v>104</v>
      </c>
      <c r="AU119" s="12" t="s">
        <v>70</v>
      </c>
      <c r="AY119" s="12" t="s">
        <v>103</v>
      </c>
      <c r="BE119" s="119">
        <f t="shared" si="4"/>
        <v>0</v>
      </c>
      <c r="BF119" s="119">
        <f t="shared" si="5"/>
        <v>0</v>
      </c>
      <c r="BG119" s="119">
        <f t="shared" si="6"/>
        <v>0</v>
      </c>
      <c r="BH119" s="119">
        <f t="shared" si="7"/>
        <v>0</v>
      </c>
      <c r="BI119" s="119">
        <f t="shared" si="8"/>
        <v>0</v>
      </c>
      <c r="BJ119" s="12" t="s">
        <v>109</v>
      </c>
      <c r="BK119" s="120">
        <f t="shared" si="9"/>
        <v>0</v>
      </c>
      <c r="BL119" s="12" t="s">
        <v>108</v>
      </c>
      <c r="BM119" s="12" t="s">
        <v>226</v>
      </c>
    </row>
    <row r="120" spans="2:65" s="1" customFormat="1" ht="16.5" customHeight="1" x14ac:dyDescent="0.2">
      <c r="B120" s="113"/>
      <c r="C120" s="132" t="s">
        <v>227</v>
      </c>
      <c r="D120" s="132" t="s">
        <v>104</v>
      </c>
      <c r="E120" s="133" t="s">
        <v>228</v>
      </c>
      <c r="F120" s="134" t="s">
        <v>229</v>
      </c>
      <c r="G120" s="135" t="s">
        <v>189</v>
      </c>
      <c r="H120" s="136">
        <v>1523</v>
      </c>
      <c r="I120" s="115">
        <v>0</v>
      </c>
      <c r="J120" s="115">
        <f t="shared" si="0"/>
        <v>0</v>
      </c>
      <c r="K120" s="114" t="s">
        <v>128</v>
      </c>
      <c r="L120" s="23"/>
      <c r="M120" s="43" t="s">
        <v>1</v>
      </c>
      <c r="N120" s="116" t="s">
        <v>35</v>
      </c>
      <c r="O120" s="117">
        <v>8.3000000000000004E-2</v>
      </c>
      <c r="P120" s="117">
        <f t="shared" si="1"/>
        <v>126.40900000000001</v>
      </c>
      <c r="Q120" s="117">
        <v>0.15559000000000001</v>
      </c>
      <c r="R120" s="117">
        <f t="shared" si="2"/>
        <v>236.96357</v>
      </c>
      <c r="S120" s="117">
        <v>0</v>
      </c>
      <c r="T120" s="118">
        <f t="shared" si="3"/>
        <v>0</v>
      </c>
      <c r="AR120" s="12" t="s">
        <v>108</v>
      </c>
      <c r="AT120" s="12" t="s">
        <v>104</v>
      </c>
      <c r="AU120" s="12" t="s">
        <v>70</v>
      </c>
      <c r="AY120" s="12" t="s">
        <v>103</v>
      </c>
      <c r="BE120" s="119">
        <f t="shared" si="4"/>
        <v>0</v>
      </c>
      <c r="BF120" s="119">
        <f t="shared" si="5"/>
        <v>0</v>
      </c>
      <c r="BG120" s="119">
        <f t="shared" si="6"/>
        <v>0</v>
      </c>
      <c r="BH120" s="119">
        <f t="shared" si="7"/>
        <v>0</v>
      </c>
      <c r="BI120" s="119">
        <f t="shared" si="8"/>
        <v>0</v>
      </c>
      <c r="BJ120" s="12" t="s">
        <v>109</v>
      </c>
      <c r="BK120" s="120">
        <f t="shared" si="9"/>
        <v>0</v>
      </c>
      <c r="BL120" s="12" t="s">
        <v>108</v>
      </c>
      <c r="BM120" s="12" t="s">
        <v>230</v>
      </c>
    </row>
    <row r="121" spans="2:65" s="1" customFormat="1" ht="16.5" customHeight="1" x14ac:dyDescent="0.2">
      <c r="B121" s="113"/>
      <c r="C121" s="132" t="s">
        <v>231</v>
      </c>
      <c r="D121" s="132" t="s">
        <v>104</v>
      </c>
      <c r="E121" s="133" t="s">
        <v>232</v>
      </c>
      <c r="F121" s="134" t="s">
        <v>233</v>
      </c>
      <c r="G121" s="135" t="s">
        <v>189</v>
      </c>
      <c r="H121" s="136">
        <v>1308</v>
      </c>
      <c r="I121" s="115">
        <v>0</v>
      </c>
      <c r="J121" s="115">
        <f t="shared" si="0"/>
        <v>0</v>
      </c>
      <c r="K121" s="114" t="s">
        <v>128</v>
      </c>
      <c r="L121" s="23"/>
      <c r="M121" s="43" t="s">
        <v>1</v>
      </c>
      <c r="N121" s="116" t="s">
        <v>35</v>
      </c>
      <c r="O121" s="117">
        <v>0.40500000000000003</v>
      </c>
      <c r="P121" s="117">
        <f t="shared" si="1"/>
        <v>529.74</v>
      </c>
      <c r="Q121" s="117">
        <v>0.1837</v>
      </c>
      <c r="R121" s="117">
        <f t="shared" si="2"/>
        <v>240.27960000000002</v>
      </c>
      <c r="S121" s="117">
        <v>0</v>
      </c>
      <c r="T121" s="118">
        <f t="shared" si="3"/>
        <v>0</v>
      </c>
      <c r="AR121" s="12" t="s">
        <v>108</v>
      </c>
      <c r="AT121" s="12" t="s">
        <v>104</v>
      </c>
      <c r="AU121" s="12" t="s">
        <v>70</v>
      </c>
      <c r="AY121" s="12" t="s">
        <v>103</v>
      </c>
      <c r="BE121" s="119">
        <f t="shared" si="4"/>
        <v>0</v>
      </c>
      <c r="BF121" s="119">
        <f t="shared" si="5"/>
        <v>0</v>
      </c>
      <c r="BG121" s="119">
        <f t="shared" si="6"/>
        <v>0</v>
      </c>
      <c r="BH121" s="119">
        <f t="shared" si="7"/>
        <v>0</v>
      </c>
      <c r="BI121" s="119">
        <f t="shared" si="8"/>
        <v>0</v>
      </c>
      <c r="BJ121" s="12" t="s">
        <v>109</v>
      </c>
      <c r="BK121" s="120">
        <f t="shared" si="9"/>
        <v>0</v>
      </c>
      <c r="BL121" s="12" t="s">
        <v>108</v>
      </c>
      <c r="BM121" s="12" t="s">
        <v>234</v>
      </c>
    </row>
    <row r="122" spans="2:65" s="1" customFormat="1" ht="16.5" customHeight="1" x14ac:dyDescent="0.2">
      <c r="B122" s="113"/>
      <c r="C122" s="132" t="s">
        <v>235</v>
      </c>
      <c r="D122" s="132" t="s">
        <v>104</v>
      </c>
      <c r="E122" s="133" t="s">
        <v>236</v>
      </c>
      <c r="F122" s="134" t="s">
        <v>237</v>
      </c>
      <c r="G122" s="135" t="s">
        <v>189</v>
      </c>
      <c r="H122" s="136">
        <v>80</v>
      </c>
      <c r="I122" s="115">
        <v>0</v>
      </c>
      <c r="J122" s="115">
        <f t="shared" si="0"/>
        <v>0</v>
      </c>
      <c r="K122" s="114" t="s">
        <v>238</v>
      </c>
      <c r="L122" s="23"/>
      <c r="M122" s="43" t="s">
        <v>1</v>
      </c>
      <c r="N122" s="116" t="s">
        <v>35</v>
      </c>
      <c r="O122" s="117">
        <v>0.41399999999999998</v>
      </c>
      <c r="P122" s="117">
        <f t="shared" si="1"/>
        <v>33.119999999999997</v>
      </c>
      <c r="Q122" s="117">
        <v>0.30431999999999998</v>
      </c>
      <c r="R122" s="117">
        <f t="shared" si="2"/>
        <v>24.345599999999997</v>
      </c>
      <c r="S122" s="117">
        <v>0</v>
      </c>
      <c r="T122" s="118">
        <f t="shared" si="3"/>
        <v>0</v>
      </c>
      <c r="AR122" s="12" t="s">
        <v>108</v>
      </c>
      <c r="AT122" s="12" t="s">
        <v>104</v>
      </c>
      <c r="AU122" s="12" t="s">
        <v>70</v>
      </c>
      <c r="AY122" s="12" t="s">
        <v>103</v>
      </c>
      <c r="BE122" s="119">
        <f t="shared" si="4"/>
        <v>0</v>
      </c>
      <c r="BF122" s="119">
        <f t="shared" si="5"/>
        <v>0</v>
      </c>
      <c r="BG122" s="119">
        <f t="shared" si="6"/>
        <v>0</v>
      </c>
      <c r="BH122" s="119">
        <f t="shared" si="7"/>
        <v>0</v>
      </c>
      <c r="BI122" s="119">
        <f t="shared" si="8"/>
        <v>0</v>
      </c>
      <c r="BJ122" s="12" t="s">
        <v>109</v>
      </c>
      <c r="BK122" s="120">
        <f t="shared" si="9"/>
        <v>0</v>
      </c>
      <c r="BL122" s="12" t="s">
        <v>108</v>
      </c>
      <c r="BM122" s="12" t="s">
        <v>239</v>
      </c>
    </row>
    <row r="123" spans="2:65" s="1" customFormat="1" ht="16.5" customHeight="1" x14ac:dyDescent="0.2">
      <c r="B123" s="113"/>
      <c r="C123" s="137" t="s">
        <v>240</v>
      </c>
      <c r="D123" s="137" t="s">
        <v>117</v>
      </c>
      <c r="E123" s="138" t="s">
        <v>241</v>
      </c>
      <c r="F123" s="139" t="s">
        <v>242</v>
      </c>
      <c r="G123" s="140" t="s">
        <v>189</v>
      </c>
      <c r="H123" s="141">
        <v>80</v>
      </c>
      <c r="I123" s="122">
        <v>0</v>
      </c>
      <c r="J123" s="122">
        <f t="shared" si="0"/>
        <v>0</v>
      </c>
      <c r="K123" s="121" t="s">
        <v>238</v>
      </c>
      <c r="L123" s="123"/>
      <c r="M123" s="124" t="s">
        <v>1</v>
      </c>
      <c r="N123" s="125" t="s">
        <v>35</v>
      </c>
      <c r="O123" s="117">
        <v>0</v>
      </c>
      <c r="P123" s="117">
        <f t="shared" si="1"/>
        <v>0</v>
      </c>
      <c r="Q123" s="117">
        <v>0.4</v>
      </c>
      <c r="R123" s="117">
        <f t="shared" si="2"/>
        <v>32</v>
      </c>
      <c r="S123" s="117">
        <v>0</v>
      </c>
      <c r="T123" s="118">
        <f t="shared" si="3"/>
        <v>0</v>
      </c>
      <c r="AR123" s="12" t="s">
        <v>121</v>
      </c>
      <c r="AT123" s="12" t="s">
        <v>117</v>
      </c>
      <c r="AU123" s="12" t="s">
        <v>70</v>
      </c>
      <c r="AY123" s="12" t="s">
        <v>103</v>
      </c>
      <c r="BE123" s="119">
        <f t="shared" si="4"/>
        <v>0</v>
      </c>
      <c r="BF123" s="119">
        <f t="shared" si="5"/>
        <v>0</v>
      </c>
      <c r="BG123" s="119">
        <f t="shared" si="6"/>
        <v>0</v>
      </c>
      <c r="BH123" s="119">
        <f t="shared" si="7"/>
        <v>0</v>
      </c>
      <c r="BI123" s="119">
        <f t="shared" si="8"/>
        <v>0</v>
      </c>
      <c r="BJ123" s="12" t="s">
        <v>109</v>
      </c>
      <c r="BK123" s="120">
        <f t="shared" si="9"/>
        <v>0</v>
      </c>
      <c r="BL123" s="12" t="s">
        <v>108</v>
      </c>
      <c r="BM123" s="12" t="s">
        <v>243</v>
      </c>
    </row>
    <row r="124" spans="2:65" s="1" customFormat="1" ht="16.5" customHeight="1" x14ac:dyDescent="0.2">
      <c r="B124" s="113"/>
      <c r="C124" s="137" t="s">
        <v>244</v>
      </c>
      <c r="D124" s="137" t="s">
        <v>117</v>
      </c>
      <c r="E124" s="138" t="s">
        <v>245</v>
      </c>
      <c r="F124" s="139" t="s">
        <v>246</v>
      </c>
      <c r="G124" s="140" t="s">
        <v>189</v>
      </c>
      <c r="H124" s="141">
        <v>1347</v>
      </c>
      <c r="I124" s="122">
        <v>0</v>
      </c>
      <c r="J124" s="122">
        <f t="shared" si="0"/>
        <v>0</v>
      </c>
      <c r="K124" s="121" t="s">
        <v>128</v>
      </c>
      <c r="L124" s="123"/>
      <c r="M124" s="124" t="s">
        <v>1</v>
      </c>
      <c r="N124" s="125" t="s">
        <v>35</v>
      </c>
      <c r="O124" s="117">
        <v>0</v>
      </c>
      <c r="P124" s="117">
        <f t="shared" si="1"/>
        <v>0</v>
      </c>
      <c r="Q124" s="117">
        <v>0.18</v>
      </c>
      <c r="R124" s="117">
        <f t="shared" si="2"/>
        <v>242.45999999999998</v>
      </c>
      <c r="S124" s="117">
        <v>0</v>
      </c>
      <c r="T124" s="118">
        <f t="shared" si="3"/>
        <v>0</v>
      </c>
      <c r="AR124" s="12" t="s">
        <v>121</v>
      </c>
      <c r="AT124" s="12" t="s">
        <v>117</v>
      </c>
      <c r="AU124" s="12" t="s">
        <v>70</v>
      </c>
      <c r="AY124" s="12" t="s">
        <v>103</v>
      </c>
      <c r="BE124" s="119">
        <f t="shared" si="4"/>
        <v>0</v>
      </c>
      <c r="BF124" s="119">
        <f t="shared" si="5"/>
        <v>0</v>
      </c>
      <c r="BG124" s="119">
        <f t="shared" si="6"/>
        <v>0</v>
      </c>
      <c r="BH124" s="119">
        <f t="shared" si="7"/>
        <v>0</v>
      </c>
      <c r="BI124" s="119">
        <f t="shared" si="8"/>
        <v>0</v>
      </c>
      <c r="BJ124" s="12" t="s">
        <v>109</v>
      </c>
      <c r="BK124" s="120">
        <f t="shared" si="9"/>
        <v>0</v>
      </c>
      <c r="BL124" s="12" t="s">
        <v>108</v>
      </c>
      <c r="BM124" s="12" t="s">
        <v>247</v>
      </c>
    </row>
    <row r="125" spans="2:65" s="10" customFormat="1" ht="25.9" customHeight="1" x14ac:dyDescent="0.2">
      <c r="B125" s="103"/>
      <c r="C125" s="142"/>
      <c r="D125" s="143" t="s">
        <v>62</v>
      </c>
      <c r="E125" s="144" t="s">
        <v>145</v>
      </c>
      <c r="F125" s="144" t="s">
        <v>248</v>
      </c>
      <c r="G125" s="142"/>
      <c r="H125" s="142"/>
      <c r="J125" s="106">
        <f>BK125</f>
        <v>0</v>
      </c>
      <c r="L125" s="103"/>
      <c r="M125" s="107"/>
      <c r="N125" s="108"/>
      <c r="O125" s="108"/>
      <c r="P125" s="109">
        <f>SUM(P126:P146)</f>
        <v>6766.6255330000013</v>
      </c>
      <c r="Q125" s="108"/>
      <c r="R125" s="109">
        <f>SUM(R126:R146)</f>
        <v>184.11401000000001</v>
      </c>
      <c r="S125" s="108"/>
      <c r="T125" s="110">
        <f>SUM(T126:T146)</f>
        <v>474.06000000000006</v>
      </c>
      <c r="AR125" s="104" t="s">
        <v>70</v>
      </c>
      <c r="AT125" s="111" t="s">
        <v>62</v>
      </c>
      <c r="AU125" s="111" t="s">
        <v>63</v>
      </c>
      <c r="AY125" s="104" t="s">
        <v>103</v>
      </c>
      <c r="BK125" s="112">
        <f>SUM(BK126:BK146)</f>
        <v>0</v>
      </c>
    </row>
    <row r="126" spans="2:65" s="1" customFormat="1" ht="16.5" customHeight="1" x14ac:dyDescent="0.2">
      <c r="B126" s="113"/>
      <c r="C126" s="132" t="s">
        <v>249</v>
      </c>
      <c r="D126" s="132" t="s">
        <v>104</v>
      </c>
      <c r="E126" s="133" t="s">
        <v>250</v>
      </c>
      <c r="F126" s="134" t="s">
        <v>251</v>
      </c>
      <c r="G126" s="135" t="s">
        <v>252</v>
      </c>
      <c r="H126" s="136">
        <v>80</v>
      </c>
      <c r="I126" s="115">
        <v>0</v>
      </c>
      <c r="J126" s="115">
        <f t="shared" ref="J126:J146" si="10">ROUND(I126*H126,3)</f>
        <v>0</v>
      </c>
      <c r="K126" s="114" t="s">
        <v>114</v>
      </c>
      <c r="L126" s="23"/>
      <c r="M126" s="43" t="s">
        <v>1</v>
      </c>
      <c r="N126" s="116" t="s">
        <v>35</v>
      </c>
      <c r="O126" s="117">
        <v>1.363</v>
      </c>
      <c r="P126" s="117">
        <f t="shared" ref="P126:P146" si="11">O126*H126</f>
        <v>109.03999999999999</v>
      </c>
      <c r="Q126" s="117">
        <v>2.2151299999999998</v>
      </c>
      <c r="R126" s="117">
        <f t="shared" ref="R126:R146" si="12">Q126*H126</f>
        <v>177.21039999999999</v>
      </c>
      <c r="S126" s="117">
        <v>0</v>
      </c>
      <c r="T126" s="118">
        <f t="shared" ref="T126:T146" si="13">S126*H126</f>
        <v>0</v>
      </c>
      <c r="AR126" s="12" t="s">
        <v>108</v>
      </c>
      <c r="AT126" s="12" t="s">
        <v>104</v>
      </c>
      <c r="AU126" s="12" t="s">
        <v>70</v>
      </c>
      <c r="AY126" s="12" t="s">
        <v>103</v>
      </c>
      <c r="BE126" s="119">
        <f t="shared" ref="BE126:BE146" si="14">IF(N126="základná",J126,0)</f>
        <v>0</v>
      </c>
      <c r="BF126" s="119">
        <f t="shared" ref="BF126:BF146" si="15">IF(N126="znížená",J126,0)</f>
        <v>0</v>
      </c>
      <c r="BG126" s="119">
        <f t="shared" ref="BG126:BG146" si="16">IF(N126="zákl. prenesená",J126,0)</f>
        <v>0</v>
      </c>
      <c r="BH126" s="119">
        <f t="shared" ref="BH126:BH146" si="17">IF(N126="zníž. prenesená",J126,0)</f>
        <v>0</v>
      </c>
      <c r="BI126" s="119">
        <f t="shared" ref="BI126:BI146" si="18">IF(N126="nulová",J126,0)</f>
        <v>0</v>
      </c>
      <c r="BJ126" s="12" t="s">
        <v>109</v>
      </c>
      <c r="BK126" s="120">
        <f t="shared" ref="BK126:BK146" si="19">ROUND(I126*H126,3)</f>
        <v>0</v>
      </c>
      <c r="BL126" s="12" t="s">
        <v>108</v>
      </c>
      <c r="BM126" s="12" t="s">
        <v>253</v>
      </c>
    </row>
    <row r="127" spans="2:65" s="1" customFormat="1" ht="16.5" customHeight="1" x14ac:dyDescent="0.2">
      <c r="B127" s="113"/>
      <c r="C127" s="132" t="s">
        <v>254</v>
      </c>
      <c r="D127" s="132" t="s">
        <v>104</v>
      </c>
      <c r="E127" s="133" t="s">
        <v>255</v>
      </c>
      <c r="F127" s="134" t="s">
        <v>256</v>
      </c>
      <c r="G127" s="135" t="s">
        <v>113</v>
      </c>
      <c r="H127" s="136">
        <v>148</v>
      </c>
      <c r="I127" s="115">
        <v>0</v>
      </c>
      <c r="J127" s="115">
        <f t="shared" si="10"/>
        <v>0</v>
      </c>
      <c r="K127" s="114" t="s">
        <v>128</v>
      </c>
      <c r="L127" s="23"/>
      <c r="M127" s="43" t="s">
        <v>1</v>
      </c>
      <c r="N127" s="116" t="s">
        <v>35</v>
      </c>
      <c r="O127" s="117">
        <v>0.16500000000000001</v>
      </c>
      <c r="P127" s="117">
        <f t="shared" si="11"/>
        <v>24.42</v>
      </c>
      <c r="Q127" s="117">
        <v>3.7599999999999999E-3</v>
      </c>
      <c r="R127" s="117">
        <f t="shared" si="12"/>
        <v>0.55647999999999997</v>
      </c>
      <c r="S127" s="117">
        <v>0</v>
      </c>
      <c r="T127" s="118">
        <f t="shared" si="13"/>
        <v>0</v>
      </c>
      <c r="AR127" s="12" t="s">
        <v>108</v>
      </c>
      <c r="AT127" s="12" t="s">
        <v>104</v>
      </c>
      <c r="AU127" s="12" t="s">
        <v>70</v>
      </c>
      <c r="AY127" s="12" t="s">
        <v>103</v>
      </c>
      <c r="BE127" s="119">
        <f t="shared" si="14"/>
        <v>0</v>
      </c>
      <c r="BF127" s="119">
        <f t="shared" si="15"/>
        <v>0</v>
      </c>
      <c r="BG127" s="119">
        <f t="shared" si="16"/>
        <v>0</v>
      </c>
      <c r="BH127" s="119">
        <f t="shared" si="17"/>
        <v>0</v>
      </c>
      <c r="BI127" s="119">
        <f t="shared" si="18"/>
        <v>0</v>
      </c>
      <c r="BJ127" s="12" t="s">
        <v>109</v>
      </c>
      <c r="BK127" s="120">
        <f t="shared" si="19"/>
        <v>0</v>
      </c>
      <c r="BL127" s="12" t="s">
        <v>108</v>
      </c>
      <c r="BM127" s="12" t="s">
        <v>257</v>
      </c>
    </row>
    <row r="128" spans="2:65" s="1" customFormat="1" ht="16.5" customHeight="1" x14ac:dyDescent="0.2">
      <c r="B128" s="113"/>
      <c r="C128" s="132" t="s">
        <v>258</v>
      </c>
      <c r="D128" s="132" t="s">
        <v>104</v>
      </c>
      <c r="E128" s="133" t="s">
        <v>259</v>
      </c>
      <c r="F128" s="134" t="s">
        <v>260</v>
      </c>
      <c r="G128" s="135" t="s">
        <v>113</v>
      </c>
      <c r="H128" s="136">
        <v>3265</v>
      </c>
      <c r="I128" s="115">
        <v>0</v>
      </c>
      <c r="J128" s="115">
        <f t="shared" si="10"/>
        <v>0</v>
      </c>
      <c r="K128" s="114" t="s">
        <v>128</v>
      </c>
      <c r="L128" s="23"/>
      <c r="M128" s="43" t="s">
        <v>1</v>
      </c>
      <c r="N128" s="116" t="s">
        <v>35</v>
      </c>
      <c r="O128" s="117">
        <v>0.19400000000000001</v>
      </c>
      <c r="P128" s="117">
        <f t="shared" si="11"/>
        <v>633.41</v>
      </c>
      <c r="Q128" s="117">
        <v>1.1900000000000001E-3</v>
      </c>
      <c r="R128" s="117">
        <f t="shared" si="12"/>
        <v>3.8853500000000003</v>
      </c>
      <c r="S128" s="117">
        <v>0</v>
      </c>
      <c r="T128" s="118">
        <f t="shared" si="13"/>
        <v>0</v>
      </c>
      <c r="AR128" s="12" t="s">
        <v>108</v>
      </c>
      <c r="AT128" s="12" t="s">
        <v>104</v>
      </c>
      <c r="AU128" s="12" t="s">
        <v>70</v>
      </c>
      <c r="AY128" s="12" t="s">
        <v>103</v>
      </c>
      <c r="BE128" s="119">
        <f t="shared" si="14"/>
        <v>0</v>
      </c>
      <c r="BF128" s="119">
        <f t="shared" si="15"/>
        <v>0</v>
      </c>
      <c r="BG128" s="119">
        <f t="shared" si="16"/>
        <v>0</v>
      </c>
      <c r="BH128" s="119">
        <f t="shared" si="17"/>
        <v>0</v>
      </c>
      <c r="BI128" s="119">
        <f t="shared" si="18"/>
        <v>0</v>
      </c>
      <c r="BJ128" s="12" t="s">
        <v>109</v>
      </c>
      <c r="BK128" s="120">
        <f t="shared" si="19"/>
        <v>0</v>
      </c>
      <c r="BL128" s="12" t="s">
        <v>108</v>
      </c>
      <c r="BM128" s="12" t="s">
        <v>261</v>
      </c>
    </row>
    <row r="129" spans="2:65" s="1" customFormat="1" ht="16.5" customHeight="1" x14ac:dyDescent="0.2">
      <c r="B129" s="113"/>
      <c r="C129" s="132" t="s">
        <v>262</v>
      </c>
      <c r="D129" s="132" t="s">
        <v>104</v>
      </c>
      <c r="E129" s="133" t="s">
        <v>263</v>
      </c>
      <c r="F129" s="134" t="s">
        <v>264</v>
      </c>
      <c r="G129" s="135" t="s">
        <v>113</v>
      </c>
      <c r="H129" s="136">
        <v>62</v>
      </c>
      <c r="I129" s="115">
        <v>0</v>
      </c>
      <c r="J129" s="115">
        <f t="shared" si="10"/>
        <v>0</v>
      </c>
      <c r="K129" s="114" t="s">
        <v>238</v>
      </c>
      <c r="L129" s="23"/>
      <c r="M129" s="43" t="s">
        <v>1</v>
      </c>
      <c r="N129" s="116" t="s">
        <v>35</v>
      </c>
      <c r="O129" s="117">
        <v>0.14499999999999999</v>
      </c>
      <c r="P129" s="117">
        <f t="shared" si="11"/>
        <v>8.99</v>
      </c>
      <c r="Q129" s="117">
        <v>3.6510000000000001E-2</v>
      </c>
      <c r="R129" s="117">
        <f t="shared" si="12"/>
        <v>2.26362</v>
      </c>
      <c r="S129" s="117">
        <v>0</v>
      </c>
      <c r="T129" s="118">
        <f t="shared" si="13"/>
        <v>0</v>
      </c>
      <c r="AR129" s="12" t="s">
        <v>108</v>
      </c>
      <c r="AT129" s="12" t="s">
        <v>104</v>
      </c>
      <c r="AU129" s="12" t="s">
        <v>70</v>
      </c>
      <c r="AY129" s="12" t="s">
        <v>103</v>
      </c>
      <c r="BE129" s="119">
        <f t="shared" si="14"/>
        <v>0</v>
      </c>
      <c r="BF129" s="119">
        <f t="shared" si="15"/>
        <v>0</v>
      </c>
      <c r="BG129" s="119">
        <f t="shared" si="16"/>
        <v>0</v>
      </c>
      <c r="BH129" s="119">
        <f t="shared" si="17"/>
        <v>0</v>
      </c>
      <c r="BI129" s="119">
        <f t="shared" si="18"/>
        <v>0</v>
      </c>
      <c r="BJ129" s="12" t="s">
        <v>109</v>
      </c>
      <c r="BK129" s="120">
        <f t="shared" si="19"/>
        <v>0</v>
      </c>
      <c r="BL129" s="12" t="s">
        <v>108</v>
      </c>
      <c r="BM129" s="12" t="s">
        <v>265</v>
      </c>
    </row>
    <row r="130" spans="2:65" s="1" customFormat="1" ht="16.5" customHeight="1" x14ac:dyDescent="0.2">
      <c r="B130" s="113"/>
      <c r="C130" s="132" t="s">
        <v>266</v>
      </c>
      <c r="D130" s="132" t="s">
        <v>104</v>
      </c>
      <c r="E130" s="133" t="s">
        <v>267</v>
      </c>
      <c r="F130" s="134" t="s">
        <v>268</v>
      </c>
      <c r="G130" s="135" t="s">
        <v>113</v>
      </c>
      <c r="H130" s="136">
        <v>246</v>
      </c>
      <c r="I130" s="115">
        <v>0</v>
      </c>
      <c r="J130" s="115">
        <f t="shared" si="10"/>
        <v>0</v>
      </c>
      <c r="K130" s="114" t="s">
        <v>180</v>
      </c>
      <c r="L130" s="23"/>
      <c r="M130" s="43" t="s">
        <v>1</v>
      </c>
      <c r="N130" s="116" t="s">
        <v>35</v>
      </c>
      <c r="O130" s="117">
        <v>0.15606999999999999</v>
      </c>
      <c r="P130" s="117">
        <f t="shared" si="11"/>
        <v>38.393219999999999</v>
      </c>
      <c r="Q130" s="117">
        <v>6.9999999999999994E-5</v>
      </c>
      <c r="R130" s="117">
        <f t="shared" si="12"/>
        <v>1.7219999999999999E-2</v>
      </c>
      <c r="S130" s="117">
        <v>0</v>
      </c>
      <c r="T130" s="118">
        <f t="shared" si="13"/>
        <v>0</v>
      </c>
      <c r="AR130" s="12" t="s">
        <v>108</v>
      </c>
      <c r="AT130" s="12" t="s">
        <v>104</v>
      </c>
      <c r="AU130" s="12" t="s">
        <v>70</v>
      </c>
      <c r="AY130" s="12" t="s">
        <v>103</v>
      </c>
      <c r="BE130" s="119">
        <f t="shared" si="14"/>
        <v>0</v>
      </c>
      <c r="BF130" s="119">
        <f t="shared" si="15"/>
        <v>0</v>
      </c>
      <c r="BG130" s="119">
        <f t="shared" si="16"/>
        <v>0</v>
      </c>
      <c r="BH130" s="119">
        <f t="shared" si="17"/>
        <v>0</v>
      </c>
      <c r="BI130" s="119">
        <f t="shared" si="18"/>
        <v>0</v>
      </c>
      <c r="BJ130" s="12" t="s">
        <v>109</v>
      </c>
      <c r="BK130" s="120">
        <f t="shared" si="19"/>
        <v>0</v>
      </c>
      <c r="BL130" s="12" t="s">
        <v>108</v>
      </c>
      <c r="BM130" s="12" t="s">
        <v>269</v>
      </c>
    </row>
    <row r="131" spans="2:65" s="1" customFormat="1" ht="16.5" customHeight="1" x14ac:dyDescent="0.2">
      <c r="B131" s="113"/>
      <c r="C131" s="132" t="s">
        <v>270</v>
      </c>
      <c r="D131" s="132" t="s">
        <v>104</v>
      </c>
      <c r="E131" s="133" t="s">
        <v>271</v>
      </c>
      <c r="F131" s="134" t="s">
        <v>272</v>
      </c>
      <c r="G131" s="135" t="s">
        <v>113</v>
      </c>
      <c r="H131" s="136">
        <v>62</v>
      </c>
      <c r="I131" s="115">
        <v>0</v>
      </c>
      <c r="J131" s="115">
        <f t="shared" si="10"/>
        <v>0</v>
      </c>
      <c r="K131" s="114" t="s">
        <v>128</v>
      </c>
      <c r="L131" s="23"/>
      <c r="M131" s="43" t="s">
        <v>1</v>
      </c>
      <c r="N131" s="116" t="s">
        <v>35</v>
      </c>
      <c r="O131" s="117">
        <v>0.45100000000000001</v>
      </c>
      <c r="P131" s="117">
        <f t="shared" si="11"/>
        <v>27.962</v>
      </c>
      <c r="Q131" s="117">
        <v>6.9999999999999994E-5</v>
      </c>
      <c r="R131" s="117">
        <f t="shared" si="12"/>
        <v>4.3399999999999992E-3</v>
      </c>
      <c r="S131" s="117">
        <v>0</v>
      </c>
      <c r="T131" s="118">
        <f t="shared" si="13"/>
        <v>0</v>
      </c>
      <c r="AR131" s="12" t="s">
        <v>108</v>
      </c>
      <c r="AT131" s="12" t="s">
        <v>104</v>
      </c>
      <c r="AU131" s="12" t="s">
        <v>70</v>
      </c>
      <c r="AY131" s="12" t="s">
        <v>103</v>
      </c>
      <c r="BE131" s="119">
        <f t="shared" si="14"/>
        <v>0</v>
      </c>
      <c r="BF131" s="119">
        <f t="shared" si="15"/>
        <v>0</v>
      </c>
      <c r="BG131" s="119">
        <f t="shared" si="16"/>
        <v>0</v>
      </c>
      <c r="BH131" s="119">
        <f t="shared" si="17"/>
        <v>0</v>
      </c>
      <c r="BI131" s="119">
        <f t="shared" si="18"/>
        <v>0</v>
      </c>
      <c r="BJ131" s="12" t="s">
        <v>109</v>
      </c>
      <c r="BK131" s="120">
        <f t="shared" si="19"/>
        <v>0</v>
      </c>
      <c r="BL131" s="12" t="s">
        <v>108</v>
      </c>
      <c r="BM131" s="12" t="s">
        <v>273</v>
      </c>
    </row>
    <row r="132" spans="2:65" s="1" customFormat="1" ht="16.5" customHeight="1" x14ac:dyDescent="0.2">
      <c r="B132" s="113"/>
      <c r="C132" s="132" t="s">
        <v>274</v>
      </c>
      <c r="D132" s="132" t="s">
        <v>104</v>
      </c>
      <c r="E132" s="133" t="s">
        <v>275</v>
      </c>
      <c r="F132" s="134" t="s">
        <v>276</v>
      </c>
      <c r="G132" s="135" t="s">
        <v>113</v>
      </c>
      <c r="H132" s="136">
        <v>140</v>
      </c>
      <c r="I132" s="115">
        <v>0</v>
      </c>
      <c r="J132" s="115">
        <f t="shared" si="10"/>
        <v>0</v>
      </c>
      <c r="K132" s="114" t="s">
        <v>128</v>
      </c>
      <c r="L132" s="23"/>
      <c r="M132" s="43" t="s">
        <v>1</v>
      </c>
      <c r="N132" s="116" t="s">
        <v>35</v>
      </c>
      <c r="O132" s="117">
        <v>0.65910999999999997</v>
      </c>
      <c r="P132" s="117">
        <f t="shared" si="11"/>
        <v>92.275399999999991</v>
      </c>
      <c r="Q132" s="117">
        <v>1.9000000000000001E-4</v>
      </c>
      <c r="R132" s="117">
        <f t="shared" si="12"/>
        <v>2.6600000000000002E-2</v>
      </c>
      <c r="S132" s="117">
        <v>0</v>
      </c>
      <c r="T132" s="118">
        <f t="shared" si="13"/>
        <v>0</v>
      </c>
      <c r="AR132" s="12" t="s">
        <v>108</v>
      </c>
      <c r="AT132" s="12" t="s">
        <v>104</v>
      </c>
      <c r="AU132" s="12" t="s">
        <v>70</v>
      </c>
      <c r="AY132" s="12" t="s">
        <v>103</v>
      </c>
      <c r="BE132" s="119">
        <f t="shared" si="14"/>
        <v>0</v>
      </c>
      <c r="BF132" s="119">
        <f t="shared" si="15"/>
        <v>0</v>
      </c>
      <c r="BG132" s="119">
        <f t="shared" si="16"/>
        <v>0</v>
      </c>
      <c r="BH132" s="119">
        <f t="shared" si="17"/>
        <v>0</v>
      </c>
      <c r="BI132" s="119">
        <f t="shared" si="18"/>
        <v>0</v>
      </c>
      <c r="BJ132" s="12" t="s">
        <v>109</v>
      </c>
      <c r="BK132" s="120">
        <f t="shared" si="19"/>
        <v>0</v>
      </c>
      <c r="BL132" s="12" t="s">
        <v>108</v>
      </c>
      <c r="BM132" s="12" t="s">
        <v>277</v>
      </c>
    </row>
    <row r="133" spans="2:65" s="1" customFormat="1" ht="16.5" customHeight="1" x14ac:dyDescent="0.2">
      <c r="B133" s="113"/>
      <c r="C133" s="132" t="s">
        <v>278</v>
      </c>
      <c r="D133" s="132" t="s">
        <v>104</v>
      </c>
      <c r="E133" s="133" t="s">
        <v>279</v>
      </c>
      <c r="F133" s="134" t="s">
        <v>280</v>
      </c>
      <c r="G133" s="135" t="s">
        <v>189</v>
      </c>
      <c r="H133" s="136">
        <v>519</v>
      </c>
      <c r="I133" s="115">
        <v>0</v>
      </c>
      <c r="J133" s="115">
        <f t="shared" si="10"/>
        <v>0</v>
      </c>
      <c r="K133" s="114" t="s">
        <v>128</v>
      </c>
      <c r="L133" s="23"/>
      <c r="M133" s="43" t="s">
        <v>1</v>
      </c>
      <c r="N133" s="116" t="s">
        <v>35</v>
      </c>
      <c r="O133" s="117">
        <v>0.78500000000000003</v>
      </c>
      <c r="P133" s="117">
        <f t="shared" si="11"/>
        <v>407.41500000000002</v>
      </c>
      <c r="Q133" s="117">
        <v>0</v>
      </c>
      <c r="R133" s="117">
        <f t="shared" si="12"/>
        <v>0</v>
      </c>
      <c r="S133" s="117">
        <v>0.34</v>
      </c>
      <c r="T133" s="118">
        <f t="shared" si="13"/>
        <v>176.46</v>
      </c>
      <c r="AR133" s="12" t="s">
        <v>108</v>
      </c>
      <c r="AT133" s="12" t="s">
        <v>104</v>
      </c>
      <c r="AU133" s="12" t="s">
        <v>70</v>
      </c>
      <c r="AY133" s="12" t="s">
        <v>103</v>
      </c>
      <c r="BE133" s="119">
        <f t="shared" si="14"/>
        <v>0</v>
      </c>
      <c r="BF133" s="119">
        <f t="shared" si="15"/>
        <v>0</v>
      </c>
      <c r="BG133" s="119">
        <f t="shared" si="16"/>
        <v>0</v>
      </c>
      <c r="BH133" s="119">
        <f t="shared" si="17"/>
        <v>0</v>
      </c>
      <c r="BI133" s="119">
        <f t="shared" si="18"/>
        <v>0</v>
      </c>
      <c r="BJ133" s="12" t="s">
        <v>109</v>
      </c>
      <c r="BK133" s="120">
        <f t="shared" si="19"/>
        <v>0</v>
      </c>
      <c r="BL133" s="12" t="s">
        <v>108</v>
      </c>
      <c r="BM133" s="12" t="s">
        <v>281</v>
      </c>
    </row>
    <row r="134" spans="2:65" s="1" customFormat="1" ht="22.5" customHeight="1" x14ac:dyDescent="0.2">
      <c r="B134" s="113"/>
      <c r="C134" s="132" t="s">
        <v>282</v>
      </c>
      <c r="D134" s="132" t="s">
        <v>104</v>
      </c>
      <c r="E134" s="133" t="s">
        <v>283</v>
      </c>
      <c r="F134" s="134" t="s">
        <v>284</v>
      </c>
      <c r="G134" s="135" t="s">
        <v>107</v>
      </c>
      <c r="H134" s="136">
        <v>1500</v>
      </c>
      <c r="I134" s="115">
        <v>0</v>
      </c>
      <c r="J134" s="115">
        <f t="shared" si="10"/>
        <v>0</v>
      </c>
      <c r="K134" s="114" t="s">
        <v>114</v>
      </c>
      <c r="L134" s="23"/>
      <c r="M134" s="43" t="s">
        <v>1</v>
      </c>
      <c r="N134" s="116" t="s">
        <v>35</v>
      </c>
      <c r="O134" s="117">
        <v>0.13533999999999999</v>
      </c>
      <c r="P134" s="117">
        <f t="shared" si="11"/>
        <v>203.01</v>
      </c>
      <c r="Q134" s="117">
        <v>1E-4</v>
      </c>
      <c r="R134" s="117">
        <f t="shared" si="12"/>
        <v>0.15</v>
      </c>
      <c r="S134" s="117">
        <v>0</v>
      </c>
      <c r="T134" s="118">
        <f t="shared" si="13"/>
        <v>0</v>
      </c>
      <c r="AR134" s="12" t="s">
        <v>108</v>
      </c>
      <c r="AT134" s="12" t="s">
        <v>104</v>
      </c>
      <c r="AU134" s="12" t="s">
        <v>70</v>
      </c>
      <c r="AY134" s="12" t="s">
        <v>103</v>
      </c>
      <c r="BE134" s="119">
        <f t="shared" si="14"/>
        <v>0</v>
      </c>
      <c r="BF134" s="119">
        <f t="shared" si="15"/>
        <v>0</v>
      </c>
      <c r="BG134" s="119">
        <f t="shared" si="16"/>
        <v>0</v>
      </c>
      <c r="BH134" s="119">
        <f t="shared" si="17"/>
        <v>0</v>
      </c>
      <c r="BI134" s="119">
        <f t="shared" si="18"/>
        <v>0</v>
      </c>
      <c r="BJ134" s="12" t="s">
        <v>109</v>
      </c>
      <c r="BK134" s="120">
        <f t="shared" si="19"/>
        <v>0</v>
      </c>
      <c r="BL134" s="12" t="s">
        <v>108</v>
      </c>
      <c r="BM134" s="12" t="s">
        <v>285</v>
      </c>
    </row>
    <row r="135" spans="2:65" s="1" customFormat="1" ht="16.5" customHeight="1" x14ac:dyDescent="0.2">
      <c r="B135" s="113"/>
      <c r="C135" s="132" t="s">
        <v>286</v>
      </c>
      <c r="D135" s="132" t="s">
        <v>104</v>
      </c>
      <c r="E135" s="133" t="s">
        <v>287</v>
      </c>
      <c r="F135" s="134" t="s">
        <v>288</v>
      </c>
      <c r="G135" s="135" t="s">
        <v>252</v>
      </c>
      <c r="H135" s="136">
        <v>40</v>
      </c>
      <c r="I135" s="115">
        <v>0</v>
      </c>
      <c r="J135" s="115">
        <f t="shared" si="10"/>
        <v>0</v>
      </c>
      <c r="K135" s="114" t="s">
        <v>128</v>
      </c>
      <c r="L135" s="23"/>
      <c r="M135" s="43" t="s">
        <v>1</v>
      </c>
      <c r="N135" s="116" t="s">
        <v>35</v>
      </c>
      <c r="O135" s="117">
        <v>12.606</v>
      </c>
      <c r="P135" s="117">
        <f t="shared" si="11"/>
        <v>504.24</v>
      </c>
      <c r="Q135" s="117">
        <v>0</v>
      </c>
      <c r="R135" s="117">
        <f t="shared" si="12"/>
        <v>0</v>
      </c>
      <c r="S135" s="117">
        <v>2.4</v>
      </c>
      <c r="T135" s="118">
        <f t="shared" si="13"/>
        <v>96</v>
      </c>
      <c r="AR135" s="12" t="s">
        <v>108</v>
      </c>
      <c r="AT135" s="12" t="s">
        <v>104</v>
      </c>
      <c r="AU135" s="12" t="s">
        <v>70</v>
      </c>
      <c r="AY135" s="12" t="s">
        <v>103</v>
      </c>
      <c r="BE135" s="119">
        <f t="shared" si="14"/>
        <v>0</v>
      </c>
      <c r="BF135" s="119">
        <f t="shared" si="15"/>
        <v>0</v>
      </c>
      <c r="BG135" s="119">
        <f t="shared" si="16"/>
        <v>0</v>
      </c>
      <c r="BH135" s="119">
        <f t="shared" si="17"/>
        <v>0</v>
      </c>
      <c r="BI135" s="119">
        <f t="shared" si="18"/>
        <v>0</v>
      </c>
      <c r="BJ135" s="12" t="s">
        <v>109</v>
      </c>
      <c r="BK135" s="120">
        <f t="shared" si="19"/>
        <v>0</v>
      </c>
      <c r="BL135" s="12" t="s">
        <v>108</v>
      </c>
      <c r="BM135" s="12" t="s">
        <v>289</v>
      </c>
    </row>
    <row r="136" spans="2:65" s="1" customFormat="1" ht="16.5" customHeight="1" x14ac:dyDescent="0.2">
      <c r="B136" s="113"/>
      <c r="C136" s="132" t="s">
        <v>290</v>
      </c>
      <c r="D136" s="132" t="s">
        <v>104</v>
      </c>
      <c r="E136" s="133" t="s">
        <v>291</v>
      </c>
      <c r="F136" s="134" t="s">
        <v>292</v>
      </c>
      <c r="G136" s="135" t="s">
        <v>252</v>
      </c>
      <c r="H136" s="136">
        <v>10</v>
      </c>
      <c r="I136" s="115">
        <v>0</v>
      </c>
      <c r="J136" s="115">
        <f t="shared" si="10"/>
        <v>0</v>
      </c>
      <c r="K136" s="114" t="s">
        <v>114</v>
      </c>
      <c r="L136" s="23"/>
      <c r="M136" s="43" t="s">
        <v>1</v>
      </c>
      <c r="N136" s="116" t="s">
        <v>35</v>
      </c>
      <c r="O136" s="117">
        <v>12.092000000000001</v>
      </c>
      <c r="P136" s="117">
        <f t="shared" si="11"/>
        <v>120.92</v>
      </c>
      <c r="Q136" s="117">
        <v>0</v>
      </c>
      <c r="R136" s="117">
        <f t="shared" si="12"/>
        <v>0</v>
      </c>
      <c r="S136" s="117">
        <v>0</v>
      </c>
      <c r="T136" s="118">
        <f t="shared" si="13"/>
        <v>0</v>
      </c>
      <c r="AR136" s="12" t="s">
        <v>108</v>
      </c>
      <c r="AT136" s="12" t="s">
        <v>104</v>
      </c>
      <c r="AU136" s="12" t="s">
        <v>70</v>
      </c>
      <c r="AY136" s="12" t="s">
        <v>103</v>
      </c>
      <c r="BE136" s="119">
        <f t="shared" si="14"/>
        <v>0</v>
      </c>
      <c r="BF136" s="119">
        <f t="shared" si="15"/>
        <v>0</v>
      </c>
      <c r="BG136" s="119">
        <f t="shared" si="16"/>
        <v>0</v>
      </c>
      <c r="BH136" s="119">
        <f t="shared" si="17"/>
        <v>0</v>
      </c>
      <c r="BI136" s="119">
        <f t="shared" si="18"/>
        <v>0</v>
      </c>
      <c r="BJ136" s="12" t="s">
        <v>109</v>
      </c>
      <c r="BK136" s="120">
        <f t="shared" si="19"/>
        <v>0</v>
      </c>
      <c r="BL136" s="12" t="s">
        <v>108</v>
      </c>
      <c r="BM136" s="12" t="s">
        <v>293</v>
      </c>
    </row>
    <row r="137" spans="2:65" s="1" customFormat="1" ht="16.5" customHeight="1" x14ac:dyDescent="0.2">
      <c r="B137" s="113"/>
      <c r="C137" s="132" t="s">
        <v>294</v>
      </c>
      <c r="D137" s="132" t="s">
        <v>104</v>
      </c>
      <c r="E137" s="133" t="s">
        <v>295</v>
      </c>
      <c r="F137" s="134" t="s">
        <v>296</v>
      </c>
      <c r="G137" s="135" t="s">
        <v>252</v>
      </c>
      <c r="H137" s="136">
        <v>84</v>
      </c>
      <c r="I137" s="115">
        <v>0</v>
      </c>
      <c r="J137" s="115">
        <f t="shared" si="10"/>
        <v>0</v>
      </c>
      <c r="K137" s="114" t="s">
        <v>128</v>
      </c>
      <c r="L137" s="23"/>
      <c r="M137" s="43" t="s">
        <v>1</v>
      </c>
      <c r="N137" s="116" t="s">
        <v>35</v>
      </c>
      <c r="O137" s="117">
        <v>7.9290000000000003</v>
      </c>
      <c r="P137" s="117">
        <f t="shared" si="11"/>
        <v>666.03600000000006</v>
      </c>
      <c r="Q137" s="117">
        <v>0</v>
      </c>
      <c r="R137" s="117">
        <f t="shared" si="12"/>
        <v>0</v>
      </c>
      <c r="S137" s="117">
        <v>2.4</v>
      </c>
      <c r="T137" s="118">
        <f t="shared" si="13"/>
        <v>201.6</v>
      </c>
      <c r="AR137" s="12" t="s">
        <v>108</v>
      </c>
      <c r="AT137" s="12" t="s">
        <v>104</v>
      </c>
      <c r="AU137" s="12" t="s">
        <v>70</v>
      </c>
      <c r="AY137" s="12" t="s">
        <v>103</v>
      </c>
      <c r="BE137" s="119">
        <f t="shared" si="14"/>
        <v>0</v>
      </c>
      <c r="BF137" s="119">
        <f t="shared" si="15"/>
        <v>0</v>
      </c>
      <c r="BG137" s="119">
        <f t="shared" si="16"/>
        <v>0</v>
      </c>
      <c r="BH137" s="119">
        <f t="shared" si="17"/>
        <v>0</v>
      </c>
      <c r="BI137" s="119">
        <f t="shared" si="18"/>
        <v>0</v>
      </c>
      <c r="BJ137" s="12" t="s">
        <v>109</v>
      </c>
      <c r="BK137" s="120">
        <f t="shared" si="19"/>
        <v>0</v>
      </c>
      <c r="BL137" s="12" t="s">
        <v>108</v>
      </c>
      <c r="BM137" s="12" t="s">
        <v>297</v>
      </c>
    </row>
    <row r="138" spans="2:65" s="1" customFormat="1" ht="16.5" customHeight="1" x14ac:dyDescent="0.2">
      <c r="B138" s="113"/>
      <c r="C138" s="132" t="s">
        <v>298</v>
      </c>
      <c r="D138" s="132" t="s">
        <v>104</v>
      </c>
      <c r="E138" s="133" t="s">
        <v>299</v>
      </c>
      <c r="F138" s="134" t="s">
        <v>300</v>
      </c>
      <c r="G138" s="135" t="s">
        <v>120</v>
      </c>
      <c r="H138" s="136">
        <v>3812.78</v>
      </c>
      <c r="I138" s="115">
        <v>0</v>
      </c>
      <c r="J138" s="115">
        <f t="shared" si="10"/>
        <v>0</v>
      </c>
      <c r="K138" s="114" t="s">
        <v>114</v>
      </c>
      <c r="L138" s="23"/>
      <c r="M138" s="43" t="s">
        <v>1</v>
      </c>
      <c r="N138" s="116" t="s">
        <v>35</v>
      </c>
      <c r="O138" s="117">
        <v>3.1E-2</v>
      </c>
      <c r="P138" s="117">
        <f t="shared" si="11"/>
        <v>118.19618000000001</v>
      </c>
      <c r="Q138" s="117">
        <v>0</v>
      </c>
      <c r="R138" s="117">
        <f t="shared" si="12"/>
        <v>0</v>
      </c>
      <c r="S138" s="117">
        <v>0</v>
      </c>
      <c r="T138" s="118">
        <f t="shared" si="13"/>
        <v>0</v>
      </c>
      <c r="AR138" s="12" t="s">
        <v>108</v>
      </c>
      <c r="AT138" s="12" t="s">
        <v>104</v>
      </c>
      <c r="AU138" s="12" t="s">
        <v>70</v>
      </c>
      <c r="AY138" s="12" t="s">
        <v>103</v>
      </c>
      <c r="BE138" s="119">
        <f t="shared" si="14"/>
        <v>0</v>
      </c>
      <c r="BF138" s="119">
        <f t="shared" si="15"/>
        <v>0</v>
      </c>
      <c r="BG138" s="119">
        <f t="shared" si="16"/>
        <v>0</v>
      </c>
      <c r="BH138" s="119">
        <f t="shared" si="17"/>
        <v>0</v>
      </c>
      <c r="BI138" s="119">
        <f t="shared" si="18"/>
        <v>0</v>
      </c>
      <c r="BJ138" s="12" t="s">
        <v>109</v>
      </c>
      <c r="BK138" s="120">
        <f t="shared" si="19"/>
        <v>0</v>
      </c>
      <c r="BL138" s="12" t="s">
        <v>108</v>
      </c>
      <c r="BM138" s="12" t="s">
        <v>301</v>
      </c>
    </row>
    <row r="139" spans="2:65" s="1" customFormat="1" ht="16.5" customHeight="1" x14ac:dyDescent="0.2">
      <c r="B139" s="113"/>
      <c r="C139" s="132" t="s">
        <v>302</v>
      </c>
      <c r="D139" s="132" t="s">
        <v>104</v>
      </c>
      <c r="E139" s="133" t="s">
        <v>303</v>
      </c>
      <c r="F139" s="134" t="s">
        <v>304</v>
      </c>
      <c r="G139" s="135" t="s">
        <v>120</v>
      </c>
      <c r="H139" s="136">
        <v>2137.35</v>
      </c>
      <c r="I139" s="115">
        <v>0</v>
      </c>
      <c r="J139" s="115">
        <f t="shared" si="10"/>
        <v>0</v>
      </c>
      <c r="K139" s="114" t="s">
        <v>1</v>
      </c>
      <c r="L139" s="23"/>
      <c r="M139" s="43" t="s">
        <v>1</v>
      </c>
      <c r="N139" s="116" t="s">
        <v>35</v>
      </c>
      <c r="O139" s="117">
        <v>0.78100000000000003</v>
      </c>
      <c r="P139" s="117">
        <f t="shared" si="11"/>
        <v>1669.27035</v>
      </c>
      <c r="Q139" s="117">
        <v>0</v>
      </c>
      <c r="R139" s="117">
        <f t="shared" si="12"/>
        <v>0</v>
      </c>
      <c r="S139" s="117">
        <v>0</v>
      </c>
      <c r="T139" s="118">
        <f t="shared" si="13"/>
        <v>0</v>
      </c>
      <c r="AR139" s="12" t="s">
        <v>108</v>
      </c>
      <c r="AT139" s="12" t="s">
        <v>104</v>
      </c>
      <c r="AU139" s="12" t="s">
        <v>70</v>
      </c>
      <c r="AY139" s="12" t="s">
        <v>103</v>
      </c>
      <c r="BE139" s="119">
        <f t="shared" si="14"/>
        <v>0</v>
      </c>
      <c r="BF139" s="119">
        <f t="shared" si="15"/>
        <v>0</v>
      </c>
      <c r="BG139" s="119">
        <f t="shared" si="16"/>
        <v>0</v>
      </c>
      <c r="BH139" s="119">
        <f t="shared" si="17"/>
        <v>0</v>
      </c>
      <c r="BI139" s="119">
        <f t="shared" si="18"/>
        <v>0</v>
      </c>
      <c r="BJ139" s="12" t="s">
        <v>109</v>
      </c>
      <c r="BK139" s="120">
        <f t="shared" si="19"/>
        <v>0</v>
      </c>
      <c r="BL139" s="12" t="s">
        <v>108</v>
      </c>
      <c r="BM139" s="12" t="s">
        <v>305</v>
      </c>
    </row>
    <row r="140" spans="2:65" s="1" customFormat="1" ht="16.5" customHeight="1" x14ac:dyDescent="0.2">
      <c r="B140" s="113"/>
      <c r="C140" s="132" t="s">
        <v>306</v>
      </c>
      <c r="D140" s="132" t="s">
        <v>104</v>
      </c>
      <c r="E140" s="133" t="s">
        <v>307</v>
      </c>
      <c r="F140" s="134" t="s">
        <v>308</v>
      </c>
      <c r="G140" s="135" t="s">
        <v>120</v>
      </c>
      <c r="H140" s="136">
        <v>1642.1</v>
      </c>
      <c r="I140" s="115">
        <v>0</v>
      </c>
      <c r="J140" s="115">
        <f t="shared" si="10"/>
        <v>0</v>
      </c>
      <c r="K140" s="114" t="s">
        <v>1</v>
      </c>
      <c r="L140" s="23"/>
      <c r="M140" s="43" t="s">
        <v>1</v>
      </c>
      <c r="N140" s="116" t="s">
        <v>35</v>
      </c>
      <c r="O140" s="117">
        <v>3.1E-2</v>
      </c>
      <c r="P140" s="117">
        <f t="shared" si="11"/>
        <v>50.905099999999997</v>
      </c>
      <c r="Q140" s="117">
        <v>0</v>
      </c>
      <c r="R140" s="117">
        <f t="shared" si="12"/>
        <v>0</v>
      </c>
      <c r="S140" s="117">
        <v>0</v>
      </c>
      <c r="T140" s="118">
        <f t="shared" si="13"/>
        <v>0</v>
      </c>
      <c r="AR140" s="12" t="s">
        <v>108</v>
      </c>
      <c r="AT140" s="12" t="s">
        <v>104</v>
      </c>
      <c r="AU140" s="12" t="s">
        <v>70</v>
      </c>
      <c r="AY140" s="12" t="s">
        <v>103</v>
      </c>
      <c r="BE140" s="119">
        <f t="shared" si="14"/>
        <v>0</v>
      </c>
      <c r="BF140" s="119">
        <f t="shared" si="15"/>
        <v>0</v>
      </c>
      <c r="BG140" s="119">
        <f t="shared" si="16"/>
        <v>0</v>
      </c>
      <c r="BH140" s="119">
        <f t="shared" si="17"/>
        <v>0</v>
      </c>
      <c r="BI140" s="119">
        <f t="shared" si="18"/>
        <v>0</v>
      </c>
      <c r="BJ140" s="12" t="s">
        <v>109</v>
      </c>
      <c r="BK140" s="120">
        <f t="shared" si="19"/>
        <v>0</v>
      </c>
      <c r="BL140" s="12" t="s">
        <v>108</v>
      </c>
      <c r="BM140" s="12" t="s">
        <v>309</v>
      </c>
    </row>
    <row r="141" spans="2:65" s="1" customFormat="1" ht="16.5" customHeight="1" x14ac:dyDescent="0.2">
      <c r="B141" s="113"/>
      <c r="C141" s="132" t="s">
        <v>310</v>
      </c>
      <c r="D141" s="132" t="s">
        <v>104</v>
      </c>
      <c r="E141" s="133" t="s">
        <v>311</v>
      </c>
      <c r="F141" s="134" t="s">
        <v>312</v>
      </c>
      <c r="G141" s="135" t="s">
        <v>120</v>
      </c>
      <c r="H141" s="136">
        <v>72442.820000000007</v>
      </c>
      <c r="I141" s="115">
        <v>0</v>
      </c>
      <c r="J141" s="115">
        <f t="shared" si="10"/>
        <v>0</v>
      </c>
      <c r="K141" s="114" t="s">
        <v>313</v>
      </c>
      <c r="L141" s="23"/>
      <c r="M141" s="43" t="s">
        <v>1</v>
      </c>
      <c r="N141" s="116" t="s">
        <v>35</v>
      </c>
      <c r="O141" s="117">
        <v>6.0000000000000001E-3</v>
      </c>
      <c r="P141" s="117">
        <f t="shared" si="11"/>
        <v>434.65692000000007</v>
      </c>
      <c r="Q141" s="117">
        <v>0</v>
      </c>
      <c r="R141" s="117">
        <f t="shared" si="12"/>
        <v>0</v>
      </c>
      <c r="S141" s="117">
        <v>0</v>
      </c>
      <c r="T141" s="118">
        <f t="shared" si="13"/>
        <v>0</v>
      </c>
      <c r="AR141" s="12" t="s">
        <v>108</v>
      </c>
      <c r="AT141" s="12" t="s">
        <v>104</v>
      </c>
      <c r="AU141" s="12" t="s">
        <v>70</v>
      </c>
      <c r="AY141" s="12" t="s">
        <v>103</v>
      </c>
      <c r="BE141" s="119">
        <f t="shared" si="14"/>
        <v>0</v>
      </c>
      <c r="BF141" s="119">
        <f t="shared" si="15"/>
        <v>0</v>
      </c>
      <c r="BG141" s="119">
        <f t="shared" si="16"/>
        <v>0</v>
      </c>
      <c r="BH141" s="119">
        <f t="shared" si="17"/>
        <v>0</v>
      </c>
      <c r="BI141" s="119">
        <f t="shared" si="18"/>
        <v>0</v>
      </c>
      <c r="BJ141" s="12" t="s">
        <v>109</v>
      </c>
      <c r="BK141" s="120">
        <f t="shared" si="19"/>
        <v>0</v>
      </c>
      <c r="BL141" s="12" t="s">
        <v>108</v>
      </c>
      <c r="BM141" s="12" t="s">
        <v>314</v>
      </c>
    </row>
    <row r="142" spans="2:65" s="1" customFormat="1" ht="16.5" customHeight="1" x14ac:dyDescent="0.2">
      <c r="B142" s="113"/>
      <c r="C142" s="132" t="s">
        <v>315</v>
      </c>
      <c r="D142" s="132" t="s">
        <v>104</v>
      </c>
      <c r="E142" s="133" t="s">
        <v>316</v>
      </c>
      <c r="F142" s="134" t="s">
        <v>317</v>
      </c>
      <c r="G142" s="135" t="s">
        <v>120</v>
      </c>
      <c r="H142" s="136">
        <v>3812.78</v>
      </c>
      <c r="I142" s="115">
        <v>0</v>
      </c>
      <c r="J142" s="115">
        <f t="shared" si="10"/>
        <v>0</v>
      </c>
      <c r="K142" s="114" t="s">
        <v>114</v>
      </c>
      <c r="L142" s="23"/>
      <c r="M142" s="43" t="s">
        <v>1</v>
      </c>
      <c r="N142" s="116" t="s">
        <v>35</v>
      </c>
      <c r="O142" s="117">
        <v>0.14899999999999999</v>
      </c>
      <c r="P142" s="117">
        <f t="shared" si="11"/>
        <v>568.10422000000005</v>
      </c>
      <c r="Q142" s="117">
        <v>0</v>
      </c>
      <c r="R142" s="117">
        <f t="shared" si="12"/>
        <v>0</v>
      </c>
      <c r="S142" s="117">
        <v>0</v>
      </c>
      <c r="T142" s="118">
        <f t="shared" si="13"/>
        <v>0</v>
      </c>
      <c r="AR142" s="12" t="s">
        <v>108</v>
      </c>
      <c r="AT142" s="12" t="s">
        <v>104</v>
      </c>
      <c r="AU142" s="12" t="s">
        <v>70</v>
      </c>
      <c r="AY142" s="12" t="s">
        <v>103</v>
      </c>
      <c r="BE142" s="119">
        <f t="shared" si="14"/>
        <v>0</v>
      </c>
      <c r="BF142" s="119">
        <f t="shared" si="15"/>
        <v>0</v>
      </c>
      <c r="BG142" s="119">
        <f t="shared" si="16"/>
        <v>0</v>
      </c>
      <c r="BH142" s="119">
        <f t="shared" si="17"/>
        <v>0</v>
      </c>
      <c r="BI142" s="119">
        <f t="shared" si="18"/>
        <v>0</v>
      </c>
      <c r="BJ142" s="12" t="s">
        <v>109</v>
      </c>
      <c r="BK142" s="120">
        <f t="shared" si="19"/>
        <v>0</v>
      </c>
      <c r="BL142" s="12" t="s">
        <v>108</v>
      </c>
      <c r="BM142" s="12" t="s">
        <v>318</v>
      </c>
    </row>
    <row r="143" spans="2:65" s="1" customFormat="1" ht="16.5" customHeight="1" x14ac:dyDescent="0.2">
      <c r="B143" s="113"/>
      <c r="C143" s="132" t="s">
        <v>319</v>
      </c>
      <c r="D143" s="132" t="s">
        <v>104</v>
      </c>
      <c r="E143" s="133" t="s">
        <v>320</v>
      </c>
      <c r="F143" s="134" t="s">
        <v>321</v>
      </c>
      <c r="G143" s="135" t="s">
        <v>120</v>
      </c>
      <c r="H143" s="136">
        <v>159.517</v>
      </c>
      <c r="I143" s="115">
        <v>0</v>
      </c>
      <c r="J143" s="115">
        <f t="shared" si="10"/>
        <v>0</v>
      </c>
      <c r="K143" s="114" t="s">
        <v>114</v>
      </c>
      <c r="L143" s="23"/>
      <c r="M143" s="43" t="s">
        <v>1</v>
      </c>
      <c r="N143" s="116" t="s">
        <v>35</v>
      </c>
      <c r="O143" s="117">
        <v>0.749</v>
      </c>
      <c r="P143" s="117">
        <f t="shared" si="11"/>
        <v>119.478233</v>
      </c>
      <c r="Q143" s="117">
        <v>0</v>
      </c>
      <c r="R143" s="117">
        <f t="shared" si="12"/>
        <v>0</v>
      </c>
      <c r="S143" s="117">
        <v>0</v>
      </c>
      <c r="T143" s="118">
        <f t="shared" si="13"/>
        <v>0</v>
      </c>
      <c r="AR143" s="12" t="s">
        <v>108</v>
      </c>
      <c r="AT143" s="12" t="s">
        <v>104</v>
      </c>
      <c r="AU143" s="12" t="s">
        <v>70</v>
      </c>
      <c r="AY143" s="12" t="s">
        <v>103</v>
      </c>
      <c r="BE143" s="119">
        <f t="shared" si="14"/>
        <v>0</v>
      </c>
      <c r="BF143" s="119">
        <f t="shared" si="15"/>
        <v>0</v>
      </c>
      <c r="BG143" s="119">
        <f t="shared" si="16"/>
        <v>0</v>
      </c>
      <c r="BH143" s="119">
        <f t="shared" si="17"/>
        <v>0</v>
      </c>
      <c r="BI143" s="119">
        <f t="shared" si="18"/>
        <v>0</v>
      </c>
      <c r="BJ143" s="12" t="s">
        <v>109</v>
      </c>
      <c r="BK143" s="120">
        <f t="shared" si="19"/>
        <v>0</v>
      </c>
      <c r="BL143" s="12" t="s">
        <v>108</v>
      </c>
      <c r="BM143" s="12" t="s">
        <v>322</v>
      </c>
    </row>
    <row r="144" spans="2:65" s="1" customFormat="1" ht="16.5" customHeight="1" x14ac:dyDescent="0.2">
      <c r="B144" s="113"/>
      <c r="C144" s="132" t="s">
        <v>323</v>
      </c>
      <c r="D144" s="132" t="s">
        <v>104</v>
      </c>
      <c r="E144" s="133" t="s">
        <v>324</v>
      </c>
      <c r="F144" s="134" t="s">
        <v>325</v>
      </c>
      <c r="G144" s="135" t="s">
        <v>252</v>
      </c>
      <c r="H144" s="136">
        <v>820</v>
      </c>
      <c r="I144" s="115">
        <v>0</v>
      </c>
      <c r="J144" s="115">
        <f t="shared" si="10"/>
        <v>0</v>
      </c>
      <c r="K144" s="114" t="s">
        <v>1</v>
      </c>
      <c r="L144" s="23"/>
      <c r="M144" s="43" t="s">
        <v>1</v>
      </c>
      <c r="N144" s="116" t="s">
        <v>35</v>
      </c>
      <c r="O144" s="117">
        <v>0.749</v>
      </c>
      <c r="P144" s="117">
        <f t="shared" si="11"/>
        <v>614.17999999999995</v>
      </c>
      <c r="Q144" s="117">
        <v>0</v>
      </c>
      <c r="R144" s="117">
        <f t="shared" si="12"/>
        <v>0</v>
      </c>
      <c r="S144" s="117">
        <v>0</v>
      </c>
      <c r="T144" s="118">
        <f t="shared" si="13"/>
        <v>0</v>
      </c>
      <c r="AR144" s="12" t="s">
        <v>108</v>
      </c>
      <c r="AT144" s="12" t="s">
        <v>104</v>
      </c>
      <c r="AU144" s="12" t="s">
        <v>70</v>
      </c>
      <c r="AY144" s="12" t="s">
        <v>103</v>
      </c>
      <c r="BE144" s="119">
        <f t="shared" si="14"/>
        <v>0</v>
      </c>
      <c r="BF144" s="119">
        <f t="shared" si="15"/>
        <v>0</v>
      </c>
      <c r="BG144" s="119">
        <f t="shared" si="16"/>
        <v>0</v>
      </c>
      <c r="BH144" s="119">
        <f t="shared" si="17"/>
        <v>0</v>
      </c>
      <c r="BI144" s="119">
        <f t="shared" si="18"/>
        <v>0</v>
      </c>
      <c r="BJ144" s="12" t="s">
        <v>109</v>
      </c>
      <c r="BK144" s="120">
        <f t="shared" si="19"/>
        <v>0</v>
      </c>
      <c r="BL144" s="12" t="s">
        <v>108</v>
      </c>
      <c r="BM144" s="12" t="s">
        <v>326</v>
      </c>
    </row>
    <row r="145" spans="2:65" s="1" customFormat="1" ht="16.5" customHeight="1" x14ac:dyDescent="0.2">
      <c r="B145" s="113"/>
      <c r="C145" s="132" t="s">
        <v>327</v>
      </c>
      <c r="D145" s="132" t="s">
        <v>104</v>
      </c>
      <c r="E145" s="133" t="s">
        <v>328</v>
      </c>
      <c r="F145" s="134" t="s">
        <v>329</v>
      </c>
      <c r="G145" s="135" t="s">
        <v>120</v>
      </c>
      <c r="H145" s="136">
        <v>159.517</v>
      </c>
      <c r="I145" s="115">
        <v>0</v>
      </c>
      <c r="J145" s="115">
        <f t="shared" si="10"/>
        <v>0</v>
      </c>
      <c r="K145" s="114" t="s">
        <v>1</v>
      </c>
      <c r="L145" s="23"/>
      <c r="M145" s="43" t="s">
        <v>1</v>
      </c>
      <c r="N145" s="116" t="s">
        <v>35</v>
      </c>
      <c r="O145" s="117">
        <v>2.1909999999999998</v>
      </c>
      <c r="P145" s="117">
        <f t="shared" si="11"/>
        <v>349.50174699999997</v>
      </c>
      <c r="Q145" s="117">
        <v>0</v>
      </c>
      <c r="R145" s="117">
        <f t="shared" si="12"/>
        <v>0</v>
      </c>
      <c r="S145" s="117">
        <v>0</v>
      </c>
      <c r="T145" s="118">
        <f t="shared" si="13"/>
        <v>0</v>
      </c>
      <c r="AR145" s="12" t="s">
        <v>108</v>
      </c>
      <c r="AT145" s="12" t="s">
        <v>104</v>
      </c>
      <c r="AU145" s="12" t="s">
        <v>70</v>
      </c>
      <c r="AY145" s="12" t="s">
        <v>103</v>
      </c>
      <c r="BE145" s="119">
        <f t="shared" si="14"/>
        <v>0</v>
      </c>
      <c r="BF145" s="119">
        <f t="shared" si="15"/>
        <v>0</v>
      </c>
      <c r="BG145" s="119">
        <f t="shared" si="16"/>
        <v>0</v>
      </c>
      <c r="BH145" s="119">
        <f t="shared" si="17"/>
        <v>0</v>
      </c>
      <c r="BI145" s="119">
        <f t="shared" si="18"/>
        <v>0</v>
      </c>
      <c r="BJ145" s="12" t="s">
        <v>109</v>
      </c>
      <c r="BK145" s="120">
        <f t="shared" si="19"/>
        <v>0</v>
      </c>
      <c r="BL145" s="12" t="s">
        <v>108</v>
      </c>
      <c r="BM145" s="12" t="s">
        <v>330</v>
      </c>
    </row>
    <row r="146" spans="2:65" s="1" customFormat="1" ht="16.5" customHeight="1" x14ac:dyDescent="0.2">
      <c r="B146" s="113"/>
      <c r="C146" s="132" t="s">
        <v>331</v>
      </c>
      <c r="D146" s="132" t="s">
        <v>104</v>
      </c>
      <c r="E146" s="133" t="s">
        <v>332</v>
      </c>
      <c r="F146" s="134" t="s">
        <v>333</v>
      </c>
      <c r="G146" s="135" t="s">
        <v>120</v>
      </c>
      <c r="H146" s="136">
        <v>2073.721</v>
      </c>
      <c r="I146" s="115">
        <v>0</v>
      </c>
      <c r="J146" s="115">
        <f t="shared" si="10"/>
        <v>0</v>
      </c>
      <c r="K146" s="114" t="s">
        <v>1</v>
      </c>
      <c r="L146" s="23"/>
      <c r="M146" s="43" t="s">
        <v>1</v>
      </c>
      <c r="N146" s="116" t="s">
        <v>35</v>
      </c>
      <c r="O146" s="117">
        <v>3.0000000000000001E-3</v>
      </c>
      <c r="P146" s="117">
        <f t="shared" si="11"/>
        <v>6.2211629999999998</v>
      </c>
      <c r="Q146" s="117">
        <v>0</v>
      </c>
      <c r="R146" s="117">
        <f t="shared" si="12"/>
        <v>0</v>
      </c>
      <c r="S146" s="117">
        <v>0</v>
      </c>
      <c r="T146" s="118">
        <f t="shared" si="13"/>
        <v>0</v>
      </c>
      <c r="AR146" s="12" t="s">
        <v>108</v>
      </c>
      <c r="AT146" s="12" t="s">
        <v>104</v>
      </c>
      <c r="AU146" s="12" t="s">
        <v>70</v>
      </c>
      <c r="AY146" s="12" t="s">
        <v>103</v>
      </c>
      <c r="BE146" s="119">
        <f t="shared" si="14"/>
        <v>0</v>
      </c>
      <c r="BF146" s="119">
        <f t="shared" si="15"/>
        <v>0</v>
      </c>
      <c r="BG146" s="119">
        <f t="shared" si="16"/>
        <v>0</v>
      </c>
      <c r="BH146" s="119">
        <f t="shared" si="17"/>
        <v>0</v>
      </c>
      <c r="BI146" s="119">
        <f t="shared" si="18"/>
        <v>0</v>
      </c>
      <c r="BJ146" s="12" t="s">
        <v>109</v>
      </c>
      <c r="BK146" s="120">
        <f t="shared" si="19"/>
        <v>0</v>
      </c>
      <c r="BL146" s="12" t="s">
        <v>108</v>
      </c>
      <c r="BM146" s="12" t="s">
        <v>334</v>
      </c>
    </row>
    <row r="147" spans="2:65" s="10" customFormat="1" ht="25.9" customHeight="1" x14ac:dyDescent="0.2">
      <c r="B147" s="103"/>
      <c r="C147" s="142"/>
      <c r="D147" s="143" t="s">
        <v>62</v>
      </c>
      <c r="E147" s="144" t="s">
        <v>206</v>
      </c>
      <c r="F147" s="144" t="s">
        <v>335</v>
      </c>
      <c r="G147" s="142"/>
      <c r="H147" s="142"/>
      <c r="J147" s="106">
        <f>BK147</f>
        <v>0</v>
      </c>
      <c r="L147" s="103"/>
      <c r="M147" s="107"/>
      <c r="N147" s="108"/>
      <c r="O147" s="108"/>
      <c r="P147" s="109">
        <f>P148</f>
        <v>4432.3323399999999</v>
      </c>
      <c r="Q147" s="108"/>
      <c r="R147" s="109">
        <f>R148</f>
        <v>0</v>
      </c>
      <c r="S147" s="108"/>
      <c r="T147" s="110">
        <f>T148</f>
        <v>0</v>
      </c>
      <c r="AR147" s="104" t="s">
        <v>70</v>
      </c>
      <c r="AT147" s="111" t="s">
        <v>62</v>
      </c>
      <c r="AU147" s="111" t="s">
        <v>63</v>
      </c>
      <c r="AY147" s="104" t="s">
        <v>103</v>
      </c>
      <c r="BK147" s="112">
        <f>BK148</f>
        <v>0</v>
      </c>
    </row>
    <row r="148" spans="2:65" s="1" customFormat="1" ht="16.5" customHeight="1" x14ac:dyDescent="0.2">
      <c r="B148" s="113"/>
      <c r="C148" s="132" t="s">
        <v>336</v>
      </c>
      <c r="D148" s="132" t="s">
        <v>104</v>
      </c>
      <c r="E148" s="133" t="s">
        <v>337</v>
      </c>
      <c r="F148" s="134" t="s">
        <v>338</v>
      </c>
      <c r="G148" s="135" t="s">
        <v>120</v>
      </c>
      <c r="H148" s="136">
        <v>5385.58</v>
      </c>
      <c r="I148" s="115">
        <v>0</v>
      </c>
      <c r="J148" s="115">
        <f>ROUND(I148*H148,3)</f>
        <v>0</v>
      </c>
      <c r="K148" s="114" t="s">
        <v>1</v>
      </c>
      <c r="L148" s="23"/>
      <c r="M148" s="43" t="s">
        <v>1</v>
      </c>
      <c r="N148" s="116" t="s">
        <v>35</v>
      </c>
      <c r="O148" s="117">
        <v>0.82299999999999995</v>
      </c>
      <c r="P148" s="117">
        <f>O148*H148</f>
        <v>4432.3323399999999</v>
      </c>
      <c r="Q148" s="117">
        <v>0</v>
      </c>
      <c r="R148" s="117">
        <f>Q148*H148</f>
        <v>0</v>
      </c>
      <c r="S148" s="117">
        <v>0</v>
      </c>
      <c r="T148" s="118">
        <f>S148*H148</f>
        <v>0</v>
      </c>
      <c r="AR148" s="12" t="s">
        <v>108</v>
      </c>
      <c r="AT148" s="12" t="s">
        <v>104</v>
      </c>
      <c r="AU148" s="12" t="s">
        <v>70</v>
      </c>
      <c r="AY148" s="12" t="s">
        <v>103</v>
      </c>
      <c r="BE148" s="119">
        <f>IF(N148="základná",J148,0)</f>
        <v>0</v>
      </c>
      <c r="BF148" s="119">
        <f>IF(N148="znížená",J148,0)</f>
        <v>0</v>
      </c>
      <c r="BG148" s="119">
        <f>IF(N148="zákl. prenesená",J148,0)</f>
        <v>0</v>
      </c>
      <c r="BH148" s="119">
        <f>IF(N148="zníž. prenesená",J148,0)</f>
        <v>0</v>
      </c>
      <c r="BI148" s="119">
        <f>IF(N148="nulová",J148,0)</f>
        <v>0</v>
      </c>
      <c r="BJ148" s="12" t="s">
        <v>109</v>
      </c>
      <c r="BK148" s="120">
        <f>ROUND(I148*H148,3)</f>
        <v>0</v>
      </c>
      <c r="BL148" s="12" t="s">
        <v>108</v>
      </c>
      <c r="BM148" s="12" t="s">
        <v>339</v>
      </c>
    </row>
    <row r="149" spans="2:65" s="10" customFormat="1" ht="25.9" customHeight="1" x14ac:dyDescent="0.2">
      <c r="B149" s="103"/>
      <c r="C149" s="142"/>
      <c r="D149" s="143" t="s">
        <v>62</v>
      </c>
      <c r="E149" s="144" t="s">
        <v>340</v>
      </c>
      <c r="F149" s="144" t="s">
        <v>341</v>
      </c>
      <c r="G149" s="142"/>
      <c r="H149" s="142"/>
      <c r="J149" s="106">
        <f>BK149</f>
        <v>0</v>
      </c>
      <c r="L149" s="103"/>
      <c r="M149" s="107"/>
      <c r="N149" s="108"/>
      <c r="O149" s="108"/>
      <c r="P149" s="109">
        <f>P150+P172+P173+P182+P185+P188</f>
        <v>4632.7713999999996</v>
      </c>
      <c r="Q149" s="108"/>
      <c r="R149" s="109">
        <f>R150+R172+R173+R182+R185+R188</f>
        <v>1304.9086037000002</v>
      </c>
      <c r="S149" s="108"/>
      <c r="T149" s="110">
        <f>T150+T172+T173+T182+T185+T188</f>
        <v>2900.4709999999995</v>
      </c>
      <c r="AR149" s="104" t="s">
        <v>70</v>
      </c>
      <c r="AT149" s="111" t="s">
        <v>62</v>
      </c>
      <c r="AU149" s="111" t="s">
        <v>63</v>
      </c>
      <c r="AY149" s="104" t="s">
        <v>103</v>
      </c>
      <c r="BK149" s="112">
        <f>BK150+BK172+BK173+BK182+BK185+BK188</f>
        <v>0</v>
      </c>
    </row>
    <row r="150" spans="2:65" s="10" customFormat="1" ht="22.9" customHeight="1" x14ac:dyDescent="0.2">
      <c r="B150" s="103"/>
      <c r="C150" s="142"/>
      <c r="D150" s="143" t="s">
        <v>62</v>
      </c>
      <c r="E150" s="145" t="s">
        <v>70</v>
      </c>
      <c r="F150" s="145" t="s">
        <v>342</v>
      </c>
      <c r="G150" s="142"/>
      <c r="H150" s="142"/>
      <c r="J150" s="126">
        <f>BK150</f>
        <v>0</v>
      </c>
      <c r="L150" s="103"/>
      <c r="M150" s="107"/>
      <c r="N150" s="108"/>
      <c r="O150" s="108"/>
      <c r="P150" s="109">
        <f>SUM(P151:P171)</f>
        <v>2480.7397000000001</v>
      </c>
      <c r="Q150" s="108"/>
      <c r="R150" s="109">
        <f>SUM(R151:R171)</f>
        <v>126</v>
      </c>
      <c r="S150" s="108"/>
      <c r="T150" s="110">
        <f>SUM(T151:T171)</f>
        <v>2900.4709999999995</v>
      </c>
      <c r="AR150" s="104" t="s">
        <v>70</v>
      </c>
      <c r="AT150" s="111" t="s">
        <v>62</v>
      </c>
      <c r="AU150" s="111" t="s">
        <v>70</v>
      </c>
      <c r="AY150" s="104" t="s">
        <v>103</v>
      </c>
      <c r="BK150" s="112">
        <f>SUM(BK151:BK171)</f>
        <v>0</v>
      </c>
    </row>
    <row r="151" spans="2:65" s="1" customFormat="1" ht="16.5" customHeight="1" x14ac:dyDescent="0.2">
      <c r="B151" s="113"/>
      <c r="C151" s="132" t="s">
        <v>343</v>
      </c>
      <c r="D151" s="132" t="s">
        <v>104</v>
      </c>
      <c r="E151" s="133" t="s">
        <v>344</v>
      </c>
      <c r="F151" s="134" t="s">
        <v>345</v>
      </c>
      <c r="G151" s="135" t="s">
        <v>189</v>
      </c>
      <c r="H151" s="136">
        <v>4</v>
      </c>
      <c r="I151" s="115">
        <v>0</v>
      </c>
      <c r="J151" s="115">
        <f t="shared" ref="J151:J171" si="20">ROUND(I151*H151,3)</f>
        <v>0</v>
      </c>
      <c r="K151" s="114" t="s">
        <v>128</v>
      </c>
      <c r="L151" s="23"/>
      <c r="M151" s="43" t="s">
        <v>1</v>
      </c>
      <c r="N151" s="116" t="s">
        <v>35</v>
      </c>
      <c r="O151" s="117">
        <v>0.77400000000000002</v>
      </c>
      <c r="P151" s="117">
        <f t="shared" ref="P151:P171" si="21">O151*H151</f>
        <v>3.0960000000000001</v>
      </c>
      <c r="Q151" s="117">
        <v>0</v>
      </c>
      <c r="R151" s="117">
        <f t="shared" ref="R151:R171" si="22">Q151*H151</f>
        <v>0</v>
      </c>
      <c r="S151" s="117">
        <v>0.58599999999999997</v>
      </c>
      <c r="T151" s="118">
        <f t="shared" ref="T151:T171" si="23">S151*H151</f>
        <v>2.3439999999999999</v>
      </c>
      <c r="AR151" s="12" t="s">
        <v>108</v>
      </c>
      <c r="AT151" s="12" t="s">
        <v>104</v>
      </c>
      <c r="AU151" s="12" t="s">
        <v>109</v>
      </c>
      <c r="AY151" s="12" t="s">
        <v>103</v>
      </c>
      <c r="BE151" s="119">
        <f t="shared" ref="BE151:BE171" si="24">IF(N151="základná",J151,0)</f>
        <v>0</v>
      </c>
      <c r="BF151" s="119">
        <f t="shared" ref="BF151:BF171" si="25">IF(N151="znížená",J151,0)</f>
        <v>0</v>
      </c>
      <c r="BG151" s="119">
        <f t="shared" ref="BG151:BG171" si="26">IF(N151="zákl. prenesená",J151,0)</f>
        <v>0</v>
      </c>
      <c r="BH151" s="119">
        <f t="shared" ref="BH151:BH171" si="27">IF(N151="zníž. prenesená",J151,0)</f>
        <v>0</v>
      </c>
      <c r="BI151" s="119">
        <f t="shared" ref="BI151:BI171" si="28">IF(N151="nulová",J151,0)</f>
        <v>0</v>
      </c>
      <c r="BJ151" s="12" t="s">
        <v>109</v>
      </c>
      <c r="BK151" s="120">
        <f t="shared" ref="BK151:BK171" si="29">ROUND(I151*H151,3)</f>
        <v>0</v>
      </c>
      <c r="BL151" s="12" t="s">
        <v>108</v>
      </c>
      <c r="BM151" s="12" t="s">
        <v>346</v>
      </c>
    </row>
    <row r="152" spans="2:65" s="1" customFormat="1" ht="16.5" customHeight="1" x14ac:dyDescent="0.2">
      <c r="B152" s="113"/>
      <c r="C152" s="132" t="s">
        <v>347</v>
      </c>
      <c r="D152" s="132" t="s">
        <v>104</v>
      </c>
      <c r="E152" s="133" t="s">
        <v>348</v>
      </c>
      <c r="F152" s="134" t="s">
        <v>349</v>
      </c>
      <c r="G152" s="135" t="s">
        <v>113</v>
      </c>
      <c r="H152" s="136">
        <v>610</v>
      </c>
      <c r="I152" s="115">
        <v>0</v>
      </c>
      <c r="J152" s="115">
        <f t="shared" si="20"/>
        <v>0</v>
      </c>
      <c r="K152" s="114" t="s">
        <v>128</v>
      </c>
      <c r="L152" s="23"/>
      <c r="M152" s="43" t="s">
        <v>1</v>
      </c>
      <c r="N152" s="116" t="s">
        <v>35</v>
      </c>
      <c r="O152" s="117">
        <v>0.127</v>
      </c>
      <c r="P152" s="117">
        <f t="shared" si="21"/>
        <v>77.47</v>
      </c>
      <c r="Q152" s="117">
        <v>0</v>
      </c>
      <c r="R152" s="117">
        <f t="shared" si="22"/>
        <v>0</v>
      </c>
      <c r="S152" s="117">
        <v>0.14499999999999999</v>
      </c>
      <c r="T152" s="118">
        <f t="shared" si="23"/>
        <v>88.449999999999989</v>
      </c>
      <c r="AR152" s="12" t="s">
        <v>108</v>
      </c>
      <c r="AT152" s="12" t="s">
        <v>104</v>
      </c>
      <c r="AU152" s="12" t="s">
        <v>109</v>
      </c>
      <c r="AY152" s="12" t="s">
        <v>103</v>
      </c>
      <c r="BE152" s="119">
        <f t="shared" si="24"/>
        <v>0</v>
      </c>
      <c r="BF152" s="119">
        <f t="shared" si="25"/>
        <v>0</v>
      </c>
      <c r="BG152" s="119">
        <f t="shared" si="26"/>
        <v>0</v>
      </c>
      <c r="BH152" s="119">
        <f t="shared" si="27"/>
        <v>0</v>
      </c>
      <c r="BI152" s="119">
        <f t="shared" si="28"/>
        <v>0</v>
      </c>
      <c r="BJ152" s="12" t="s">
        <v>109</v>
      </c>
      <c r="BK152" s="120">
        <f t="shared" si="29"/>
        <v>0</v>
      </c>
      <c r="BL152" s="12" t="s">
        <v>108</v>
      </c>
      <c r="BM152" s="12" t="s">
        <v>350</v>
      </c>
    </row>
    <row r="153" spans="2:65" s="1" customFormat="1" ht="16.5" customHeight="1" x14ac:dyDescent="0.2">
      <c r="B153" s="113"/>
      <c r="C153" s="132" t="s">
        <v>351</v>
      </c>
      <c r="D153" s="132" t="s">
        <v>104</v>
      </c>
      <c r="E153" s="133" t="s">
        <v>352</v>
      </c>
      <c r="F153" s="134" t="s">
        <v>353</v>
      </c>
      <c r="G153" s="135" t="s">
        <v>113</v>
      </c>
      <c r="H153" s="136">
        <v>420</v>
      </c>
      <c r="I153" s="115">
        <v>0</v>
      </c>
      <c r="J153" s="115">
        <f t="shared" si="20"/>
        <v>0</v>
      </c>
      <c r="K153" s="114" t="s">
        <v>114</v>
      </c>
      <c r="L153" s="23"/>
      <c r="M153" s="43" t="s">
        <v>1</v>
      </c>
      <c r="N153" s="116" t="s">
        <v>35</v>
      </c>
      <c r="O153" s="117">
        <v>0.127</v>
      </c>
      <c r="P153" s="117">
        <f t="shared" si="21"/>
        <v>53.34</v>
      </c>
      <c r="Q153" s="117">
        <v>0</v>
      </c>
      <c r="R153" s="117">
        <f t="shared" si="22"/>
        <v>0</v>
      </c>
      <c r="S153" s="117">
        <v>0.14499999999999999</v>
      </c>
      <c r="T153" s="118">
        <f t="shared" si="23"/>
        <v>60.9</v>
      </c>
      <c r="AR153" s="12" t="s">
        <v>108</v>
      </c>
      <c r="AT153" s="12" t="s">
        <v>104</v>
      </c>
      <c r="AU153" s="12" t="s">
        <v>109</v>
      </c>
      <c r="AY153" s="12" t="s">
        <v>103</v>
      </c>
      <c r="BE153" s="119">
        <f t="shared" si="24"/>
        <v>0</v>
      </c>
      <c r="BF153" s="119">
        <f t="shared" si="25"/>
        <v>0</v>
      </c>
      <c r="BG153" s="119">
        <f t="shared" si="26"/>
        <v>0</v>
      </c>
      <c r="BH153" s="119">
        <f t="shared" si="27"/>
        <v>0</v>
      </c>
      <c r="BI153" s="119">
        <f t="shared" si="28"/>
        <v>0</v>
      </c>
      <c r="BJ153" s="12" t="s">
        <v>109</v>
      </c>
      <c r="BK153" s="120">
        <f t="shared" si="29"/>
        <v>0</v>
      </c>
      <c r="BL153" s="12" t="s">
        <v>108</v>
      </c>
      <c r="BM153" s="12" t="s">
        <v>354</v>
      </c>
    </row>
    <row r="154" spans="2:65" s="1" customFormat="1" ht="16.5" customHeight="1" x14ac:dyDescent="0.2">
      <c r="B154" s="113"/>
      <c r="C154" s="132" t="s">
        <v>355</v>
      </c>
      <c r="D154" s="132" t="s">
        <v>104</v>
      </c>
      <c r="E154" s="133" t="s">
        <v>356</v>
      </c>
      <c r="F154" s="134" t="s">
        <v>357</v>
      </c>
      <c r="G154" s="135" t="s">
        <v>189</v>
      </c>
      <c r="H154" s="136">
        <v>1197</v>
      </c>
      <c r="I154" s="115">
        <v>0</v>
      </c>
      <c r="J154" s="115">
        <f t="shared" si="20"/>
        <v>0</v>
      </c>
      <c r="K154" s="114" t="s">
        <v>114</v>
      </c>
      <c r="L154" s="23"/>
      <c r="M154" s="43" t="s">
        <v>1</v>
      </c>
      <c r="N154" s="116" t="s">
        <v>35</v>
      </c>
      <c r="O154" s="117">
        <v>6.9000000000000006E-2</v>
      </c>
      <c r="P154" s="117">
        <f t="shared" si="21"/>
        <v>82.593000000000004</v>
      </c>
      <c r="Q154" s="117">
        <v>0</v>
      </c>
      <c r="R154" s="117">
        <f t="shared" si="22"/>
        <v>0</v>
      </c>
      <c r="S154" s="117">
        <v>0.23499999999999999</v>
      </c>
      <c r="T154" s="118">
        <f t="shared" si="23"/>
        <v>281.29499999999996</v>
      </c>
      <c r="AR154" s="12" t="s">
        <v>108</v>
      </c>
      <c r="AT154" s="12" t="s">
        <v>104</v>
      </c>
      <c r="AU154" s="12" t="s">
        <v>109</v>
      </c>
      <c r="AY154" s="12" t="s">
        <v>103</v>
      </c>
      <c r="BE154" s="119">
        <f t="shared" si="24"/>
        <v>0</v>
      </c>
      <c r="BF154" s="119">
        <f t="shared" si="25"/>
        <v>0</v>
      </c>
      <c r="BG154" s="119">
        <f t="shared" si="26"/>
        <v>0</v>
      </c>
      <c r="BH154" s="119">
        <f t="shared" si="27"/>
        <v>0</v>
      </c>
      <c r="BI154" s="119">
        <f t="shared" si="28"/>
        <v>0</v>
      </c>
      <c r="BJ154" s="12" t="s">
        <v>109</v>
      </c>
      <c r="BK154" s="120">
        <f t="shared" si="29"/>
        <v>0</v>
      </c>
      <c r="BL154" s="12" t="s">
        <v>108</v>
      </c>
      <c r="BM154" s="12" t="s">
        <v>358</v>
      </c>
    </row>
    <row r="155" spans="2:65" s="1" customFormat="1" ht="16.5" customHeight="1" x14ac:dyDescent="0.2">
      <c r="B155" s="113"/>
      <c r="C155" s="132" t="s">
        <v>359</v>
      </c>
      <c r="D155" s="132" t="s">
        <v>104</v>
      </c>
      <c r="E155" s="133" t="s">
        <v>360</v>
      </c>
      <c r="F155" s="134" t="s">
        <v>361</v>
      </c>
      <c r="G155" s="135" t="s">
        <v>189</v>
      </c>
      <c r="H155" s="136">
        <v>1434</v>
      </c>
      <c r="I155" s="115">
        <v>0</v>
      </c>
      <c r="J155" s="115">
        <f t="shared" si="20"/>
        <v>0</v>
      </c>
      <c r="K155" s="114" t="s">
        <v>128</v>
      </c>
      <c r="L155" s="23"/>
      <c r="M155" s="43" t="s">
        <v>1</v>
      </c>
      <c r="N155" s="116" t="s">
        <v>35</v>
      </c>
      <c r="O155" s="117">
        <v>0.187</v>
      </c>
      <c r="P155" s="117">
        <f t="shared" si="21"/>
        <v>268.15800000000002</v>
      </c>
      <c r="Q155" s="117">
        <v>0</v>
      </c>
      <c r="R155" s="117">
        <f t="shared" si="22"/>
        <v>0</v>
      </c>
      <c r="S155" s="117">
        <v>0.22500000000000001</v>
      </c>
      <c r="T155" s="118">
        <f t="shared" si="23"/>
        <v>322.65000000000003</v>
      </c>
      <c r="AR155" s="12" t="s">
        <v>108</v>
      </c>
      <c r="AT155" s="12" t="s">
        <v>104</v>
      </c>
      <c r="AU155" s="12" t="s">
        <v>109</v>
      </c>
      <c r="AY155" s="12" t="s">
        <v>103</v>
      </c>
      <c r="BE155" s="119">
        <f t="shared" si="24"/>
        <v>0</v>
      </c>
      <c r="BF155" s="119">
        <f t="shared" si="25"/>
        <v>0</v>
      </c>
      <c r="BG155" s="119">
        <f t="shared" si="26"/>
        <v>0</v>
      </c>
      <c r="BH155" s="119">
        <f t="shared" si="27"/>
        <v>0</v>
      </c>
      <c r="BI155" s="119">
        <f t="shared" si="28"/>
        <v>0</v>
      </c>
      <c r="BJ155" s="12" t="s">
        <v>109</v>
      </c>
      <c r="BK155" s="120">
        <f t="shared" si="29"/>
        <v>0</v>
      </c>
      <c r="BL155" s="12" t="s">
        <v>108</v>
      </c>
      <c r="BM155" s="12" t="s">
        <v>362</v>
      </c>
    </row>
    <row r="156" spans="2:65" s="1" customFormat="1" ht="16.5" customHeight="1" x14ac:dyDescent="0.2">
      <c r="B156" s="113"/>
      <c r="C156" s="132" t="s">
        <v>363</v>
      </c>
      <c r="D156" s="132" t="s">
        <v>104</v>
      </c>
      <c r="E156" s="133" t="s">
        <v>364</v>
      </c>
      <c r="F156" s="134" t="s">
        <v>365</v>
      </c>
      <c r="G156" s="135" t="s">
        <v>189</v>
      </c>
      <c r="H156" s="136">
        <v>1683</v>
      </c>
      <c r="I156" s="115">
        <v>0</v>
      </c>
      <c r="J156" s="115">
        <f t="shared" si="20"/>
        <v>0</v>
      </c>
      <c r="K156" s="114" t="s">
        <v>128</v>
      </c>
      <c r="L156" s="23"/>
      <c r="M156" s="43" t="s">
        <v>1</v>
      </c>
      <c r="N156" s="116" t="s">
        <v>35</v>
      </c>
      <c r="O156" s="117">
        <v>0.1867</v>
      </c>
      <c r="P156" s="117">
        <f t="shared" si="21"/>
        <v>314.21609999999998</v>
      </c>
      <c r="Q156" s="117">
        <v>0</v>
      </c>
      <c r="R156" s="117">
        <f t="shared" si="22"/>
        <v>0</v>
      </c>
      <c r="S156" s="117">
        <v>0.5</v>
      </c>
      <c r="T156" s="118">
        <f t="shared" si="23"/>
        <v>841.5</v>
      </c>
      <c r="AR156" s="12" t="s">
        <v>108</v>
      </c>
      <c r="AT156" s="12" t="s">
        <v>104</v>
      </c>
      <c r="AU156" s="12" t="s">
        <v>109</v>
      </c>
      <c r="AY156" s="12" t="s">
        <v>103</v>
      </c>
      <c r="BE156" s="119">
        <f t="shared" si="24"/>
        <v>0</v>
      </c>
      <c r="BF156" s="119">
        <f t="shared" si="25"/>
        <v>0</v>
      </c>
      <c r="BG156" s="119">
        <f t="shared" si="26"/>
        <v>0</v>
      </c>
      <c r="BH156" s="119">
        <f t="shared" si="27"/>
        <v>0</v>
      </c>
      <c r="BI156" s="119">
        <f t="shared" si="28"/>
        <v>0</v>
      </c>
      <c r="BJ156" s="12" t="s">
        <v>109</v>
      </c>
      <c r="BK156" s="120">
        <f t="shared" si="29"/>
        <v>0</v>
      </c>
      <c r="BL156" s="12" t="s">
        <v>108</v>
      </c>
      <c r="BM156" s="12" t="s">
        <v>366</v>
      </c>
    </row>
    <row r="157" spans="2:65" s="1" customFormat="1" ht="16.5" customHeight="1" x14ac:dyDescent="0.2">
      <c r="B157" s="113"/>
      <c r="C157" s="132" t="s">
        <v>367</v>
      </c>
      <c r="D157" s="132" t="s">
        <v>104</v>
      </c>
      <c r="E157" s="133" t="s">
        <v>368</v>
      </c>
      <c r="F157" s="134" t="s">
        <v>369</v>
      </c>
      <c r="G157" s="135" t="s">
        <v>189</v>
      </c>
      <c r="H157" s="136">
        <v>1434</v>
      </c>
      <c r="I157" s="115">
        <v>0</v>
      </c>
      <c r="J157" s="115">
        <f t="shared" si="20"/>
        <v>0</v>
      </c>
      <c r="K157" s="114" t="s">
        <v>128</v>
      </c>
      <c r="L157" s="23"/>
      <c r="M157" s="43" t="s">
        <v>1</v>
      </c>
      <c r="N157" s="116" t="s">
        <v>35</v>
      </c>
      <c r="O157" s="117">
        <v>5.5E-2</v>
      </c>
      <c r="P157" s="117">
        <f t="shared" si="21"/>
        <v>78.87</v>
      </c>
      <c r="Q157" s="117">
        <v>0</v>
      </c>
      <c r="R157" s="117">
        <f t="shared" si="22"/>
        <v>0</v>
      </c>
      <c r="S157" s="117">
        <v>9.8000000000000004E-2</v>
      </c>
      <c r="T157" s="118">
        <f t="shared" si="23"/>
        <v>140.53200000000001</v>
      </c>
      <c r="AR157" s="12" t="s">
        <v>108</v>
      </c>
      <c r="AT157" s="12" t="s">
        <v>104</v>
      </c>
      <c r="AU157" s="12" t="s">
        <v>109</v>
      </c>
      <c r="AY157" s="12" t="s">
        <v>103</v>
      </c>
      <c r="BE157" s="119">
        <f t="shared" si="24"/>
        <v>0</v>
      </c>
      <c r="BF157" s="119">
        <f t="shared" si="25"/>
        <v>0</v>
      </c>
      <c r="BG157" s="119">
        <f t="shared" si="26"/>
        <v>0</v>
      </c>
      <c r="BH157" s="119">
        <f t="shared" si="27"/>
        <v>0</v>
      </c>
      <c r="BI157" s="119">
        <f t="shared" si="28"/>
        <v>0</v>
      </c>
      <c r="BJ157" s="12" t="s">
        <v>109</v>
      </c>
      <c r="BK157" s="120">
        <f t="shared" si="29"/>
        <v>0</v>
      </c>
      <c r="BL157" s="12" t="s">
        <v>108</v>
      </c>
      <c r="BM157" s="12" t="s">
        <v>370</v>
      </c>
    </row>
    <row r="158" spans="2:65" s="1" customFormat="1" ht="16.5" customHeight="1" x14ac:dyDescent="0.2">
      <c r="B158" s="113"/>
      <c r="C158" s="132" t="s">
        <v>371</v>
      </c>
      <c r="D158" s="132" t="s">
        <v>104</v>
      </c>
      <c r="E158" s="133" t="s">
        <v>372</v>
      </c>
      <c r="F158" s="134" t="s">
        <v>373</v>
      </c>
      <c r="G158" s="135" t="s">
        <v>189</v>
      </c>
      <c r="H158" s="136">
        <v>2584</v>
      </c>
      <c r="I158" s="115">
        <v>0</v>
      </c>
      <c r="J158" s="115">
        <f t="shared" si="20"/>
        <v>0</v>
      </c>
      <c r="K158" s="114" t="s">
        <v>114</v>
      </c>
      <c r="L158" s="23"/>
      <c r="M158" s="43" t="s">
        <v>1</v>
      </c>
      <c r="N158" s="116" t="s">
        <v>35</v>
      </c>
      <c r="O158" s="117">
        <v>0.22</v>
      </c>
      <c r="P158" s="117">
        <f t="shared" si="21"/>
        <v>568.48</v>
      </c>
      <c r="Q158" s="117">
        <v>0</v>
      </c>
      <c r="R158" s="117">
        <f t="shared" si="22"/>
        <v>0</v>
      </c>
      <c r="S158" s="117">
        <v>0.45</v>
      </c>
      <c r="T158" s="118">
        <f t="shared" si="23"/>
        <v>1162.8</v>
      </c>
      <c r="AR158" s="12" t="s">
        <v>108</v>
      </c>
      <c r="AT158" s="12" t="s">
        <v>104</v>
      </c>
      <c r="AU158" s="12" t="s">
        <v>109</v>
      </c>
      <c r="AY158" s="12" t="s">
        <v>103</v>
      </c>
      <c r="BE158" s="119">
        <f t="shared" si="24"/>
        <v>0</v>
      </c>
      <c r="BF158" s="119">
        <f t="shared" si="25"/>
        <v>0</v>
      </c>
      <c r="BG158" s="119">
        <f t="shared" si="26"/>
        <v>0</v>
      </c>
      <c r="BH158" s="119">
        <f t="shared" si="27"/>
        <v>0</v>
      </c>
      <c r="BI158" s="119">
        <f t="shared" si="28"/>
        <v>0</v>
      </c>
      <c r="BJ158" s="12" t="s">
        <v>109</v>
      </c>
      <c r="BK158" s="120">
        <f t="shared" si="29"/>
        <v>0</v>
      </c>
      <c r="BL158" s="12" t="s">
        <v>108</v>
      </c>
      <c r="BM158" s="12" t="s">
        <v>374</v>
      </c>
    </row>
    <row r="159" spans="2:65" s="1" customFormat="1" ht="16.5" customHeight="1" x14ac:dyDescent="0.2">
      <c r="B159" s="113"/>
      <c r="C159" s="132" t="s">
        <v>375</v>
      </c>
      <c r="D159" s="132" t="s">
        <v>104</v>
      </c>
      <c r="E159" s="133" t="s">
        <v>376</v>
      </c>
      <c r="F159" s="134" t="s">
        <v>377</v>
      </c>
      <c r="G159" s="135" t="s">
        <v>252</v>
      </c>
      <c r="H159" s="136">
        <v>782</v>
      </c>
      <c r="I159" s="115">
        <v>0</v>
      </c>
      <c r="J159" s="115">
        <f t="shared" si="20"/>
        <v>0</v>
      </c>
      <c r="K159" s="114" t="s">
        <v>128</v>
      </c>
      <c r="L159" s="23"/>
      <c r="M159" s="43" t="s">
        <v>1</v>
      </c>
      <c r="N159" s="116" t="s">
        <v>35</v>
      </c>
      <c r="O159" s="117">
        <v>0.44800000000000001</v>
      </c>
      <c r="P159" s="117">
        <f t="shared" si="21"/>
        <v>350.33600000000001</v>
      </c>
      <c r="Q159" s="117">
        <v>0</v>
      </c>
      <c r="R159" s="117">
        <f t="shared" si="22"/>
        <v>0</v>
      </c>
      <c r="S159" s="117">
        <v>0</v>
      </c>
      <c r="T159" s="118">
        <f t="shared" si="23"/>
        <v>0</v>
      </c>
      <c r="AR159" s="12" t="s">
        <v>108</v>
      </c>
      <c r="AT159" s="12" t="s">
        <v>104</v>
      </c>
      <c r="AU159" s="12" t="s">
        <v>109</v>
      </c>
      <c r="AY159" s="12" t="s">
        <v>103</v>
      </c>
      <c r="BE159" s="119">
        <f t="shared" si="24"/>
        <v>0</v>
      </c>
      <c r="BF159" s="119">
        <f t="shared" si="25"/>
        <v>0</v>
      </c>
      <c r="BG159" s="119">
        <f t="shared" si="26"/>
        <v>0</v>
      </c>
      <c r="BH159" s="119">
        <f t="shared" si="27"/>
        <v>0</v>
      </c>
      <c r="BI159" s="119">
        <f t="shared" si="28"/>
        <v>0</v>
      </c>
      <c r="BJ159" s="12" t="s">
        <v>109</v>
      </c>
      <c r="BK159" s="120">
        <f t="shared" si="29"/>
        <v>0</v>
      </c>
      <c r="BL159" s="12" t="s">
        <v>108</v>
      </c>
      <c r="BM159" s="12" t="s">
        <v>378</v>
      </c>
    </row>
    <row r="160" spans="2:65" s="1" customFormat="1" ht="22.5" customHeight="1" x14ac:dyDescent="0.2">
      <c r="B160" s="113"/>
      <c r="C160" s="132" t="s">
        <v>379</v>
      </c>
      <c r="D160" s="132" t="s">
        <v>104</v>
      </c>
      <c r="E160" s="133" t="s">
        <v>380</v>
      </c>
      <c r="F160" s="134" t="s">
        <v>381</v>
      </c>
      <c r="G160" s="135" t="s">
        <v>252</v>
      </c>
      <c r="H160" s="136">
        <v>782</v>
      </c>
      <c r="I160" s="115">
        <v>0</v>
      </c>
      <c r="J160" s="115">
        <f t="shared" si="20"/>
        <v>0</v>
      </c>
      <c r="K160" s="114" t="s">
        <v>128</v>
      </c>
      <c r="L160" s="23"/>
      <c r="M160" s="43" t="s">
        <v>1</v>
      </c>
      <c r="N160" s="116" t="s">
        <v>35</v>
      </c>
      <c r="O160" s="117">
        <v>0.13300000000000001</v>
      </c>
      <c r="P160" s="117">
        <f t="shared" si="21"/>
        <v>104.006</v>
      </c>
      <c r="Q160" s="117">
        <v>0</v>
      </c>
      <c r="R160" s="117">
        <f t="shared" si="22"/>
        <v>0</v>
      </c>
      <c r="S160" s="117">
        <v>0</v>
      </c>
      <c r="T160" s="118">
        <f t="shared" si="23"/>
        <v>0</v>
      </c>
      <c r="AR160" s="12" t="s">
        <v>108</v>
      </c>
      <c r="AT160" s="12" t="s">
        <v>104</v>
      </c>
      <c r="AU160" s="12" t="s">
        <v>109</v>
      </c>
      <c r="AY160" s="12" t="s">
        <v>103</v>
      </c>
      <c r="BE160" s="119">
        <f t="shared" si="24"/>
        <v>0</v>
      </c>
      <c r="BF160" s="119">
        <f t="shared" si="25"/>
        <v>0</v>
      </c>
      <c r="BG160" s="119">
        <f t="shared" si="26"/>
        <v>0</v>
      </c>
      <c r="BH160" s="119">
        <f t="shared" si="27"/>
        <v>0</v>
      </c>
      <c r="BI160" s="119">
        <f t="shared" si="28"/>
        <v>0</v>
      </c>
      <c r="BJ160" s="12" t="s">
        <v>109</v>
      </c>
      <c r="BK160" s="120">
        <f t="shared" si="29"/>
        <v>0</v>
      </c>
      <c r="BL160" s="12" t="s">
        <v>108</v>
      </c>
      <c r="BM160" s="12" t="s">
        <v>382</v>
      </c>
    </row>
    <row r="161" spans="2:65" s="1" customFormat="1" ht="16.5" customHeight="1" x14ac:dyDescent="0.2">
      <c r="B161" s="113"/>
      <c r="C161" s="132" t="s">
        <v>383</v>
      </c>
      <c r="D161" s="132" t="s">
        <v>104</v>
      </c>
      <c r="E161" s="133" t="s">
        <v>384</v>
      </c>
      <c r="F161" s="134" t="s">
        <v>385</v>
      </c>
      <c r="G161" s="135" t="s">
        <v>252</v>
      </c>
      <c r="H161" s="136">
        <v>782</v>
      </c>
      <c r="I161" s="115">
        <v>0</v>
      </c>
      <c r="J161" s="115">
        <f t="shared" si="20"/>
        <v>0</v>
      </c>
      <c r="K161" s="114" t="s">
        <v>128</v>
      </c>
      <c r="L161" s="23"/>
      <c r="M161" s="43" t="s">
        <v>1</v>
      </c>
      <c r="N161" s="116" t="s">
        <v>35</v>
      </c>
      <c r="O161" s="117">
        <v>7.1999999999999995E-2</v>
      </c>
      <c r="P161" s="117">
        <f t="shared" si="21"/>
        <v>56.303999999999995</v>
      </c>
      <c r="Q161" s="117">
        <v>0</v>
      </c>
      <c r="R161" s="117">
        <f t="shared" si="22"/>
        <v>0</v>
      </c>
      <c r="S161" s="117">
        <v>0</v>
      </c>
      <c r="T161" s="118">
        <f t="shared" si="23"/>
        <v>0</v>
      </c>
      <c r="AR161" s="12" t="s">
        <v>108</v>
      </c>
      <c r="AT161" s="12" t="s">
        <v>104</v>
      </c>
      <c r="AU161" s="12" t="s">
        <v>109</v>
      </c>
      <c r="AY161" s="12" t="s">
        <v>103</v>
      </c>
      <c r="BE161" s="119">
        <f t="shared" si="24"/>
        <v>0</v>
      </c>
      <c r="BF161" s="119">
        <f t="shared" si="25"/>
        <v>0</v>
      </c>
      <c r="BG161" s="119">
        <f t="shared" si="26"/>
        <v>0</v>
      </c>
      <c r="BH161" s="119">
        <f t="shared" si="27"/>
        <v>0</v>
      </c>
      <c r="BI161" s="119">
        <f t="shared" si="28"/>
        <v>0</v>
      </c>
      <c r="BJ161" s="12" t="s">
        <v>109</v>
      </c>
      <c r="BK161" s="120">
        <f t="shared" si="29"/>
        <v>0</v>
      </c>
      <c r="BL161" s="12" t="s">
        <v>108</v>
      </c>
      <c r="BM161" s="12" t="s">
        <v>386</v>
      </c>
    </row>
    <row r="162" spans="2:65" s="1" customFormat="1" ht="16.5" customHeight="1" x14ac:dyDescent="0.2">
      <c r="B162" s="113"/>
      <c r="C162" s="132" t="s">
        <v>387</v>
      </c>
      <c r="D162" s="132" t="s">
        <v>104</v>
      </c>
      <c r="E162" s="133" t="s">
        <v>388</v>
      </c>
      <c r="F162" s="134" t="s">
        <v>389</v>
      </c>
      <c r="G162" s="135" t="s">
        <v>252</v>
      </c>
      <c r="H162" s="136">
        <v>28</v>
      </c>
      <c r="I162" s="115">
        <v>0</v>
      </c>
      <c r="J162" s="115">
        <f t="shared" si="20"/>
        <v>0</v>
      </c>
      <c r="K162" s="114" t="s">
        <v>128</v>
      </c>
      <c r="L162" s="23"/>
      <c r="M162" s="43" t="s">
        <v>1</v>
      </c>
      <c r="N162" s="116" t="s">
        <v>35</v>
      </c>
      <c r="O162" s="117">
        <v>2.5139999999999998</v>
      </c>
      <c r="P162" s="117">
        <f t="shared" si="21"/>
        <v>70.391999999999996</v>
      </c>
      <c r="Q162" s="117">
        <v>0</v>
      </c>
      <c r="R162" s="117">
        <f t="shared" si="22"/>
        <v>0</v>
      </c>
      <c r="S162" s="117">
        <v>0</v>
      </c>
      <c r="T162" s="118">
        <f t="shared" si="23"/>
        <v>0</v>
      </c>
      <c r="AR162" s="12" t="s">
        <v>108</v>
      </c>
      <c r="AT162" s="12" t="s">
        <v>104</v>
      </c>
      <c r="AU162" s="12" t="s">
        <v>109</v>
      </c>
      <c r="AY162" s="12" t="s">
        <v>103</v>
      </c>
      <c r="BE162" s="119">
        <f t="shared" si="24"/>
        <v>0</v>
      </c>
      <c r="BF162" s="119">
        <f t="shared" si="25"/>
        <v>0</v>
      </c>
      <c r="BG162" s="119">
        <f t="shared" si="26"/>
        <v>0</v>
      </c>
      <c r="BH162" s="119">
        <f t="shared" si="27"/>
        <v>0</v>
      </c>
      <c r="BI162" s="119">
        <f t="shared" si="28"/>
        <v>0</v>
      </c>
      <c r="BJ162" s="12" t="s">
        <v>109</v>
      </c>
      <c r="BK162" s="120">
        <f t="shared" si="29"/>
        <v>0</v>
      </c>
      <c r="BL162" s="12" t="s">
        <v>108</v>
      </c>
      <c r="BM162" s="12" t="s">
        <v>390</v>
      </c>
    </row>
    <row r="163" spans="2:65" s="1" customFormat="1" ht="16.5" customHeight="1" x14ac:dyDescent="0.2">
      <c r="B163" s="113"/>
      <c r="C163" s="132" t="s">
        <v>391</v>
      </c>
      <c r="D163" s="132" t="s">
        <v>104</v>
      </c>
      <c r="E163" s="133" t="s">
        <v>392</v>
      </c>
      <c r="F163" s="134" t="s">
        <v>393</v>
      </c>
      <c r="G163" s="135" t="s">
        <v>252</v>
      </c>
      <c r="H163" s="136">
        <v>28</v>
      </c>
      <c r="I163" s="115">
        <v>0</v>
      </c>
      <c r="J163" s="115">
        <f t="shared" si="20"/>
        <v>0</v>
      </c>
      <c r="K163" s="114" t="s">
        <v>128</v>
      </c>
      <c r="L163" s="23"/>
      <c r="M163" s="43" t="s">
        <v>1</v>
      </c>
      <c r="N163" s="116" t="s">
        <v>35</v>
      </c>
      <c r="O163" s="117">
        <v>0.61299999999999999</v>
      </c>
      <c r="P163" s="117">
        <f t="shared" si="21"/>
        <v>17.164000000000001</v>
      </c>
      <c r="Q163" s="117">
        <v>0</v>
      </c>
      <c r="R163" s="117">
        <f t="shared" si="22"/>
        <v>0</v>
      </c>
      <c r="S163" s="117">
        <v>0</v>
      </c>
      <c r="T163" s="118">
        <f t="shared" si="23"/>
        <v>0</v>
      </c>
      <c r="AR163" s="12" t="s">
        <v>108</v>
      </c>
      <c r="AT163" s="12" t="s">
        <v>104</v>
      </c>
      <c r="AU163" s="12" t="s">
        <v>109</v>
      </c>
      <c r="AY163" s="12" t="s">
        <v>103</v>
      </c>
      <c r="BE163" s="119">
        <f t="shared" si="24"/>
        <v>0</v>
      </c>
      <c r="BF163" s="119">
        <f t="shared" si="25"/>
        <v>0</v>
      </c>
      <c r="BG163" s="119">
        <f t="shared" si="26"/>
        <v>0</v>
      </c>
      <c r="BH163" s="119">
        <f t="shared" si="27"/>
        <v>0</v>
      </c>
      <c r="BI163" s="119">
        <f t="shared" si="28"/>
        <v>0</v>
      </c>
      <c r="BJ163" s="12" t="s">
        <v>109</v>
      </c>
      <c r="BK163" s="120">
        <f t="shared" si="29"/>
        <v>0</v>
      </c>
      <c r="BL163" s="12" t="s">
        <v>108</v>
      </c>
      <c r="BM163" s="12" t="s">
        <v>394</v>
      </c>
    </row>
    <row r="164" spans="2:65" s="1" customFormat="1" ht="16.5" customHeight="1" x14ac:dyDescent="0.2">
      <c r="B164" s="113"/>
      <c r="C164" s="132" t="s">
        <v>395</v>
      </c>
      <c r="D164" s="132" t="s">
        <v>104</v>
      </c>
      <c r="E164" s="133" t="s">
        <v>396</v>
      </c>
      <c r="F164" s="134" t="s">
        <v>397</v>
      </c>
      <c r="G164" s="135" t="s">
        <v>252</v>
      </c>
      <c r="H164" s="136">
        <v>10</v>
      </c>
      <c r="I164" s="115">
        <v>0</v>
      </c>
      <c r="J164" s="115">
        <f t="shared" si="20"/>
        <v>0</v>
      </c>
      <c r="K164" s="114" t="s">
        <v>128</v>
      </c>
      <c r="L164" s="23"/>
      <c r="M164" s="43" t="s">
        <v>1</v>
      </c>
      <c r="N164" s="116" t="s">
        <v>35</v>
      </c>
      <c r="O164" s="117">
        <v>2.9609999999999999</v>
      </c>
      <c r="P164" s="117">
        <f t="shared" si="21"/>
        <v>29.61</v>
      </c>
      <c r="Q164" s="117">
        <v>0</v>
      </c>
      <c r="R164" s="117">
        <f t="shared" si="22"/>
        <v>0</v>
      </c>
      <c r="S164" s="117">
        <v>0</v>
      </c>
      <c r="T164" s="118">
        <f t="shared" si="23"/>
        <v>0</v>
      </c>
      <c r="AR164" s="12" t="s">
        <v>108</v>
      </c>
      <c r="AT164" s="12" t="s">
        <v>104</v>
      </c>
      <c r="AU164" s="12" t="s">
        <v>109</v>
      </c>
      <c r="AY164" s="12" t="s">
        <v>103</v>
      </c>
      <c r="BE164" s="119">
        <f t="shared" si="24"/>
        <v>0</v>
      </c>
      <c r="BF164" s="119">
        <f t="shared" si="25"/>
        <v>0</v>
      </c>
      <c r="BG164" s="119">
        <f t="shared" si="26"/>
        <v>0</v>
      </c>
      <c r="BH164" s="119">
        <f t="shared" si="27"/>
        <v>0</v>
      </c>
      <c r="BI164" s="119">
        <f t="shared" si="28"/>
        <v>0</v>
      </c>
      <c r="BJ164" s="12" t="s">
        <v>109</v>
      </c>
      <c r="BK164" s="120">
        <f t="shared" si="29"/>
        <v>0</v>
      </c>
      <c r="BL164" s="12" t="s">
        <v>108</v>
      </c>
      <c r="BM164" s="12" t="s">
        <v>398</v>
      </c>
    </row>
    <row r="165" spans="2:65" s="1" customFormat="1" ht="16.5" customHeight="1" x14ac:dyDescent="0.2">
      <c r="B165" s="113"/>
      <c r="C165" s="132" t="s">
        <v>399</v>
      </c>
      <c r="D165" s="132" t="s">
        <v>104</v>
      </c>
      <c r="E165" s="133" t="s">
        <v>400</v>
      </c>
      <c r="F165" s="134" t="s">
        <v>401</v>
      </c>
      <c r="G165" s="135" t="s">
        <v>252</v>
      </c>
      <c r="H165" s="136">
        <v>10</v>
      </c>
      <c r="I165" s="115">
        <v>0</v>
      </c>
      <c r="J165" s="115">
        <f t="shared" si="20"/>
        <v>0</v>
      </c>
      <c r="K165" s="114" t="s">
        <v>128</v>
      </c>
      <c r="L165" s="23"/>
      <c r="M165" s="43" t="s">
        <v>1</v>
      </c>
      <c r="N165" s="116" t="s">
        <v>35</v>
      </c>
      <c r="O165" s="117">
        <v>0.44700000000000001</v>
      </c>
      <c r="P165" s="117">
        <f t="shared" si="21"/>
        <v>4.47</v>
      </c>
      <c r="Q165" s="117">
        <v>0</v>
      </c>
      <c r="R165" s="117">
        <f t="shared" si="22"/>
        <v>0</v>
      </c>
      <c r="S165" s="117">
        <v>0</v>
      </c>
      <c r="T165" s="118">
        <f t="shared" si="23"/>
        <v>0</v>
      </c>
      <c r="AR165" s="12" t="s">
        <v>108</v>
      </c>
      <c r="AT165" s="12" t="s">
        <v>104</v>
      </c>
      <c r="AU165" s="12" t="s">
        <v>109</v>
      </c>
      <c r="AY165" s="12" t="s">
        <v>103</v>
      </c>
      <c r="BE165" s="119">
        <f t="shared" si="24"/>
        <v>0</v>
      </c>
      <c r="BF165" s="119">
        <f t="shared" si="25"/>
        <v>0</v>
      </c>
      <c r="BG165" s="119">
        <f t="shared" si="26"/>
        <v>0</v>
      </c>
      <c r="BH165" s="119">
        <f t="shared" si="27"/>
        <v>0</v>
      </c>
      <c r="BI165" s="119">
        <f t="shared" si="28"/>
        <v>0</v>
      </c>
      <c r="BJ165" s="12" t="s">
        <v>109</v>
      </c>
      <c r="BK165" s="120">
        <f t="shared" si="29"/>
        <v>0</v>
      </c>
      <c r="BL165" s="12" t="s">
        <v>108</v>
      </c>
      <c r="BM165" s="12" t="s">
        <v>402</v>
      </c>
    </row>
    <row r="166" spans="2:65" s="1" customFormat="1" ht="22.5" customHeight="1" x14ac:dyDescent="0.2">
      <c r="B166" s="113"/>
      <c r="C166" s="132" t="s">
        <v>403</v>
      </c>
      <c r="D166" s="132" t="s">
        <v>104</v>
      </c>
      <c r="E166" s="133" t="s">
        <v>404</v>
      </c>
      <c r="F166" s="134" t="s">
        <v>405</v>
      </c>
      <c r="G166" s="135" t="s">
        <v>252</v>
      </c>
      <c r="H166" s="136">
        <v>820</v>
      </c>
      <c r="I166" s="115">
        <v>0</v>
      </c>
      <c r="J166" s="115">
        <f t="shared" si="20"/>
        <v>0</v>
      </c>
      <c r="K166" s="114" t="s">
        <v>128</v>
      </c>
      <c r="L166" s="23"/>
      <c r="M166" s="43" t="s">
        <v>1</v>
      </c>
      <c r="N166" s="116" t="s">
        <v>35</v>
      </c>
      <c r="O166" s="117">
        <v>3.7900000000000003E-2</v>
      </c>
      <c r="P166" s="117">
        <f t="shared" si="21"/>
        <v>31.078000000000003</v>
      </c>
      <c r="Q166" s="117">
        <v>0</v>
      </c>
      <c r="R166" s="117">
        <f t="shared" si="22"/>
        <v>0</v>
      </c>
      <c r="S166" s="117">
        <v>0</v>
      </c>
      <c r="T166" s="118">
        <f t="shared" si="23"/>
        <v>0</v>
      </c>
      <c r="AR166" s="12" t="s">
        <v>108</v>
      </c>
      <c r="AT166" s="12" t="s">
        <v>104</v>
      </c>
      <c r="AU166" s="12" t="s">
        <v>109</v>
      </c>
      <c r="AY166" s="12" t="s">
        <v>103</v>
      </c>
      <c r="BE166" s="119">
        <f t="shared" si="24"/>
        <v>0</v>
      </c>
      <c r="BF166" s="119">
        <f t="shared" si="25"/>
        <v>0</v>
      </c>
      <c r="BG166" s="119">
        <f t="shared" si="26"/>
        <v>0</v>
      </c>
      <c r="BH166" s="119">
        <f t="shared" si="27"/>
        <v>0</v>
      </c>
      <c r="BI166" s="119">
        <f t="shared" si="28"/>
        <v>0</v>
      </c>
      <c r="BJ166" s="12" t="s">
        <v>109</v>
      </c>
      <c r="BK166" s="120">
        <f t="shared" si="29"/>
        <v>0</v>
      </c>
      <c r="BL166" s="12" t="s">
        <v>108</v>
      </c>
      <c r="BM166" s="12" t="s">
        <v>406</v>
      </c>
    </row>
    <row r="167" spans="2:65" s="1" customFormat="1" ht="22.5" customHeight="1" x14ac:dyDescent="0.2">
      <c r="B167" s="113"/>
      <c r="C167" s="132" t="s">
        <v>407</v>
      </c>
      <c r="D167" s="132" t="s">
        <v>104</v>
      </c>
      <c r="E167" s="133" t="s">
        <v>408</v>
      </c>
      <c r="F167" s="134" t="s">
        <v>409</v>
      </c>
      <c r="G167" s="135" t="s">
        <v>252</v>
      </c>
      <c r="H167" s="136">
        <v>13940</v>
      </c>
      <c r="I167" s="115">
        <v>0</v>
      </c>
      <c r="J167" s="115">
        <f t="shared" si="20"/>
        <v>0</v>
      </c>
      <c r="K167" s="114" t="s">
        <v>128</v>
      </c>
      <c r="L167" s="23"/>
      <c r="M167" s="43" t="s">
        <v>1</v>
      </c>
      <c r="N167" s="116" t="s">
        <v>35</v>
      </c>
      <c r="O167" s="117">
        <v>5.3899999999999998E-3</v>
      </c>
      <c r="P167" s="117">
        <f t="shared" si="21"/>
        <v>75.136600000000001</v>
      </c>
      <c r="Q167" s="117">
        <v>0</v>
      </c>
      <c r="R167" s="117">
        <f t="shared" si="22"/>
        <v>0</v>
      </c>
      <c r="S167" s="117">
        <v>0</v>
      </c>
      <c r="T167" s="118">
        <f t="shared" si="23"/>
        <v>0</v>
      </c>
      <c r="AR167" s="12" t="s">
        <v>108</v>
      </c>
      <c r="AT167" s="12" t="s">
        <v>104</v>
      </c>
      <c r="AU167" s="12" t="s">
        <v>109</v>
      </c>
      <c r="AY167" s="12" t="s">
        <v>103</v>
      </c>
      <c r="BE167" s="119">
        <f t="shared" si="24"/>
        <v>0</v>
      </c>
      <c r="BF167" s="119">
        <f t="shared" si="25"/>
        <v>0</v>
      </c>
      <c r="BG167" s="119">
        <f t="shared" si="26"/>
        <v>0</v>
      </c>
      <c r="BH167" s="119">
        <f t="shared" si="27"/>
        <v>0</v>
      </c>
      <c r="BI167" s="119">
        <f t="shared" si="28"/>
        <v>0</v>
      </c>
      <c r="BJ167" s="12" t="s">
        <v>109</v>
      </c>
      <c r="BK167" s="120">
        <f t="shared" si="29"/>
        <v>0</v>
      </c>
      <c r="BL167" s="12" t="s">
        <v>108</v>
      </c>
      <c r="BM167" s="12" t="s">
        <v>410</v>
      </c>
    </row>
    <row r="168" spans="2:65" s="1" customFormat="1" ht="16.5" customHeight="1" x14ac:dyDescent="0.2">
      <c r="B168" s="113"/>
      <c r="C168" s="132" t="s">
        <v>411</v>
      </c>
      <c r="D168" s="132" t="s">
        <v>104</v>
      </c>
      <c r="E168" s="133" t="s">
        <v>412</v>
      </c>
      <c r="F168" s="134" t="s">
        <v>413</v>
      </c>
      <c r="G168" s="135" t="s">
        <v>252</v>
      </c>
      <c r="H168" s="136">
        <v>820</v>
      </c>
      <c r="I168" s="115">
        <v>0</v>
      </c>
      <c r="J168" s="115">
        <f t="shared" si="20"/>
        <v>0</v>
      </c>
      <c r="K168" s="114" t="s">
        <v>128</v>
      </c>
      <c r="L168" s="23"/>
      <c r="M168" s="43" t="s">
        <v>1</v>
      </c>
      <c r="N168" s="116" t="s">
        <v>35</v>
      </c>
      <c r="O168" s="117">
        <v>8.0000000000000002E-3</v>
      </c>
      <c r="P168" s="117">
        <f t="shared" si="21"/>
        <v>6.5600000000000005</v>
      </c>
      <c r="Q168" s="117">
        <v>0</v>
      </c>
      <c r="R168" s="117">
        <f t="shared" si="22"/>
        <v>0</v>
      </c>
      <c r="S168" s="117">
        <v>0</v>
      </c>
      <c r="T168" s="118">
        <f t="shared" si="23"/>
        <v>0</v>
      </c>
      <c r="AR168" s="12" t="s">
        <v>108</v>
      </c>
      <c r="AT168" s="12" t="s">
        <v>104</v>
      </c>
      <c r="AU168" s="12" t="s">
        <v>109</v>
      </c>
      <c r="AY168" s="12" t="s">
        <v>103</v>
      </c>
      <c r="BE168" s="119">
        <f t="shared" si="24"/>
        <v>0</v>
      </c>
      <c r="BF168" s="119">
        <f t="shared" si="25"/>
        <v>0</v>
      </c>
      <c r="BG168" s="119">
        <f t="shared" si="26"/>
        <v>0</v>
      </c>
      <c r="BH168" s="119">
        <f t="shared" si="27"/>
        <v>0</v>
      </c>
      <c r="BI168" s="119">
        <f t="shared" si="28"/>
        <v>0</v>
      </c>
      <c r="BJ168" s="12" t="s">
        <v>109</v>
      </c>
      <c r="BK168" s="120">
        <f t="shared" si="29"/>
        <v>0</v>
      </c>
      <c r="BL168" s="12" t="s">
        <v>108</v>
      </c>
      <c r="BM168" s="12" t="s">
        <v>414</v>
      </c>
    </row>
    <row r="169" spans="2:65" s="1" customFormat="1" ht="16.5" customHeight="1" x14ac:dyDescent="0.2">
      <c r="B169" s="113"/>
      <c r="C169" s="132" t="s">
        <v>415</v>
      </c>
      <c r="D169" s="132" t="s">
        <v>104</v>
      </c>
      <c r="E169" s="133" t="s">
        <v>416</v>
      </c>
      <c r="F169" s="134" t="s">
        <v>417</v>
      </c>
      <c r="G169" s="135" t="s">
        <v>252</v>
      </c>
      <c r="H169" s="136">
        <v>70</v>
      </c>
      <c r="I169" s="115">
        <v>0</v>
      </c>
      <c r="J169" s="115">
        <f t="shared" si="20"/>
        <v>0</v>
      </c>
      <c r="K169" s="114" t="s">
        <v>128</v>
      </c>
      <c r="L169" s="23"/>
      <c r="M169" s="43" t="s">
        <v>1</v>
      </c>
      <c r="N169" s="116" t="s">
        <v>35</v>
      </c>
      <c r="O169" s="117">
        <v>2.9780000000000002</v>
      </c>
      <c r="P169" s="117">
        <f t="shared" si="21"/>
        <v>208.46</v>
      </c>
      <c r="Q169" s="117">
        <v>0</v>
      </c>
      <c r="R169" s="117">
        <f t="shared" si="22"/>
        <v>0</v>
      </c>
      <c r="S169" s="117">
        <v>0</v>
      </c>
      <c r="T169" s="118">
        <f t="shared" si="23"/>
        <v>0</v>
      </c>
      <c r="AR169" s="12" t="s">
        <v>108</v>
      </c>
      <c r="AT169" s="12" t="s">
        <v>104</v>
      </c>
      <c r="AU169" s="12" t="s">
        <v>109</v>
      </c>
      <c r="AY169" s="12" t="s">
        <v>103</v>
      </c>
      <c r="BE169" s="119">
        <f t="shared" si="24"/>
        <v>0</v>
      </c>
      <c r="BF169" s="119">
        <f t="shared" si="25"/>
        <v>0</v>
      </c>
      <c r="BG169" s="119">
        <f t="shared" si="26"/>
        <v>0</v>
      </c>
      <c r="BH169" s="119">
        <f t="shared" si="27"/>
        <v>0</v>
      </c>
      <c r="BI169" s="119">
        <f t="shared" si="28"/>
        <v>0</v>
      </c>
      <c r="BJ169" s="12" t="s">
        <v>109</v>
      </c>
      <c r="BK169" s="120">
        <f t="shared" si="29"/>
        <v>0</v>
      </c>
      <c r="BL169" s="12" t="s">
        <v>108</v>
      </c>
      <c r="BM169" s="12" t="s">
        <v>418</v>
      </c>
    </row>
    <row r="170" spans="2:65" s="1" customFormat="1" ht="16.5" customHeight="1" x14ac:dyDescent="0.2">
      <c r="B170" s="113"/>
      <c r="C170" s="137" t="s">
        <v>419</v>
      </c>
      <c r="D170" s="137" t="s">
        <v>117</v>
      </c>
      <c r="E170" s="138" t="s">
        <v>420</v>
      </c>
      <c r="F170" s="139" t="s">
        <v>421</v>
      </c>
      <c r="G170" s="140" t="s">
        <v>120</v>
      </c>
      <c r="H170" s="141">
        <v>126</v>
      </c>
      <c r="I170" s="122">
        <v>0</v>
      </c>
      <c r="J170" s="122">
        <f t="shared" si="20"/>
        <v>0</v>
      </c>
      <c r="K170" s="121" t="s">
        <v>128</v>
      </c>
      <c r="L170" s="123"/>
      <c r="M170" s="124" t="s">
        <v>1</v>
      </c>
      <c r="N170" s="125" t="s">
        <v>35</v>
      </c>
      <c r="O170" s="117">
        <v>0</v>
      </c>
      <c r="P170" s="117">
        <f t="shared" si="21"/>
        <v>0</v>
      </c>
      <c r="Q170" s="117">
        <v>1</v>
      </c>
      <c r="R170" s="117">
        <f t="shared" si="22"/>
        <v>126</v>
      </c>
      <c r="S170" s="117">
        <v>0</v>
      </c>
      <c r="T170" s="118">
        <f t="shared" si="23"/>
        <v>0</v>
      </c>
      <c r="AR170" s="12" t="s">
        <v>121</v>
      </c>
      <c r="AT170" s="12" t="s">
        <v>117</v>
      </c>
      <c r="AU170" s="12" t="s">
        <v>109</v>
      </c>
      <c r="AY170" s="12" t="s">
        <v>103</v>
      </c>
      <c r="BE170" s="119">
        <f t="shared" si="24"/>
        <v>0</v>
      </c>
      <c r="BF170" s="119">
        <f t="shared" si="25"/>
        <v>0</v>
      </c>
      <c r="BG170" s="119">
        <f t="shared" si="26"/>
        <v>0</v>
      </c>
      <c r="BH170" s="119">
        <f t="shared" si="27"/>
        <v>0</v>
      </c>
      <c r="BI170" s="119">
        <f t="shared" si="28"/>
        <v>0</v>
      </c>
      <c r="BJ170" s="12" t="s">
        <v>109</v>
      </c>
      <c r="BK170" s="120">
        <f t="shared" si="29"/>
        <v>0</v>
      </c>
      <c r="BL170" s="12" t="s">
        <v>108</v>
      </c>
      <c r="BM170" s="12" t="s">
        <v>422</v>
      </c>
    </row>
    <row r="171" spans="2:65" s="1" customFormat="1" ht="16.5" customHeight="1" x14ac:dyDescent="0.2">
      <c r="B171" s="113"/>
      <c r="C171" s="132" t="s">
        <v>423</v>
      </c>
      <c r="D171" s="132" t="s">
        <v>104</v>
      </c>
      <c r="E171" s="133" t="s">
        <v>424</v>
      </c>
      <c r="F171" s="134" t="s">
        <v>425</v>
      </c>
      <c r="G171" s="135" t="s">
        <v>189</v>
      </c>
      <c r="H171" s="136">
        <v>3000</v>
      </c>
      <c r="I171" s="115">
        <v>0</v>
      </c>
      <c r="J171" s="115">
        <f t="shared" si="20"/>
        <v>0</v>
      </c>
      <c r="K171" s="114" t="s">
        <v>128</v>
      </c>
      <c r="L171" s="23"/>
      <c r="M171" s="43" t="s">
        <v>1</v>
      </c>
      <c r="N171" s="116" t="s">
        <v>35</v>
      </c>
      <c r="O171" s="117">
        <v>2.7E-2</v>
      </c>
      <c r="P171" s="117">
        <f t="shared" si="21"/>
        <v>81</v>
      </c>
      <c r="Q171" s="117">
        <v>0</v>
      </c>
      <c r="R171" s="117">
        <f t="shared" si="22"/>
        <v>0</v>
      </c>
      <c r="S171" s="117">
        <v>0</v>
      </c>
      <c r="T171" s="118">
        <f t="shared" si="23"/>
        <v>0</v>
      </c>
      <c r="AR171" s="12" t="s">
        <v>108</v>
      </c>
      <c r="AT171" s="12" t="s">
        <v>104</v>
      </c>
      <c r="AU171" s="12" t="s">
        <v>109</v>
      </c>
      <c r="AY171" s="12" t="s">
        <v>103</v>
      </c>
      <c r="BE171" s="119">
        <f t="shared" si="24"/>
        <v>0</v>
      </c>
      <c r="BF171" s="119">
        <f t="shared" si="25"/>
        <v>0</v>
      </c>
      <c r="BG171" s="119">
        <f t="shared" si="26"/>
        <v>0</v>
      </c>
      <c r="BH171" s="119">
        <f t="shared" si="27"/>
        <v>0</v>
      </c>
      <c r="BI171" s="119">
        <f t="shared" si="28"/>
        <v>0</v>
      </c>
      <c r="BJ171" s="12" t="s">
        <v>109</v>
      </c>
      <c r="BK171" s="120">
        <f t="shared" si="29"/>
        <v>0</v>
      </c>
      <c r="BL171" s="12" t="s">
        <v>108</v>
      </c>
      <c r="BM171" s="12" t="s">
        <v>426</v>
      </c>
    </row>
    <row r="172" spans="2:65" s="10" customFormat="1" ht="22.9" customHeight="1" x14ac:dyDescent="0.2">
      <c r="B172" s="103"/>
      <c r="C172" s="142"/>
      <c r="D172" s="143" t="s">
        <v>62</v>
      </c>
      <c r="E172" s="145" t="s">
        <v>427</v>
      </c>
      <c r="F172" s="145" t="s">
        <v>428</v>
      </c>
      <c r="G172" s="142"/>
      <c r="H172" s="142"/>
      <c r="J172" s="126">
        <f>BK172</f>
        <v>0</v>
      </c>
      <c r="L172" s="103"/>
      <c r="M172" s="107"/>
      <c r="N172" s="108"/>
      <c r="O172" s="108"/>
      <c r="P172" s="109">
        <v>0</v>
      </c>
      <c r="Q172" s="108"/>
      <c r="R172" s="109">
        <v>0</v>
      </c>
      <c r="S172" s="108"/>
      <c r="T172" s="110">
        <v>0</v>
      </c>
      <c r="AR172" s="104" t="s">
        <v>70</v>
      </c>
      <c r="AT172" s="111" t="s">
        <v>62</v>
      </c>
      <c r="AU172" s="111" t="s">
        <v>70</v>
      </c>
      <c r="AY172" s="104" t="s">
        <v>103</v>
      </c>
      <c r="BK172" s="112">
        <v>0</v>
      </c>
    </row>
    <row r="173" spans="2:65" s="10" customFormat="1" ht="22.9" customHeight="1" x14ac:dyDescent="0.2">
      <c r="B173" s="103"/>
      <c r="C173" s="142"/>
      <c r="D173" s="143" t="s">
        <v>62</v>
      </c>
      <c r="E173" s="145" t="s">
        <v>109</v>
      </c>
      <c r="F173" s="145" t="s">
        <v>429</v>
      </c>
      <c r="G173" s="142"/>
      <c r="H173" s="142"/>
      <c r="J173" s="126">
        <f>BK173</f>
        <v>0</v>
      </c>
      <c r="L173" s="103"/>
      <c r="M173" s="107"/>
      <c r="N173" s="108"/>
      <c r="O173" s="108"/>
      <c r="P173" s="109">
        <f>SUM(P174:P181)</f>
        <v>1809.6572700000002</v>
      </c>
      <c r="Q173" s="108"/>
      <c r="R173" s="109">
        <f>SUM(R174:R181)</f>
        <v>970.4583100000001</v>
      </c>
      <c r="S173" s="108"/>
      <c r="T173" s="110">
        <f>SUM(T174:T181)</f>
        <v>0</v>
      </c>
      <c r="AR173" s="104" t="s">
        <v>70</v>
      </c>
      <c r="AT173" s="111" t="s">
        <v>62</v>
      </c>
      <c r="AU173" s="111" t="s">
        <v>70</v>
      </c>
      <c r="AY173" s="104" t="s">
        <v>103</v>
      </c>
      <c r="BK173" s="112">
        <f>SUM(BK174:BK181)</f>
        <v>0</v>
      </c>
    </row>
    <row r="174" spans="2:65" s="1" customFormat="1" ht="16.5" customHeight="1" x14ac:dyDescent="0.2">
      <c r="B174" s="113"/>
      <c r="C174" s="132" t="s">
        <v>430</v>
      </c>
      <c r="D174" s="132" t="s">
        <v>104</v>
      </c>
      <c r="E174" s="133" t="s">
        <v>431</v>
      </c>
      <c r="F174" s="134" t="s">
        <v>432</v>
      </c>
      <c r="G174" s="135" t="s">
        <v>189</v>
      </c>
      <c r="H174" s="136">
        <v>3</v>
      </c>
      <c r="I174" s="115">
        <v>0</v>
      </c>
      <c r="J174" s="115">
        <f t="shared" ref="J174:J181" si="30">ROUND(I174*H174,3)</f>
        <v>0</v>
      </c>
      <c r="K174" s="114" t="s">
        <v>128</v>
      </c>
      <c r="L174" s="23"/>
      <c r="M174" s="43" t="s">
        <v>1</v>
      </c>
      <c r="N174" s="116" t="s">
        <v>35</v>
      </c>
      <c r="O174" s="117">
        <v>0.35799999999999998</v>
      </c>
      <c r="P174" s="117">
        <f t="shared" ref="P174:P181" si="31">O174*H174</f>
        <v>1.0739999999999998</v>
      </c>
      <c r="Q174" s="117">
        <v>6.7000000000000002E-4</v>
      </c>
      <c r="R174" s="117">
        <f t="shared" ref="R174:R181" si="32">Q174*H174</f>
        <v>2.0100000000000001E-3</v>
      </c>
      <c r="S174" s="117">
        <v>0</v>
      </c>
      <c r="T174" s="118">
        <f t="shared" ref="T174:T181" si="33">S174*H174</f>
        <v>0</v>
      </c>
      <c r="AR174" s="12" t="s">
        <v>108</v>
      </c>
      <c r="AT174" s="12" t="s">
        <v>104</v>
      </c>
      <c r="AU174" s="12" t="s">
        <v>109</v>
      </c>
      <c r="AY174" s="12" t="s">
        <v>103</v>
      </c>
      <c r="BE174" s="119">
        <f t="shared" ref="BE174:BE181" si="34">IF(N174="základná",J174,0)</f>
        <v>0</v>
      </c>
      <c r="BF174" s="119">
        <f t="shared" ref="BF174:BF181" si="35">IF(N174="znížená",J174,0)</f>
        <v>0</v>
      </c>
      <c r="BG174" s="119">
        <f t="shared" ref="BG174:BG181" si="36">IF(N174="zákl. prenesená",J174,0)</f>
        <v>0</v>
      </c>
      <c r="BH174" s="119">
        <f t="shared" ref="BH174:BH181" si="37">IF(N174="zníž. prenesená",J174,0)</f>
        <v>0</v>
      </c>
      <c r="BI174" s="119">
        <f t="shared" ref="BI174:BI181" si="38">IF(N174="nulová",J174,0)</f>
        <v>0</v>
      </c>
      <c r="BJ174" s="12" t="s">
        <v>109</v>
      </c>
      <c r="BK174" s="120">
        <f t="shared" ref="BK174:BK181" si="39">ROUND(I174*H174,3)</f>
        <v>0</v>
      </c>
      <c r="BL174" s="12" t="s">
        <v>108</v>
      </c>
      <c r="BM174" s="12" t="s">
        <v>433</v>
      </c>
    </row>
    <row r="175" spans="2:65" s="1" customFormat="1" ht="16.5" customHeight="1" x14ac:dyDescent="0.2">
      <c r="B175" s="113"/>
      <c r="C175" s="132" t="s">
        <v>434</v>
      </c>
      <c r="D175" s="132" t="s">
        <v>104</v>
      </c>
      <c r="E175" s="133" t="s">
        <v>435</v>
      </c>
      <c r="F175" s="134" t="s">
        <v>436</v>
      </c>
      <c r="G175" s="135" t="s">
        <v>189</v>
      </c>
      <c r="H175" s="136">
        <v>448</v>
      </c>
      <c r="I175" s="115">
        <v>0</v>
      </c>
      <c r="J175" s="115">
        <f t="shared" si="30"/>
        <v>0</v>
      </c>
      <c r="K175" s="114" t="s">
        <v>128</v>
      </c>
      <c r="L175" s="23"/>
      <c r="M175" s="43" t="s">
        <v>1</v>
      </c>
      <c r="N175" s="116" t="s">
        <v>35</v>
      </c>
      <c r="O175" s="117">
        <v>0.79900000000000004</v>
      </c>
      <c r="P175" s="117">
        <f t="shared" si="31"/>
        <v>357.952</v>
      </c>
      <c r="Q175" s="117">
        <v>4.0699999999999998E-3</v>
      </c>
      <c r="R175" s="117">
        <f t="shared" si="32"/>
        <v>1.8233599999999999</v>
      </c>
      <c r="S175" s="117">
        <v>0</v>
      </c>
      <c r="T175" s="118">
        <f t="shared" si="33"/>
        <v>0</v>
      </c>
      <c r="AR175" s="12" t="s">
        <v>108</v>
      </c>
      <c r="AT175" s="12" t="s">
        <v>104</v>
      </c>
      <c r="AU175" s="12" t="s">
        <v>109</v>
      </c>
      <c r="AY175" s="12" t="s">
        <v>103</v>
      </c>
      <c r="BE175" s="119">
        <f t="shared" si="34"/>
        <v>0</v>
      </c>
      <c r="BF175" s="119">
        <f t="shared" si="35"/>
        <v>0</v>
      </c>
      <c r="BG175" s="119">
        <f t="shared" si="36"/>
        <v>0</v>
      </c>
      <c r="BH175" s="119">
        <f t="shared" si="37"/>
        <v>0</v>
      </c>
      <c r="BI175" s="119">
        <f t="shared" si="38"/>
        <v>0</v>
      </c>
      <c r="BJ175" s="12" t="s">
        <v>109</v>
      </c>
      <c r="BK175" s="120">
        <f t="shared" si="39"/>
        <v>0</v>
      </c>
      <c r="BL175" s="12" t="s">
        <v>108</v>
      </c>
      <c r="BM175" s="12" t="s">
        <v>437</v>
      </c>
    </row>
    <row r="176" spans="2:65" s="1" customFormat="1" ht="16.5" customHeight="1" x14ac:dyDescent="0.2">
      <c r="B176" s="113"/>
      <c r="C176" s="132" t="s">
        <v>427</v>
      </c>
      <c r="D176" s="132" t="s">
        <v>104</v>
      </c>
      <c r="E176" s="133" t="s">
        <v>438</v>
      </c>
      <c r="F176" s="134" t="s">
        <v>439</v>
      </c>
      <c r="G176" s="135" t="s">
        <v>189</v>
      </c>
      <c r="H176" s="136">
        <v>448</v>
      </c>
      <c r="I176" s="115">
        <v>0</v>
      </c>
      <c r="J176" s="115">
        <f t="shared" si="30"/>
        <v>0</v>
      </c>
      <c r="K176" s="114" t="s">
        <v>128</v>
      </c>
      <c r="L176" s="23"/>
      <c r="M176" s="43" t="s">
        <v>1</v>
      </c>
      <c r="N176" s="116" t="s">
        <v>35</v>
      </c>
      <c r="O176" s="117">
        <v>1.052</v>
      </c>
      <c r="P176" s="117">
        <f t="shared" si="31"/>
        <v>471.29600000000005</v>
      </c>
      <c r="Q176" s="117">
        <v>4.0699999999999998E-3</v>
      </c>
      <c r="R176" s="117">
        <f t="shared" si="32"/>
        <v>1.8233599999999999</v>
      </c>
      <c r="S176" s="117">
        <v>0</v>
      </c>
      <c r="T176" s="118">
        <f t="shared" si="33"/>
        <v>0</v>
      </c>
      <c r="AR176" s="12" t="s">
        <v>108</v>
      </c>
      <c r="AT176" s="12" t="s">
        <v>104</v>
      </c>
      <c r="AU176" s="12" t="s">
        <v>109</v>
      </c>
      <c r="AY176" s="12" t="s">
        <v>103</v>
      </c>
      <c r="BE176" s="119">
        <f t="shared" si="34"/>
        <v>0</v>
      </c>
      <c r="BF176" s="119">
        <f t="shared" si="35"/>
        <v>0</v>
      </c>
      <c r="BG176" s="119">
        <f t="shared" si="36"/>
        <v>0</v>
      </c>
      <c r="BH176" s="119">
        <f t="shared" si="37"/>
        <v>0</v>
      </c>
      <c r="BI176" s="119">
        <f t="shared" si="38"/>
        <v>0</v>
      </c>
      <c r="BJ176" s="12" t="s">
        <v>109</v>
      </c>
      <c r="BK176" s="120">
        <f t="shared" si="39"/>
        <v>0</v>
      </c>
      <c r="BL176" s="12" t="s">
        <v>108</v>
      </c>
      <c r="BM176" s="12" t="s">
        <v>440</v>
      </c>
    </row>
    <row r="177" spans="2:65" s="1" customFormat="1" ht="16.5" customHeight="1" x14ac:dyDescent="0.2">
      <c r="B177" s="113"/>
      <c r="C177" s="132" t="s">
        <v>441</v>
      </c>
      <c r="D177" s="132" t="s">
        <v>104</v>
      </c>
      <c r="E177" s="133" t="s">
        <v>442</v>
      </c>
      <c r="F177" s="134" t="s">
        <v>443</v>
      </c>
      <c r="G177" s="135" t="s">
        <v>252</v>
      </c>
      <c r="H177" s="136">
        <v>411</v>
      </c>
      <c r="I177" s="115">
        <v>0</v>
      </c>
      <c r="J177" s="115">
        <f t="shared" si="30"/>
        <v>0</v>
      </c>
      <c r="K177" s="114" t="s">
        <v>114</v>
      </c>
      <c r="L177" s="23"/>
      <c r="M177" s="43" t="s">
        <v>1</v>
      </c>
      <c r="N177" s="116" t="s">
        <v>35</v>
      </c>
      <c r="O177" s="117">
        <v>0.77156999999999998</v>
      </c>
      <c r="P177" s="117">
        <f t="shared" si="31"/>
        <v>317.11527000000001</v>
      </c>
      <c r="Q177" s="117">
        <v>2.3453400000000002</v>
      </c>
      <c r="R177" s="117">
        <f t="shared" si="32"/>
        <v>963.93474000000003</v>
      </c>
      <c r="S177" s="117">
        <v>0</v>
      </c>
      <c r="T177" s="118">
        <f t="shared" si="33"/>
        <v>0</v>
      </c>
      <c r="AR177" s="12" t="s">
        <v>108</v>
      </c>
      <c r="AT177" s="12" t="s">
        <v>104</v>
      </c>
      <c r="AU177" s="12" t="s">
        <v>109</v>
      </c>
      <c r="AY177" s="12" t="s">
        <v>103</v>
      </c>
      <c r="BE177" s="119">
        <f t="shared" si="34"/>
        <v>0</v>
      </c>
      <c r="BF177" s="119">
        <f t="shared" si="35"/>
        <v>0</v>
      </c>
      <c r="BG177" s="119">
        <f t="shared" si="36"/>
        <v>0</v>
      </c>
      <c r="BH177" s="119">
        <f t="shared" si="37"/>
        <v>0</v>
      </c>
      <c r="BI177" s="119">
        <f t="shared" si="38"/>
        <v>0</v>
      </c>
      <c r="BJ177" s="12" t="s">
        <v>109</v>
      </c>
      <c r="BK177" s="120">
        <f t="shared" si="39"/>
        <v>0</v>
      </c>
      <c r="BL177" s="12" t="s">
        <v>108</v>
      </c>
      <c r="BM177" s="12" t="s">
        <v>444</v>
      </c>
    </row>
    <row r="178" spans="2:65" s="1" customFormat="1" ht="16.5" customHeight="1" x14ac:dyDescent="0.2">
      <c r="B178" s="113"/>
      <c r="C178" s="132" t="s">
        <v>445</v>
      </c>
      <c r="D178" s="132" t="s">
        <v>104</v>
      </c>
      <c r="E178" s="133" t="s">
        <v>446</v>
      </c>
      <c r="F178" s="134" t="s">
        <v>447</v>
      </c>
      <c r="G178" s="135" t="s">
        <v>189</v>
      </c>
      <c r="H178" s="136">
        <v>3180</v>
      </c>
      <c r="I178" s="115">
        <v>0</v>
      </c>
      <c r="J178" s="115">
        <f t="shared" si="30"/>
        <v>0</v>
      </c>
      <c r="K178" s="114" t="s">
        <v>1</v>
      </c>
      <c r="L178" s="23"/>
      <c r="M178" s="43" t="s">
        <v>1</v>
      </c>
      <c r="N178" s="116" t="s">
        <v>35</v>
      </c>
      <c r="O178" s="117">
        <v>2.9000000000000001E-2</v>
      </c>
      <c r="P178" s="117">
        <f t="shared" si="31"/>
        <v>92.22</v>
      </c>
      <c r="Q178" s="117">
        <v>3.0000000000000001E-5</v>
      </c>
      <c r="R178" s="117">
        <f t="shared" si="32"/>
        <v>9.5399999999999999E-2</v>
      </c>
      <c r="S178" s="117">
        <v>0</v>
      </c>
      <c r="T178" s="118">
        <f t="shared" si="33"/>
        <v>0</v>
      </c>
      <c r="AR178" s="12" t="s">
        <v>108</v>
      </c>
      <c r="AT178" s="12" t="s">
        <v>104</v>
      </c>
      <c r="AU178" s="12" t="s">
        <v>109</v>
      </c>
      <c r="AY178" s="12" t="s">
        <v>103</v>
      </c>
      <c r="BE178" s="119">
        <f t="shared" si="34"/>
        <v>0</v>
      </c>
      <c r="BF178" s="119">
        <f t="shared" si="35"/>
        <v>0</v>
      </c>
      <c r="BG178" s="119">
        <f t="shared" si="36"/>
        <v>0</v>
      </c>
      <c r="BH178" s="119">
        <f t="shared" si="37"/>
        <v>0</v>
      </c>
      <c r="BI178" s="119">
        <f t="shared" si="38"/>
        <v>0</v>
      </c>
      <c r="BJ178" s="12" t="s">
        <v>109</v>
      </c>
      <c r="BK178" s="120">
        <f t="shared" si="39"/>
        <v>0</v>
      </c>
      <c r="BL178" s="12" t="s">
        <v>108</v>
      </c>
      <c r="BM178" s="12" t="s">
        <v>448</v>
      </c>
    </row>
    <row r="179" spans="2:65" s="1" customFormat="1" ht="16.5" customHeight="1" x14ac:dyDescent="0.2">
      <c r="B179" s="113"/>
      <c r="C179" s="137" t="s">
        <v>449</v>
      </c>
      <c r="D179" s="137" t="s">
        <v>117</v>
      </c>
      <c r="E179" s="138" t="s">
        <v>450</v>
      </c>
      <c r="F179" s="139" t="s">
        <v>451</v>
      </c>
      <c r="G179" s="140" t="s">
        <v>189</v>
      </c>
      <c r="H179" s="141">
        <v>3243.6</v>
      </c>
      <c r="I179" s="122">
        <v>0</v>
      </c>
      <c r="J179" s="122">
        <f t="shared" si="30"/>
        <v>0</v>
      </c>
      <c r="K179" s="121" t="s">
        <v>114</v>
      </c>
      <c r="L179" s="123"/>
      <c r="M179" s="124" t="s">
        <v>1</v>
      </c>
      <c r="N179" s="125" t="s">
        <v>35</v>
      </c>
      <c r="O179" s="117">
        <v>0</v>
      </c>
      <c r="P179" s="117">
        <f t="shared" si="31"/>
        <v>0</v>
      </c>
      <c r="Q179" s="117">
        <v>4.0000000000000002E-4</v>
      </c>
      <c r="R179" s="117">
        <f t="shared" si="32"/>
        <v>1.2974399999999999</v>
      </c>
      <c r="S179" s="117">
        <v>0</v>
      </c>
      <c r="T179" s="118">
        <f t="shared" si="33"/>
        <v>0</v>
      </c>
      <c r="AR179" s="12" t="s">
        <v>121</v>
      </c>
      <c r="AT179" s="12" t="s">
        <v>117</v>
      </c>
      <c r="AU179" s="12" t="s">
        <v>109</v>
      </c>
      <c r="AY179" s="12" t="s">
        <v>103</v>
      </c>
      <c r="BE179" s="119">
        <f t="shared" si="34"/>
        <v>0</v>
      </c>
      <c r="BF179" s="119">
        <f t="shared" si="35"/>
        <v>0</v>
      </c>
      <c r="BG179" s="119">
        <f t="shared" si="36"/>
        <v>0</v>
      </c>
      <c r="BH179" s="119">
        <f t="shared" si="37"/>
        <v>0</v>
      </c>
      <c r="BI179" s="119">
        <f t="shared" si="38"/>
        <v>0</v>
      </c>
      <c r="BJ179" s="12" t="s">
        <v>109</v>
      </c>
      <c r="BK179" s="120">
        <f t="shared" si="39"/>
        <v>0</v>
      </c>
      <c r="BL179" s="12" t="s">
        <v>108</v>
      </c>
      <c r="BM179" s="12" t="s">
        <v>452</v>
      </c>
    </row>
    <row r="180" spans="2:65" s="1" customFormat="1" ht="16.5" customHeight="1" x14ac:dyDescent="0.2">
      <c r="B180" s="113"/>
      <c r="C180" s="132" t="s">
        <v>453</v>
      </c>
      <c r="D180" s="132" t="s">
        <v>104</v>
      </c>
      <c r="E180" s="133" t="s">
        <v>454</v>
      </c>
      <c r="F180" s="134" t="s">
        <v>455</v>
      </c>
      <c r="G180" s="135" t="s">
        <v>189</v>
      </c>
      <c r="H180" s="136">
        <v>3000</v>
      </c>
      <c r="I180" s="115">
        <v>0</v>
      </c>
      <c r="J180" s="115">
        <f t="shared" si="30"/>
        <v>0</v>
      </c>
      <c r="K180" s="114" t="s">
        <v>114</v>
      </c>
      <c r="L180" s="23"/>
      <c r="M180" s="43" t="s">
        <v>1</v>
      </c>
      <c r="N180" s="116" t="s">
        <v>35</v>
      </c>
      <c r="O180" s="117">
        <v>0.1</v>
      </c>
      <c r="P180" s="117">
        <f t="shared" si="31"/>
        <v>300</v>
      </c>
      <c r="Q180" s="117">
        <v>2.5999999999999998E-4</v>
      </c>
      <c r="R180" s="117">
        <f t="shared" si="32"/>
        <v>0.77999999999999992</v>
      </c>
      <c r="S180" s="117">
        <v>0</v>
      </c>
      <c r="T180" s="118">
        <f t="shared" si="33"/>
        <v>0</v>
      </c>
      <c r="AR180" s="12" t="s">
        <v>108</v>
      </c>
      <c r="AT180" s="12" t="s">
        <v>104</v>
      </c>
      <c r="AU180" s="12" t="s">
        <v>109</v>
      </c>
      <c r="AY180" s="12" t="s">
        <v>103</v>
      </c>
      <c r="BE180" s="119">
        <f t="shared" si="34"/>
        <v>0</v>
      </c>
      <c r="BF180" s="119">
        <f t="shared" si="35"/>
        <v>0</v>
      </c>
      <c r="BG180" s="119">
        <f t="shared" si="36"/>
        <v>0</v>
      </c>
      <c r="BH180" s="119">
        <f t="shared" si="37"/>
        <v>0</v>
      </c>
      <c r="BI180" s="119">
        <f t="shared" si="38"/>
        <v>0</v>
      </c>
      <c r="BJ180" s="12" t="s">
        <v>109</v>
      </c>
      <c r="BK180" s="120">
        <f t="shared" si="39"/>
        <v>0</v>
      </c>
      <c r="BL180" s="12" t="s">
        <v>108</v>
      </c>
      <c r="BM180" s="12" t="s">
        <v>456</v>
      </c>
    </row>
    <row r="181" spans="2:65" s="1" customFormat="1" ht="16.5" customHeight="1" x14ac:dyDescent="0.2">
      <c r="B181" s="113"/>
      <c r="C181" s="132" t="s">
        <v>457</v>
      </c>
      <c r="D181" s="132" t="s">
        <v>104</v>
      </c>
      <c r="E181" s="133" t="s">
        <v>458</v>
      </c>
      <c r="F181" s="134" t="s">
        <v>528</v>
      </c>
      <c r="G181" s="135" t="s">
        <v>189</v>
      </c>
      <c r="H181" s="136">
        <v>2700</v>
      </c>
      <c r="I181" s="115">
        <v>0</v>
      </c>
      <c r="J181" s="115">
        <f t="shared" si="30"/>
        <v>0</v>
      </c>
      <c r="K181" s="114" t="s">
        <v>1</v>
      </c>
      <c r="L181" s="23"/>
      <c r="M181" s="43" t="s">
        <v>1</v>
      </c>
      <c r="N181" s="116" t="s">
        <v>35</v>
      </c>
      <c r="O181" s="117">
        <v>0.1</v>
      </c>
      <c r="P181" s="117">
        <f t="shared" si="31"/>
        <v>270</v>
      </c>
      <c r="Q181" s="117">
        <v>2.5999999999999998E-4</v>
      </c>
      <c r="R181" s="117">
        <f t="shared" si="32"/>
        <v>0.70199999999999996</v>
      </c>
      <c r="S181" s="117">
        <v>0</v>
      </c>
      <c r="T181" s="118">
        <f t="shared" si="33"/>
        <v>0</v>
      </c>
      <c r="AR181" s="12" t="s">
        <v>108</v>
      </c>
      <c r="AT181" s="12" t="s">
        <v>104</v>
      </c>
      <c r="AU181" s="12" t="s">
        <v>109</v>
      </c>
      <c r="AY181" s="12" t="s">
        <v>103</v>
      </c>
      <c r="BE181" s="119">
        <f t="shared" si="34"/>
        <v>0</v>
      </c>
      <c r="BF181" s="119">
        <f t="shared" si="35"/>
        <v>0</v>
      </c>
      <c r="BG181" s="119">
        <f t="shared" si="36"/>
        <v>0</v>
      </c>
      <c r="BH181" s="119">
        <f t="shared" si="37"/>
        <v>0</v>
      </c>
      <c r="BI181" s="119">
        <f t="shared" si="38"/>
        <v>0</v>
      </c>
      <c r="BJ181" s="12" t="s">
        <v>109</v>
      </c>
      <c r="BK181" s="120">
        <f t="shared" si="39"/>
        <v>0</v>
      </c>
      <c r="BL181" s="12" t="s">
        <v>108</v>
      </c>
      <c r="BM181" s="12" t="s">
        <v>459</v>
      </c>
    </row>
    <row r="182" spans="2:65" s="10" customFormat="1" ht="22.9" customHeight="1" x14ac:dyDescent="0.2">
      <c r="B182" s="103"/>
      <c r="C182" s="142"/>
      <c r="D182" s="143" t="s">
        <v>62</v>
      </c>
      <c r="E182" s="145" t="s">
        <v>116</v>
      </c>
      <c r="F182" s="145" t="s">
        <v>460</v>
      </c>
      <c r="G182" s="142"/>
      <c r="H182" s="142"/>
      <c r="J182" s="126">
        <f>BK182</f>
        <v>0</v>
      </c>
      <c r="L182" s="103"/>
      <c r="M182" s="107"/>
      <c r="N182" s="108"/>
      <c r="O182" s="108"/>
      <c r="P182" s="109">
        <f>SUM(P183:P184)</f>
        <v>78.256699999999995</v>
      </c>
      <c r="Q182" s="108"/>
      <c r="R182" s="109">
        <f>SUM(R183:R184)</f>
        <v>158.80371000000002</v>
      </c>
      <c r="S182" s="108"/>
      <c r="T182" s="110">
        <f>SUM(T183:T184)</f>
        <v>0</v>
      </c>
      <c r="AR182" s="104" t="s">
        <v>70</v>
      </c>
      <c r="AT182" s="111" t="s">
        <v>62</v>
      </c>
      <c r="AU182" s="111" t="s">
        <v>70</v>
      </c>
      <c r="AY182" s="104" t="s">
        <v>103</v>
      </c>
      <c r="BK182" s="112">
        <f>SUM(BK183:BK184)</f>
        <v>0</v>
      </c>
    </row>
    <row r="183" spans="2:65" s="1" customFormat="1" ht="16.5" customHeight="1" x14ac:dyDescent="0.2">
      <c r="B183" s="113"/>
      <c r="C183" s="132" t="s">
        <v>461</v>
      </c>
      <c r="D183" s="132" t="s">
        <v>104</v>
      </c>
      <c r="E183" s="133" t="s">
        <v>462</v>
      </c>
      <c r="F183" s="134" t="s">
        <v>463</v>
      </c>
      <c r="G183" s="135" t="s">
        <v>252</v>
      </c>
      <c r="H183" s="136">
        <v>65</v>
      </c>
      <c r="I183" s="115">
        <v>0</v>
      </c>
      <c r="J183" s="115">
        <f>ROUND(I183*H183,3)</f>
        <v>0</v>
      </c>
      <c r="K183" s="114" t="s">
        <v>128</v>
      </c>
      <c r="L183" s="23"/>
      <c r="M183" s="43" t="s">
        <v>1</v>
      </c>
      <c r="N183" s="116" t="s">
        <v>35</v>
      </c>
      <c r="O183" s="117">
        <v>1.04758</v>
      </c>
      <c r="P183" s="117">
        <f>O183*H183</f>
        <v>68.092699999999994</v>
      </c>
      <c r="Q183" s="117">
        <v>2.4160300000000001</v>
      </c>
      <c r="R183" s="117">
        <f>Q183*H183</f>
        <v>157.04195000000001</v>
      </c>
      <c r="S183" s="117">
        <v>0</v>
      </c>
      <c r="T183" s="118">
        <f>S183*H183</f>
        <v>0</v>
      </c>
      <c r="AR183" s="12" t="s">
        <v>108</v>
      </c>
      <c r="AT183" s="12" t="s">
        <v>104</v>
      </c>
      <c r="AU183" s="12" t="s">
        <v>109</v>
      </c>
      <c r="AY183" s="12" t="s">
        <v>103</v>
      </c>
      <c r="BE183" s="119">
        <f>IF(N183="základná",J183,0)</f>
        <v>0</v>
      </c>
      <c r="BF183" s="119">
        <f>IF(N183="znížená",J183,0)</f>
        <v>0</v>
      </c>
      <c r="BG183" s="119">
        <f>IF(N183="zákl. prenesená",J183,0)</f>
        <v>0</v>
      </c>
      <c r="BH183" s="119">
        <f>IF(N183="zníž. prenesená",J183,0)</f>
        <v>0</v>
      </c>
      <c r="BI183" s="119">
        <f>IF(N183="nulová",J183,0)</f>
        <v>0</v>
      </c>
      <c r="BJ183" s="12" t="s">
        <v>109</v>
      </c>
      <c r="BK183" s="120">
        <f>ROUND(I183*H183,3)</f>
        <v>0</v>
      </c>
      <c r="BL183" s="12" t="s">
        <v>108</v>
      </c>
      <c r="BM183" s="12" t="s">
        <v>464</v>
      </c>
    </row>
    <row r="184" spans="2:65" s="1" customFormat="1" ht="16.5" customHeight="1" x14ac:dyDescent="0.2">
      <c r="B184" s="113"/>
      <c r="C184" s="132" t="s">
        <v>465</v>
      </c>
      <c r="D184" s="132" t="s">
        <v>104</v>
      </c>
      <c r="E184" s="133" t="s">
        <v>466</v>
      </c>
      <c r="F184" s="134" t="s">
        <v>467</v>
      </c>
      <c r="G184" s="135" t="s">
        <v>113</v>
      </c>
      <c r="H184" s="136">
        <v>308</v>
      </c>
      <c r="I184" s="115">
        <v>0</v>
      </c>
      <c r="J184" s="115">
        <f>ROUND(I184*H184,3)</f>
        <v>0</v>
      </c>
      <c r="K184" s="114" t="s">
        <v>1</v>
      </c>
      <c r="L184" s="23"/>
      <c r="M184" s="43" t="s">
        <v>1</v>
      </c>
      <c r="N184" s="116" t="s">
        <v>35</v>
      </c>
      <c r="O184" s="117">
        <v>3.3000000000000002E-2</v>
      </c>
      <c r="P184" s="117">
        <f>O184*H184</f>
        <v>10.164</v>
      </c>
      <c r="Q184" s="117">
        <v>5.7200000000000003E-3</v>
      </c>
      <c r="R184" s="117">
        <f>Q184*H184</f>
        <v>1.76176</v>
      </c>
      <c r="S184" s="117">
        <v>0</v>
      </c>
      <c r="T184" s="118">
        <f>S184*H184</f>
        <v>0</v>
      </c>
      <c r="AR184" s="12" t="s">
        <v>108</v>
      </c>
      <c r="AT184" s="12" t="s">
        <v>104</v>
      </c>
      <c r="AU184" s="12" t="s">
        <v>109</v>
      </c>
      <c r="AY184" s="12" t="s">
        <v>103</v>
      </c>
      <c r="BE184" s="119">
        <f>IF(N184="základná",J184,0)</f>
        <v>0</v>
      </c>
      <c r="BF184" s="119">
        <f>IF(N184="znížená",J184,0)</f>
        <v>0</v>
      </c>
      <c r="BG184" s="119">
        <f>IF(N184="zákl. prenesená",J184,0)</f>
        <v>0</v>
      </c>
      <c r="BH184" s="119">
        <f>IF(N184="zníž. prenesená",J184,0)</f>
        <v>0</v>
      </c>
      <c r="BI184" s="119">
        <f>IF(N184="nulová",J184,0)</f>
        <v>0</v>
      </c>
      <c r="BJ184" s="12" t="s">
        <v>109</v>
      </c>
      <c r="BK184" s="120">
        <f>ROUND(I184*H184,3)</f>
        <v>0</v>
      </c>
      <c r="BL184" s="12" t="s">
        <v>108</v>
      </c>
      <c r="BM184" s="12" t="s">
        <v>468</v>
      </c>
    </row>
    <row r="185" spans="2:65" s="10" customFormat="1" ht="22.9" customHeight="1" x14ac:dyDescent="0.2">
      <c r="B185" s="103"/>
      <c r="C185" s="142"/>
      <c r="D185" s="143" t="s">
        <v>62</v>
      </c>
      <c r="E185" s="145" t="s">
        <v>108</v>
      </c>
      <c r="F185" s="145" t="s">
        <v>469</v>
      </c>
      <c r="G185" s="142"/>
      <c r="H185" s="142"/>
      <c r="J185" s="126">
        <f>BK185</f>
        <v>0</v>
      </c>
      <c r="L185" s="103"/>
      <c r="M185" s="107"/>
      <c r="N185" s="108"/>
      <c r="O185" s="108"/>
      <c r="P185" s="109">
        <f>SUM(P186:P187)</f>
        <v>7.4539500000000007</v>
      </c>
      <c r="Q185" s="108"/>
      <c r="R185" s="109">
        <f>SUM(R186:R187)</f>
        <v>9.3235205000000008</v>
      </c>
      <c r="S185" s="108"/>
      <c r="T185" s="110">
        <f>SUM(T186:T187)</f>
        <v>0</v>
      </c>
      <c r="AR185" s="104" t="s">
        <v>70</v>
      </c>
      <c r="AT185" s="111" t="s">
        <v>62</v>
      </c>
      <c r="AU185" s="111" t="s">
        <v>70</v>
      </c>
      <c r="AY185" s="104" t="s">
        <v>103</v>
      </c>
      <c r="BK185" s="112">
        <f>SUM(BK186:BK187)</f>
        <v>0</v>
      </c>
    </row>
    <row r="186" spans="2:65" s="1" customFormat="1" ht="16.5" customHeight="1" x14ac:dyDescent="0.2">
      <c r="B186" s="113"/>
      <c r="C186" s="132" t="s">
        <v>470</v>
      </c>
      <c r="D186" s="132" t="s">
        <v>104</v>
      </c>
      <c r="E186" s="133" t="s">
        <v>471</v>
      </c>
      <c r="F186" s="134" t="s">
        <v>472</v>
      </c>
      <c r="G186" s="135" t="s">
        <v>252</v>
      </c>
      <c r="H186" s="136">
        <v>4.6500000000000004</v>
      </c>
      <c r="I186" s="115">
        <v>0</v>
      </c>
      <c r="J186" s="115">
        <f>ROUND(I186*H186,3)</f>
        <v>0</v>
      </c>
      <c r="K186" s="114" t="s">
        <v>128</v>
      </c>
      <c r="L186" s="23"/>
      <c r="M186" s="43" t="s">
        <v>1</v>
      </c>
      <c r="N186" s="116" t="s">
        <v>35</v>
      </c>
      <c r="O186" s="117">
        <v>1.603</v>
      </c>
      <c r="P186" s="117">
        <f>O186*H186</f>
        <v>7.4539500000000007</v>
      </c>
      <c r="Q186" s="117">
        <v>1.8907700000000001</v>
      </c>
      <c r="R186" s="117">
        <f>Q186*H186</f>
        <v>8.7920805000000009</v>
      </c>
      <c r="S186" s="117">
        <v>0</v>
      </c>
      <c r="T186" s="118">
        <f>S186*H186</f>
        <v>0</v>
      </c>
      <c r="AR186" s="12" t="s">
        <v>108</v>
      </c>
      <c r="AT186" s="12" t="s">
        <v>104</v>
      </c>
      <c r="AU186" s="12" t="s">
        <v>109</v>
      </c>
      <c r="AY186" s="12" t="s">
        <v>103</v>
      </c>
      <c r="BE186" s="119">
        <f>IF(N186="základná",J186,0)</f>
        <v>0</v>
      </c>
      <c r="BF186" s="119">
        <f>IF(N186="znížená",J186,0)</f>
        <v>0</v>
      </c>
      <c r="BG186" s="119">
        <f>IF(N186="zákl. prenesená",J186,0)</f>
        <v>0</v>
      </c>
      <c r="BH186" s="119">
        <f>IF(N186="zníž. prenesená",J186,0)</f>
        <v>0</v>
      </c>
      <c r="BI186" s="119">
        <f>IF(N186="nulová",J186,0)</f>
        <v>0</v>
      </c>
      <c r="BJ186" s="12" t="s">
        <v>109</v>
      </c>
      <c r="BK186" s="120">
        <f>ROUND(I186*H186,3)</f>
        <v>0</v>
      </c>
      <c r="BL186" s="12" t="s">
        <v>108</v>
      </c>
      <c r="BM186" s="12" t="s">
        <v>473</v>
      </c>
    </row>
    <row r="187" spans="2:65" s="1" customFormat="1" ht="16.5" customHeight="1" x14ac:dyDescent="0.2">
      <c r="B187" s="113"/>
      <c r="C187" s="137" t="s">
        <v>474</v>
      </c>
      <c r="D187" s="137" t="s">
        <v>117</v>
      </c>
      <c r="E187" s="138" t="s">
        <v>475</v>
      </c>
      <c r="F187" s="139" t="s">
        <v>476</v>
      </c>
      <c r="G187" s="140" t="s">
        <v>189</v>
      </c>
      <c r="H187" s="141">
        <v>2044</v>
      </c>
      <c r="I187" s="122">
        <v>0</v>
      </c>
      <c r="J187" s="122">
        <f>ROUND(I187*H187,3)</f>
        <v>0</v>
      </c>
      <c r="K187" s="121" t="s">
        <v>128</v>
      </c>
      <c r="L187" s="123"/>
      <c r="M187" s="124" t="s">
        <v>1</v>
      </c>
      <c r="N187" s="125" t="s">
        <v>35</v>
      </c>
      <c r="O187" s="117">
        <v>0</v>
      </c>
      <c r="P187" s="117">
        <f>O187*H187</f>
        <v>0</v>
      </c>
      <c r="Q187" s="117">
        <v>2.5999999999999998E-4</v>
      </c>
      <c r="R187" s="117">
        <f>Q187*H187</f>
        <v>0.53143999999999991</v>
      </c>
      <c r="S187" s="117">
        <v>0</v>
      </c>
      <c r="T187" s="118">
        <f>S187*H187</f>
        <v>0</v>
      </c>
      <c r="AR187" s="12" t="s">
        <v>121</v>
      </c>
      <c r="AT187" s="12" t="s">
        <v>117</v>
      </c>
      <c r="AU187" s="12" t="s">
        <v>109</v>
      </c>
      <c r="AY187" s="12" t="s">
        <v>103</v>
      </c>
      <c r="BE187" s="119">
        <f>IF(N187="základná",J187,0)</f>
        <v>0</v>
      </c>
      <c r="BF187" s="119">
        <f>IF(N187="znížená",J187,0)</f>
        <v>0</v>
      </c>
      <c r="BG187" s="119">
        <f>IF(N187="zákl. prenesená",J187,0)</f>
        <v>0</v>
      </c>
      <c r="BH187" s="119">
        <f>IF(N187="zníž. prenesená",J187,0)</f>
        <v>0</v>
      </c>
      <c r="BI187" s="119">
        <f>IF(N187="nulová",J187,0)</f>
        <v>0</v>
      </c>
      <c r="BJ187" s="12" t="s">
        <v>109</v>
      </c>
      <c r="BK187" s="120">
        <f>ROUND(I187*H187,3)</f>
        <v>0</v>
      </c>
      <c r="BL187" s="12" t="s">
        <v>108</v>
      </c>
      <c r="BM187" s="12" t="s">
        <v>477</v>
      </c>
    </row>
    <row r="188" spans="2:65" s="10" customFormat="1" ht="22.9" customHeight="1" x14ac:dyDescent="0.2">
      <c r="B188" s="103"/>
      <c r="C188" s="142"/>
      <c r="D188" s="143" t="s">
        <v>62</v>
      </c>
      <c r="E188" s="145" t="s">
        <v>121</v>
      </c>
      <c r="F188" s="145" t="s">
        <v>478</v>
      </c>
      <c r="G188" s="142"/>
      <c r="H188" s="142"/>
      <c r="J188" s="126">
        <f>BK188</f>
        <v>0</v>
      </c>
      <c r="L188" s="103"/>
      <c r="M188" s="107"/>
      <c r="N188" s="108"/>
      <c r="O188" s="108"/>
      <c r="P188" s="109">
        <f>SUM(P189:P200)</f>
        <v>256.66377999999997</v>
      </c>
      <c r="Q188" s="108"/>
      <c r="R188" s="109">
        <f>SUM(R189:R200)</f>
        <v>40.323063200000007</v>
      </c>
      <c r="S188" s="108"/>
      <c r="T188" s="110">
        <f>SUM(T189:T200)</f>
        <v>0</v>
      </c>
      <c r="AR188" s="104" t="s">
        <v>70</v>
      </c>
      <c r="AT188" s="111" t="s">
        <v>62</v>
      </c>
      <c r="AU188" s="111" t="s">
        <v>70</v>
      </c>
      <c r="AY188" s="104" t="s">
        <v>103</v>
      </c>
      <c r="BK188" s="112">
        <f>SUM(BK189:BK200)</f>
        <v>0</v>
      </c>
    </row>
    <row r="189" spans="2:65" s="1" customFormat="1" ht="16.5" customHeight="1" x14ac:dyDescent="0.2">
      <c r="B189" s="113"/>
      <c r="C189" s="132" t="s">
        <v>479</v>
      </c>
      <c r="D189" s="132" t="s">
        <v>104</v>
      </c>
      <c r="E189" s="133" t="s">
        <v>480</v>
      </c>
      <c r="F189" s="134" t="s">
        <v>481</v>
      </c>
      <c r="G189" s="135" t="s">
        <v>113</v>
      </c>
      <c r="H189" s="136">
        <v>186</v>
      </c>
      <c r="I189" s="115">
        <v>0</v>
      </c>
      <c r="J189" s="115">
        <f t="shared" ref="J189:J200" si="40">ROUND(I189*H189,3)</f>
        <v>0</v>
      </c>
      <c r="K189" s="114" t="s">
        <v>128</v>
      </c>
      <c r="L189" s="23"/>
      <c r="M189" s="43" t="s">
        <v>1</v>
      </c>
      <c r="N189" s="116" t="s">
        <v>35</v>
      </c>
      <c r="O189" s="117">
        <v>3.7999999999999999E-2</v>
      </c>
      <c r="P189" s="117">
        <f t="shared" ref="P189:P200" si="41">O189*H189</f>
        <v>7.0679999999999996</v>
      </c>
      <c r="Q189" s="117">
        <v>0</v>
      </c>
      <c r="R189" s="117">
        <f t="shared" ref="R189:R200" si="42">Q189*H189</f>
        <v>0</v>
      </c>
      <c r="S189" s="117">
        <v>0</v>
      </c>
      <c r="T189" s="118">
        <f t="shared" ref="T189:T200" si="43">S189*H189</f>
        <v>0</v>
      </c>
      <c r="AR189" s="12" t="s">
        <v>108</v>
      </c>
      <c r="AT189" s="12" t="s">
        <v>104</v>
      </c>
      <c r="AU189" s="12" t="s">
        <v>109</v>
      </c>
      <c r="AY189" s="12" t="s">
        <v>103</v>
      </c>
      <c r="BE189" s="119">
        <f t="shared" ref="BE189:BE200" si="44">IF(N189="základná",J189,0)</f>
        <v>0</v>
      </c>
      <c r="BF189" s="119">
        <f t="shared" ref="BF189:BF200" si="45">IF(N189="znížená",J189,0)</f>
        <v>0</v>
      </c>
      <c r="BG189" s="119">
        <f t="shared" ref="BG189:BG200" si="46">IF(N189="zákl. prenesená",J189,0)</f>
        <v>0</v>
      </c>
      <c r="BH189" s="119">
        <f t="shared" ref="BH189:BH200" si="47">IF(N189="zníž. prenesená",J189,0)</f>
        <v>0</v>
      </c>
      <c r="BI189" s="119">
        <f t="shared" ref="BI189:BI200" si="48">IF(N189="nulová",J189,0)</f>
        <v>0</v>
      </c>
      <c r="BJ189" s="12" t="s">
        <v>109</v>
      </c>
      <c r="BK189" s="120">
        <f t="shared" ref="BK189:BK200" si="49">ROUND(I189*H189,3)</f>
        <v>0</v>
      </c>
      <c r="BL189" s="12" t="s">
        <v>108</v>
      </c>
      <c r="BM189" s="12" t="s">
        <v>482</v>
      </c>
    </row>
    <row r="190" spans="2:65" s="1" customFormat="1" ht="16.5" customHeight="1" x14ac:dyDescent="0.2">
      <c r="B190" s="113"/>
      <c r="C190" s="137" t="s">
        <v>483</v>
      </c>
      <c r="D190" s="137" t="s">
        <v>117</v>
      </c>
      <c r="E190" s="138" t="s">
        <v>484</v>
      </c>
      <c r="F190" s="139" t="s">
        <v>485</v>
      </c>
      <c r="G190" s="140" t="s">
        <v>113</v>
      </c>
      <c r="H190" s="141">
        <v>186</v>
      </c>
      <c r="I190" s="122">
        <v>0</v>
      </c>
      <c r="J190" s="122">
        <f t="shared" si="40"/>
        <v>0</v>
      </c>
      <c r="K190" s="121" t="s">
        <v>128</v>
      </c>
      <c r="L190" s="123"/>
      <c r="M190" s="124" t="s">
        <v>1</v>
      </c>
      <c r="N190" s="125" t="s">
        <v>35</v>
      </c>
      <c r="O190" s="117">
        <v>0</v>
      </c>
      <c r="P190" s="117">
        <f t="shared" si="41"/>
        <v>0</v>
      </c>
      <c r="Q190" s="117">
        <v>1E-3</v>
      </c>
      <c r="R190" s="117">
        <f t="shared" si="42"/>
        <v>0.186</v>
      </c>
      <c r="S190" s="117">
        <v>0</v>
      </c>
      <c r="T190" s="118">
        <f t="shared" si="43"/>
        <v>0</v>
      </c>
      <c r="AR190" s="12" t="s">
        <v>121</v>
      </c>
      <c r="AT190" s="12" t="s">
        <v>117</v>
      </c>
      <c r="AU190" s="12" t="s">
        <v>109</v>
      </c>
      <c r="AY190" s="12" t="s">
        <v>103</v>
      </c>
      <c r="BE190" s="119">
        <f t="shared" si="44"/>
        <v>0</v>
      </c>
      <c r="BF190" s="119">
        <f t="shared" si="45"/>
        <v>0</v>
      </c>
      <c r="BG190" s="119">
        <f t="shared" si="46"/>
        <v>0</v>
      </c>
      <c r="BH190" s="119">
        <f t="shared" si="47"/>
        <v>0</v>
      </c>
      <c r="BI190" s="119">
        <f t="shared" si="48"/>
        <v>0</v>
      </c>
      <c r="BJ190" s="12" t="s">
        <v>109</v>
      </c>
      <c r="BK190" s="120">
        <f t="shared" si="49"/>
        <v>0</v>
      </c>
      <c r="BL190" s="12" t="s">
        <v>108</v>
      </c>
      <c r="BM190" s="12" t="s">
        <v>486</v>
      </c>
    </row>
    <row r="191" spans="2:65" s="1" customFormat="1" ht="16.5" customHeight="1" x14ac:dyDescent="0.2">
      <c r="B191" s="113"/>
      <c r="C191" s="137" t="s">
        <v>487</v>
      </c>
      <c r="D191" s="137" t="s">
        <v>117</v>
      </c>
      <c r="E191" s="138" t="s">
        <v>488</v>
      </c>
      <c r="F191" s="139" t="s">
        <v>489</v>
      </c>
      <c r="G191" s="140" t="s">
        <v>107</v>
      </c>
      <c r="H191" s="141">
        <v>5</v>
      </c>
      <c r="I191" s="122">
        <v>0</v>
      </c>
      <c r="J191" s="122">
        <f t="shared" si="40"/>
        <v>0</v>
      </c>
      <c r="K191" s="121" t="s">
        <v>128</v>
      </c>
      <c r="L191" s="123"/>
      <c r="M191" s="124" t="s">
        <v>1</v>
      </c>
      <c r="N191" s="125" t="s">
        <v>35</v>
      </c>
      <c r="O191" s="117">
        <v>0</v>
      </c>
      <c r="P191" s="117">
        <f t="shared" si="41"/>
        <v>0</v>
      </c>
      <c r="Q191" s="117">
        <v>3.8E-3</v>
      </c>
      <c r="R191" s="117">
        <f t="shared" si="42"/>
        <v>1.9E-2</v>
      </c>
      <c r="S191" s="117">
        <v>0</v>
      </c>
      <c r="T191" s="118">
        <f t="shared" si="43"/>
        <v>0</v>
      </c>
      <c r="AR191" s="12" t="s">
        <v>121</v>
      </c>
      <c r="AT191" s="12" t="s">
        <v>117</v>
      </c>
      <c r="AU191" s="12" t="s">
        <v>109</v>
      </c>
      <c r="AY191" s="12" t="s">
        <v>103</v>
      </c>
      <c r="BE191" s="119">
        <f t="shared" si="44"/>
        <v>0</v>
      </c>
      <c r="BF191" s="119">
        <f t="shared" si="45"/>
        <v>0</v>
      </c>
      <c r="BG191" s="119">
        <f t="shared" si="46"/>
        <v>0</v>
      </c>
      <c r="BH191" s="119">
        <f t="shared" si="47"/>
        <v>0</v>
      </c>
      <c r="BI191" s="119">
        <f t="shared" si="48"/>
        <v>0</v>
      </c>
      <c r="BJ191" s="12" t="s">
        <v>109</v>
      </c>
      <c r="BK191" s="120">
        <f t="shared" si="49"/>
        <v>0</v>
      </c>
      <c r="BL191" s="12" t="s">
        <v>108</v>
      </c>
      <c r="BM191" s="12" t="s">
        <v>490</v>
      </c>
    </row>
    <row r="192" spans="2:65" s="1" customFormat="1" ht="16.5" customHeight="1" x14ac:dyDescent="0.2">
      <c r="B192" s="113"/>
      <c r="C192" s="137" t="s">
        <v>491</v>
      </c>
      <c r="D192" s="137" t="s">
        <v>117</v>
      </c>
      <c r="E192" s="138" t="s">
        <v>492</v>
      </c>
      <c r="F192" s="139" t="s">
        <v>493</v>
      </c>
      <c r="G192" s="140" t="s">
        <v>107</v>
      </c>
      <c r="H192" s="141">
        <v>5</v>
      </c>
      <c r="I192" s="122">
        <v>0</v>
      </c>
      <c r="J192" s="122">
        <f t="shared" si="40"/>
        <v>0</v>
      </c>
      <c r="K192" s="121" t="s">
        <v>128</v>
      </c>
      <c r="L192" s="123"/>
      <c r="M192" s="124" t="s">
        <v>1</v>
      </c>
      <c r="N192" s="125" t="s">
        <v>35</v>
      </c>
      <c r="O192" s="117">
        <v>0</v>
      </c>
      <c r="P192" s="117">
        <f t="shared" si="41"/>
        <v>0</v>
      </c>
      <c r="Q192" s="117">
        <v>7.0200000000000002E-3</v>
      </c>
      <c r="R192" s="117">
        <f t="shared" si="42"/>
        <v>3.5099999999999999E-2</v>
      </c>
      <c r="S192" s="117">
        <v>0</v>
      </c>
      <c r="T192" s="118">
        <f t="shared" si="43"/>
        <v>0</v>
      </c>
      <c r="AR192" s="12" t="s">
        <v>121</v>
      </c>
      <c r="AT192" s="12" t="s">
        <v>117</v>
      </c>
      <c r="AU192" s="12" t="s">
        <v>109</v>
      </c>
      <c r="AY192" s="12" t="s">
        <v>103</v>
      </c>
      <c r="BE192" s="119">
        <f t="shared" si="44"/>
        <v>0</v>
      </c>
      <c r="BF192" s="119">
        <f t="shared" si="45"/>
        <v>0</v>
      </c>
      <c r="BG192" s="119">
        <f t="shared" si="46"/>
        <v>0</v>
      </c>
      <c r="BH192" s="119">
        <f t="shared" si="47"/>
        <v>0</v>
      </c>
      <c r="BI192" s="119">
        <f t="shared" si="48"/>
        <v>0</v>
      </c>
      <c r="BJ192" s="12" t="s">
        <v>109</v>
      </c>
      <c r="BK192" s="120">
        <f t="shared" si="49"/>
        <v>0</v>
      </c>
      <c r="BL192" s="12" t="s">
        <v>108</v>
      </c>
      <c r="BM192" s="12" t="s">
        <v>494</v>
      </c>
    </row>
    <row r="193" spans="2:65" s="1" customFormat="1" ht="16.5" customHeight="1" x14ac:dyDescent="0.2">
      <c r="B193" s="113"/>
      <c r="C193" s="132" t="s">
        <v>495</v>
      </c>
      <c r="D193" s="132" t="s">
        <v>104</v>
      </c>
      <c r="E193" s="133" t="s">
        <v>496</v>
      </c>
      <c r="F193" s="134" t="s">
        <v>497</v>
      </c>
      <c r="G193" s="135" t="s">
        <v>113</v>
      </c>
      <c r="H193" s="136">
        <v>30</v>
      </c>
      <c r="I193" s="115">
        <v>0</v>
      </c>
      <c r="J193" s="115">
        <f t="shared" si="40"/>
        <v>0</v>
      </c>
      <c r="K193" s="114" t="s">
        <v>114</v>
      </c>
      <c r="L193" s="23"/>
      <c r="M193" s="43" t="s">
        <v>1</v>
      </c>
      <c r="N193" s="116" t="s">
        <v>35</v>
      </c>
      <c r="O193" s="117">
        <v>6.4000000000000001E-2</v>
      </c>
      <c r="P193" s="117">
        <f t="shared" si="41"/>
        <v>1.92</v>
      </c>
      <c r="Q193" s="117">
        <v>1.0000000000000001E-5</v>
      </c>
      <c r="R193" s="117">
        <f t="shared" si="42"/>
        <v>3.0000000000000003E-4</v>
      </c>
      <c r="S193" s="117">
        <v>0</v>
      </c>
      <c r="T193" s="118">
        <f t="shared" si="43"/>
        <v>0</v>
      </c>
      <c r="AR193" s="12" t="s">
        <v>108</v>
      </c>
      <c r="AT193" s="12" t="s">
        <v>104</v>
      </c>
      <c r="AU193" s="12" t="s">
        <v>109</v>
      </c>
      <c r="AY193" s="12" t="s">
        <v>103</v>
      </c>
      <c r="BE193" s="119">
        <f t="shared" si="44"/>
        <v>0</v>
      </c>
      <c r="BF193" s="119">
        <f t="shared" si="45"/>
        <v>0</v>
      </c>
      <c r="BG193" s="119">
        <f t="shared" si="46"/>
        <v>0</v>
      </c>
      <c r="BH193" s="119">
        <f t="shared" si="47"/>
        <v>0</v>
      </c>
      <c r="BI193" s="119">
        <f t="shared" si="48"/>
        <v>0</v>
      </c>
      <c r="BJ193" s="12" t="s">
        <v>109</v>
      </c>
      <c r="BK193" s="120">
        <f t="shared" si="49"/>
        <v>0</v>
      </c>
      <c r="BL193" s="12" t="s">
        <v>108</v>
      </c>
      <c r="BM193" s="12" t="s">
        <v>498</v>
      </c>
    </row>
    <row r="194" spans="2:65" s="1" customFormat="1" ht="16.5" customHeight="1" x14ac:dyDescent="0.2">
      <c r="B194" s="113"/>
      <c r="C194" s="137" t="s">
        <v>499</v>
      </c>
      <c r="D194" s="137" t="s">
        <v>117</v>
      </c>
      <c r="E194" s="138" t="s">
        <v>500</v>
      </c>
      <c r="F194" s="139" t="s">
        <v>501</v>
      </c>
      <c r="G194" s="140" t="s">
        <v>107</v>
      </c>
      <c r="H194" s="141">
        <v>32.79</v>
      </c>
      <c r="I194" s="122">
        <v>0</v>
      </c>
      <c r="J194" s="122">
        <f t="shared" si="40"/>
        <v>0</v>
      </c>
      <c r="K194" s="121" t="s">
        <v>114</v>
      </c>
      <c r="L194" s="123"/>
      <c r="M194" s="124" t="s">
        <v>1</v>
      </c>
      <c r="N194" s="125" t="s">
        <v>35</v>
      </c>
      <c r="O194" s="117">
        <v>0</v>
      </c>
      <c r="P194" s="117">
        <f t="shared" si="41"/>
        <v>0</v>
      </c>
      <c r="Q194" s="117">
        <v>3.0799999999999998E-3</v>
      </c>
      <c r="R194" s="117">
        <f t="shared" si="42"/>
        <v>0.10099319999999999</v>
      </c>
      <c r="S194" s="117">
        <v>0</v>
      </c>
      <c r="T194" s="118">
        <f t="shared" si="43"/>
        <v>0</v>
      </c>
      <c r="AR194" s="12" t="s">
        <v>121</v>
      </c>
      <c r="AT194" s="12" t="s">
        <v>117</v>
      </c>
      <c r="AU194" s="12" t="s">
        <v>109</v>
      </c>
      <c r="AY194" s="12" t="s">
        <v>103</v>
      </c>
      <c r="BE194" s="119">
        <f t="shared" si="44"/>
        <v>0</v>
      </c>
      <c r="BF194" s="119">
        <f t="shared" si="45"/>
        <v>0</v>
      </c>
      <c r="BG194" s="119">
        <f t="shared" si="46"/>
        <v>0</v>
      </c>
      <c r="BH194" s="119">
        <f t="shared" si="47"/>
        <v>0</v>
      </c>
      <c r="BI194" s="119">
        <f t="shared" si="48"/>
        <v>0</v>
      </c>
      <c r="BJ194" s="12" t="s">
        <v>109</v>
      </c>
      <c r="BK194" s="120">
        <f t="shared" si="49"/>
        <v>0</v>
      </c>
      <c r="BL194" s="12" t="s">
        <v>108</v>
      </c>
      <c r="BM194" s="12" t="s">
        <v>502</v>
      </c>
    </row>
    <row r="195" spans="2:65" s="1" customFormat="1" ht="16.5" customHeight="1" x14ac:dyDescent="0.2">
      <c r="B195" s="113"/>
      <c r="C195" s="137" t="s">
        <v>503</v>
      </c>
      <c r="D195" s="137" t="s">
        <v>117</v>
      </c>
      <c r="E195" s="138" t="s">
        <v>504</v>
      </c>
      <c r="F195" s="139" t="s">
        <v>505</v>
      </c>
      <c r="G195" s="140" t="s">
        <v>107</v>
      </c>
      <c r="H195" s="141">
        <v>8</v>
      </c>
      <c r="I195" s="122">
        <v>0</v>
      </c>
      <c r="J195" s="122">
        <f t="shared" si="40"/>
        <v>0</v>
      </c>
      <c r="K195" s="121" t="s">
        <v>114</v>
      </c>
      <c r="L195" s="123"/>
      <c r="M195" s="124" t="s">
        <v>1</v>
      </c>
      <c r="N195" s="125" t="s">
        <v>35</v>
      </c>
      <c r="O195" s="117">
        <v>0</v>
      </c>
      <c r="P195" s="117">
        <f t="shared" si="41"/>
        <v>0</v>
      </c>
      <c r="Q195" s="117">
        <v>8.5999999999999998E-4</v>
      </c>
      <c r="R195" s="117">
        <f t="shared" si="42"/>
        <v>6.8799999999999998E-3</v>
      </c>
      <c r="S195" s="117">
        <v>0</v>
      </c>
      <c r="T195" s="118">
        <f t="shared" si="43"/>
        <v>0</v>
      </c>
      <c r="AR195" s="12" t="s">
        <v>121</v>
      </c>
      <c r="AT195" s="12" t="s">
        <v>117</v>
      </c>
      <c r="AU195" s="12" t="s">
        <v>109</v>
      </c>
      <c r="AY195" s="12" t="s">
        <v>103</v>
      </c>
      <c r="BE195" s="119">
        <f t="shared" si="44"/>
        <v>0</v>
      </c>
      <c r="BF195" s="119">
        <f t="shared" si="45"/>
        <v>0</v>
      </c>
      <c r="BG195" s="119">
        <f t="shared" si="46"/>
        <v>0</v>
      </c>
      <c r="BH195" s="119">
        <f t="shared" si="47"/>
        <v>0</v>
      </c>
      <c r="BI195" s="119">
        <f t="shared" si="48"/>
        <v>0</v>
      </c>
      <c r="BJ195" s="12" t="s">
        <v>109</v>
      </c>
      <c r="BK195" s="120">
        <f t="shared" si="49"/>
        <v>0</v>
      </c>
      <c r="BL195" s="12" t="s">
        <v>108</v>
      </c>
      <c r="BM195" s="12" t="s">
        <v>506</v>
      </c>
    </row>
    <row r="196" spans="2:65" s="1" customFormat="1" ht="16.5" customHeight="1" x14ac:dyDescent="0.2">
      <c r="B196" s="113"/>
      <c r="C196" s="137" t="s">
        <v>507</v>
      </c>
      <c r="D196" s="137" t="s">
        <v>117</v>
      </c>
      <c r="E196" s="138" t="s">
        <v>508</v>
      </c>
      <c r="F196" s="139" t="s">
        <v>509</v>
      </c>
      <c r="G196" s="140" t="s">
        <v>107</v>
      </c>
      <c r="H196" s="141">
        <v>8</v>
      </c>
      <c r="I196" s="122">
        <v>0</v>
      </c>
      <c r="J196" s="122">
        <f t="shared" si="40"/>
        <v>0</v>
      </c>
      <c r="K196" s="121" t="s">
        <v>114</v>
      </c>
      <c r="L196" s="123"/>
      <c r="M196" s="124" t="s">
        <v>1</v>
      </c>
      <c r="N196" s="125" t="s">
        <v>35</v>
      </c>
      <c r="O196" s="117">
        <v>0</v>
      </c>
      <c r="P196" s="117">
        <f t="shared" si="41"/>
        <v>0</v>
      </c>
      <c r="Q196" s="117">
        <v>1.0300000000000001E-3</v>
      </c>
      <c r="R196" s="117">
        <f t="shared" si="42"/>
        <v>8.2400000000000008E-3</v>
      </c>
      <c r="S196" s="117">
        <v>0</v>
      </c>
      <c r="T196" s="118">
        <f t="shared" si="43"/>
        <v>0</v>
      </c>
      <c r="AR196" s="12" t="s">
        <v>121</v>
      </c>
      <c r="AT196" s="12" t="s">
        <v>117</v>
      </c>
      <c r="AU196" s="12" t="s">
        <v>109</v>
      </c>
      <c r="AY196" s="12" t="s">
        <v>103</v>
      </c>
      <c r="BE196" s="119">
        <f t="shared" si="44"/>
        <v>0</v>
      </c>
      <c r="BF196" s="119">
        <f t="shared" si="45"/>
        <v>0</v>
      </c>
      <c r="BG196" s="119">
        <f t="shared" si="46"/>
        <v>0</v>
      </c>
      <c r="BH196" s="119">
        <f t="shared" si="47"/>
        <v>0</v>
      </c>
      <c r="BI196" s="119">
        <f t="shared" si="48"/>
        <v>0</v>
      </c>
      <c r="BJ196" s="12" t="s">
        <v>109</v>
      </c>
      <c r="BK196" s="120">
        <f t="shared" si="49"/>
        <v>0</v>
      </c>
      <c r="BL196" s="12" t="s">
        <v>108</v>
      </c>
      <c r="BM196" s="12" t="s">
        <v>510</v>
      </c>
    </row>
    <row r="197" spans="2:65" s="1" customFormat="1" ht="16.5" customHeight="1" x14ac:dyDescent="0.2">
      <c r="B197" s="113"/>
      <c r="C197" s="132" t="s">
        <v>511</v>
      </c>
      <c r="D197" s="132" t="s">
        <v>104</v>
      </c>
      <c r="E197" s="133" t="s">
        <v>512</v>
      </c>
      <c r="F197" s="134" t="s">
        <v>513</v>
      </c>
      <c r="G197" s="135" t="s">
        <v>107</v>
      </c>
      <c r="H197" s="136">
        <v>2</v>
      </c>
      <c r="I197" s="115">
        <v>0</v>
      </c>
      <c r="J197" s="115">
        <f t="shared" si="40"/>
        <v>0</v>
      </c>
      <c r="K197" s="114" t="s">
        <v>128</v>
      </c>
      <c r="L197" s="23"/>
      <c r="M197" s="43" t="s">
        <v>1</v>
      </c>
      <c r="N197" s="116" t="s">
        <v>35</v>
      </c>
      <c r="O197" s="117">
        <v>13.29189</v>
      </c>
      <c r="P197" s="117">
        <f t="shared" si="41"/>
        <v>26.583780000000001</v>
      </c>
      <c r="Q197" s="117">
        <v>2.0294599999999998</v>
      </c>
      <c r="R197" s="117">
        <f t="shared" si="42"/>
        <v>4.0589199999999996</v>
      </c>
      <c r="S197" s="117">
        <v>0</v>
      </c>
      <c r="T197" s="118">
        <f t="shared" si="43"/>
        <v>0</v>
      </c>
      <c r="AR197" s="12" t="s">
        <v>108</v>
      </c>
      <c r="AT197" s="12" t="s">
        <v>104</v>
      </c>
      <c r="AU197" s="12" t="s">
        <v>109</v>
      </c>
      <c r="AY197" s="12" t="s">
        <v>103</v>
      </c>
      <c r="BE197" s="119">
        <f t="shared" si="44"/>
        <v>0</v>
      </c>
      <c r="BF197" s="119">
        <f t="shared" si="45"/>
        <v>0</v>
      </c>
      <c r="BG197" s="119">
        <f t="shared" si="46"/>
        <v>0</v>
      </c>
      <c r="BH197" s="119">
        <f t="shared" si="47"/>
        <v>0</v>
      </c>
      <c r="BI197" s="119">
        <f t="shared" si="48"/>
        <v>0</v>
      </c>
      <c r="BJ197" s="12" t="s">
        <v>109</v>
      </c>
      <c r="BK197" s="120">
        <f t="shared" si="49"/>
        <v>0</v>
      </c>
      <c r="BL197" s="12" t="s">
        <v>108</v>
      </c>
      <c r="BM197" s="12" t="s">
        <v>514</v>
      </c>
    </row>
    <row r="198" spans="2:65" s="1" customFormat="1" ht="22.5" customHeight="1" x14ac:dyDescent="0.2">
      <c r="B198" s="113"/>
      <c r="C198" s="132" t="s">
        <v>515</v>
      </c>
      <c r="D198" s="132" t="s">
        <v>104</v>
      </c>
      <c r="E198" s="133" t="s">
        <v>516</v>
      </c>
      <c r="F198" s="134" t="s">
        <v>517</v>
      </c>
      <c r="G198" s="135" t="s">
        <v>107</v>
      </c>
      <c r="H198" s="136">
        <v>3</v>
      </c>
      <c r="I198" s="115">
        <v>0</v>
      </c>
      <c r="J198" s="115">
        <f t="shared" si="40"/>
        <v>0</v>
      </c>
      <c r="K198" s="114" t="s">
        <v>1</v>
      </c>
      <c r="L198" s="23"/>
      <c r="M198" s="43" t="s">
        <v>1</v>
      </c>
      <c r="N198" s="116" t="s">
        <v>35</v>
      </c>
      <c r="O198" s="117">
        <v>35.087000000000003</v>
      </c>
      <c r="P198" s="117">
        <f t="shared" si="41"/>
        <v>105.26100000000001</v>
      </c>
      <c r="Q198" s="117">
        <v>11.164709999999999</v>
      </c>
      <c r="R198" s="117">
        <f t="shared" si="42"/>
        <v>33.494129999999998</v>
      </c>
      <c r="S198" s="117">
        <v>0</v>
      </c>
      <c r="T198" s="118">
        <f t="shared" si="43"/>
        <v>0</v>
      </c>
      <c r="AR198" s="12" t="s">
        <v>108</v>
      </c>
      <c r="AT198" s="12" t="s">
        <v>104</v>
      </c>
      <c r="AU198" s="12" t="s">
        <v>109</v>
      </c>
      <c r="AY198" s="12" t="s">
        <v>103</v>
      </c>
      <c r="BE198" s="119">
        <f t="shared" si="44"/>
        <v>0</v>
      </c>
      <c r="BF198" s="119">
        <f t="shared" si="45"/>
        <v>0</v>
      </c>
      <c r="BG198" s="119">
        <f t="shared" si="46"/>
        <v>0</v>
      </c>
      <c r="BH198" s="119">
        <f t="shared" si="47"/>
        <v>0</v>
      </c>
      <c r="BI198" s="119">
        <f t="shared" si="48"/>
        <v>0</v>
      </c>
      <c r="BJ198" s="12" t="s">
        <v>109</v>
      </c>
      <c r="BK198" s="120">
        <f t="shared" si="49"/>
        <v>0</v>
      </c>
      <c r="BL198" s="12" t="s">
        <v>108</v>
      </c>
      <c r="BM198" s="12" t="s">
        <v>518</v>
      </c>
    </row>
    <row r="199" spans="2:65" s="1" customFormat="1" ht="16.5" customHeight="1" x14ac:dyDescent="0.2">
      <c r="B199" s="113"/>
      <c r="C199" s="132" t="s">
        <v>519</v>
      </c>
      <c r="D199" s="132" t="s">
        <v>104</v>
      </c>
      <c r="E199" s="133" t="s">
        <v>520</v>
      </c>
      <c r="F199" s="134" t="s">
        <v>521</v>
      </c>
      <c r="G199" s="135" t="s">
        <v>107</v>
      </c>
      <c r="H199" s="136">
        <v>7</v>
      </c>
      <c r="I199" s="115">
        <v>0</v>
      </c>
      <c r="J199" s="115">
        <f t="shared" si="40"/>
        <v>0</v>
      </c>
      <c r="K199" s="114" t="s">
        <v>1</v>
      </c>
      <c r="L199" s="23"/>
      <c r="M199" s="43" t="s">
        <v>1</v>
      </c>
      <c r="N199" s="116" t="s">
        <v>35</v>
      </c>
      <c r="O199" s="117">
        <v>1.333</v>
      </c>
      <c r="P199" s="117">
        <f t="shared" si="41"/>
        <v>9.3309999999999995</v>
      </c>
      <c r="Q199" s="117">
        <v>1.0500000000000001E-2</v>
      </c>
      <c r="R199" s="117">
        <f t="shared" si="42"/>
        <v>7.350000000000001E-2</v>
      </c>
      <c r="S199" s="117">
        <v>0</v>
      </c>
      <c r="T199" s="118">
        <f t="shared" si="43"/>
        <v>0</v>
      </c>
      <c r="AR199" s="12" t="s">
        <v>108</v>
      </c>
      <c r="AT199" s="12" t="s">
        <v>104</v>
      </c>
      <c r="AU199" s="12" t="s">
        <v>109</v>
      </c>
      <c r="AY199" s="12" t="s">
        <v>103</v>
      </c>
      <c r="BE199" s="119">
        <f t="shared" si="44"/>
        <v>0</v>
      </c>
      <c r="BF199" s="119">
        <f t="shared" si="45"/>
        <v>0</v>
      </c>
      <c r="BG199" s="119">
        <f t="shared" si="46"/>
        <v>0</v>
      </c>
      <c r="BH199" s="119">
        <f t="shared" si="47"/>
        <v>0</v>
      </c>
      <c r="BI199" s="119">
        <f t="shared" si="48"/>
        <v>0</v>
      </c>
      <c r="BJ199" s="12" t="s">
        <v>109</v>
      </c>
      <c r="BK199" s="120">
        <f t="shared" si="49"/>
        <v>0</v>
      </c>
      <c r="BL199" s="12" t="s">
        <v>108</v>
      </c>
      <c r="BM199" s="12" t="s">
        <v>522</v>
      </c>
    </row>
    <row r="200" spans="2:65" s="1" customFormat="1" ht="16.5" customHeight="1" x14ac:dyDescent="0.2">
      <c r="B200" s="113"/>
      <c r="C200" s="132" t="s">
        <v>523</v>
      </c>
      <c r="D200" s="132" t="s">
        <v>104</v>
      </c>
      <c r="E200" s="133" t="s">
        <v>524</v>
      </c>
      <c r="F200" s="134" t="s">
        <v>525</v>
      </c>
      <c r="G200" s="135" t="s">
        <v>107</v>
      </c>
      <c r="H200" s="136">
        <v>15</v>
      </c>
      <c r="I200" s="115">
        <v>0</v>
      </c>
      <c r="J200" s="115">
        <f t="shared" si="40"/>
        <v>0</v>
      </c>
      <c r="K200" s="114" t="s">
        <v>1</v>
      </c>
      <c r="L200" s="23"/>
      <c r="M200" s="127" t="s">
        <v>1</v>
      </c>
      <c r="N200" s="128" t="s">
        <v>35</v>
      </c>
      <c r="O200" s="129">
        <v>7.1</v>
      </c>
      <c r="P200" s="129">
        <f t="shared" si="41"/>
        <v>106.5</v>
      </c>
      <c r="Q200" s="129">
        <v>0.156</v>
      </c>
      <c r="R200" s="129">
        <f t="shared" si="42"/>
        <v>2.34</v>
      </c>
      <c r="S200" s="129">
        <v>0</v>
      </c>
      <c r="T200" s="130">
        <f t="shared" si="43"/>
        <v>0</v>
      </c>
      <c r="AR200" s="12" t="s">
        <v>108</v>
      </c>
      <c r="AT200" s="12" t="s">
        <v>104</v>
      </c>
      <c r="AU200" s="12" t="s">
        <v>109</v>
      </c>
      <c r="AY200" s="12" t="s">
        <v>103</v>
      </c>
      <c r="BE200" s="119">
        <f t="shared" si="44"/>
        <v>0</v>
      </c>
      <c r="BF200" s="119">
        <f t="shared" si="45"/>
        <v>0</v>
      </c>
      <c r="BG200" s="119">
        <f t="shared" si="46"/>
        <v>0</v>
      </c>
      <c r="BH200" s="119">
        <f t="shared" si="47"/>
        <v>0</v>
      </c>
      <c r="BI200" s="119">
        <f t="shared" si="48"/>
        <v>0</v>
      </c>
      <c r="BJ200" s="12" t="s">
        <v>109</v>
      </c>
      <c r="BK200" s="120">
        <f t="shared" si="49"/>
        <v>0</v>
      </c>
      <c r="BL200" s="12" t="s">
        <v>108</v>
      </c>
      <c r="BM200" s="12" t="s">
        <v>526</v>
      </c>
    </row>
    <row r="201" spans="2:65" s="1" customFormat="1" ht="6.95" customHeight="1" x14ac:dyDescent="0.2">
      <c r="B201" s="33"/>
      <c r="C201" s="34"/>
      <c r="D201" s="34"/>
      <c r="E201" s="34"/>
      <c r="F201" s="34"/>
      <c r="G201" s="34"/>
      <c r="H201" s="34"/>
      <c r="I201" s="34"/>
      <c r="J201" s="34"/>
      <c r="K201" s="34"/>
      <c r="L201" s="23"/>
    </row>
  </sheetData>
  <sheetProtection algorithmName="SHA-512" hashValue="7tfPJn0O4TlSckkLrLCUsL7v/21yWiD8BUI3KzevjHwkHanJEcwpH0Kn9G6QkAjMaNfICXLjd0DuibcHf5ti2Q==" saltValue="T2eqOAJ7GB9NM48gK/09Pg==" spinCount="100000" sheet="1" objects="1" scenarios="1"/>
  <autoFilter ref="C88:K200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101-1 - Električková trať</vt:lpstr>
      <vt:lpstr>'101-1 - Električková trať'!Názvy_tlače</vt:lpstr>
      <vt:lpstr>'Rekapitulácia stavby'!Názvy_tlače</vt:lpstr>
      <vt:lpstr>'101-1 - Električková trať'!Oblasť_tlače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Vlado-HP\Vlado</dc:creator>
  <cp:lastModifiedBy>Vlado</cp:lastModifiedBy>
  <dcterms:created xsi:type="dcterms:W3CDTF">2019-11-22T07:42:50Z</dcterms:created>
  <dcterms:modified xsi:type="dcterms:W3CDTF">2019-12-10T11:31:03Z</dcterms:modified>
</cp:coreProperties>
</file>