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D:\Export\00_DPB\2024\HROBONOVA\AKTUAL_ZMENA_DL_OBRUBNIKOV\"/>
    </mc:Choice>
  </mc:AlternateContent>
  <bookViews>
    <workbookView xWindow="0" yWindow="0" windowWidth="0" windowHeight="0"/>
  </bookViews>
  <sheets>
    <sheet name="Rekapitulácia stavby" sheetId="1" r:id="rId1"/>
    <sheet name="01a - 1_ALT_Parkovisko pr..." sheetId="2" r:id="rId2"/>
    <sheet name="Zoznam figúr" sheetId="3" r:id="rId3"/>
  </sheets>
  <definedNames>
    <definedName name="_xlnm.Print_Area" localSheetId="0">'Rekapitulácia stavby'!$D$4:$AO$76,'Rekapitulácia stavby'!$C$82:$AQ$103</definedName>
    <definedName name="_xlnm.Print_Titles" localSheetId="0">'Rekapitulácia stavby'!$92:$92</definedName>
    <definedName name="_xlnm._FilterDatabase" localSheetId="1" hidden="1">'01a - 1_ALT_Parkovisko pr...'!$C$132:$K$189</definedName>
    <definedName name="_xlnm.Print_Area" localSheetId="1">'01a - 1_ALT_Parkovisko pr...'!$C$4:$J$76,'01a - 1_ALT_Parkovisko pr...'!$C$82:$J$114,'01a - 1_ALT_Parkovisko pr...'!$C$120:$J$189</definedName>
    <definedName name="_xlnm.Print_Titles" localSheetId="1">'01a - 1_ALT_Parkovisko pr...'!$132:$132</definedName>
    <definedName name="_xlnm.Print_Area" localSheetId="2">'Zoznam figúr'!$C$4:$G$30</definedName>
    <definedName name="_xlnm.Print_Titles" localSheetId="2">'Zoznam figúr'!$9:$9</definedName>
  </definedNames>
  <calcPr/>
</workbook>
</file>

<file path=xl/calcChain.xml><?xml version="1.0" encoding="utf-8"?>
<calcChain xmlns="http://schemas.openxmlformats.org/spreadsheetml/2006/main">
  <c i="3" l="1" r="D7"/>
  <c i="2" r="J39"/>
  <c r="J38"/>
  <c i="1" r="AY95"/>
  <c i="2" r="J37"/>
  <c i="1" r="AX95"/>
  <c i="2" r="BI189"/>
  <c r="BH189"/>
  <c r="BG189"/>
  <c r="BE189"/>
  <c r="BK189"/>
  <c r="J189"/>
  <c r="BF189"/>
  <c r="BI188"/>
  <c r="BH188"/>
  <c r="BG188"/>
  <c r="BE188"/>
  <c r="BK188"/>
  <c r="J188"/>
  <c r="BF188"/>
  <c r="BI187"/>
  <c r="BH187"/>
  <c r="BG187"/>
  <c r="BE187"/>
  <c r="BK187"/>
  <c r="J187"/>
  <c r="BF187"/>
  <c r="BI186"/>
  <c r="BH186"/>
  <c r="BG186"/>
  <c r="BE186"/>
  <c r="BK186"/>
  <c r="J186"/>
  <c r="BF186"/>
  <c r="BI185"/>
  <c r="BH185"/>
  <c r="BG185"/>
  <c r="BE185"/>
  <c r="BK185"/>
  <c r="J185"/>
  <c r="BF185"/>
  <c r="BI181"/>
  <c r="BH181"/>
  <c r="BG181"/>
  <c r="BE181"/>
  <c r="T181"/>
  <c r="T180"/>
  <c r="R181"/>
  <c r="R180"/>
  <c r="P181"/>
  <c r="P180"/>
  <c r="BI179"/>
  <c r="BH179"/>
  <c r="BG179"/>
  <c r="BE179"/>
  <c r="T179"/>
  <c r="T178"/>
  <c r="R179"/>
  <c r="R178"/>
  <c r="P179"/>
  <c r="P178"/>
  <c r="BI176"/>
  <c r="BH176"/>
  <c r="BG176"/>
  <c r="BE176"/>
  <c r="T176"/>
  <c r="R176"/>
  <c r="P176"/>
  <c r="BI174"/>
  <c r="BH174"/>
  <c r="BG174"/>
  <c r="BE174"/>
  <c r="T174"/>
  <c r="R174"/>
  <c r="P174"/>
  <c r="BI170"/>
  <c r="BH170"/>
  <c r="BG170"/>
  <c r="BE170"/>
  <c r="T170"/>
  <c r="R170"/>
  <c r="P170"/>
  <c r="BI168"/>
  <c r="BH168"/>
  <c r="BG168"/>
  <c r="BE168"/>
  <c r="T168"/>
  <c r="R168"/>
  <c r="P168"/>
  <c r="BI166"/>
  <c r="BH166"/>
  <c r="BG166"/>
  <c r="BE166"/>
  <c r="T166"/>
  <c r="R166"/>
  <c r="P166"/>
  <c r="BI163"/>
  <c r="BH163"/>
  <c r="BG163"/>
  <c r="BE163"/>
  <c r="T163"/>
  <c r="R163"/>
  <c r="P163"/>
  <c r="BI161"/>
  <c r="BH161"/>
  <c r="BG161"/>
  <c r="BE161"/>
  <c r="T161"/>
  <c r="R161"/>
  <c r="P161"/>
  <c r="BI157"/>
  <c r="BH157"/>
  <c r="BG157"/>
  <c r="BE157"/>
  <c r="T157"/>
  <c r="R157"/>
  <c r="P157"/>
  <c r="BI155"/>
  <c r="BH155"/>
  <c r="BG155"/>
  <c r="BE155"/>
  <c r="T155"/>
  <c r="R155"/>
  <c r="P155"/>
  <c r="BI153"/>
  <c r="BH153"/>
  <c r="BG153"/>
  <c r="BE153"/>
  <c r="T153"/>
  <c r="R153"/>
  <c r="P153"/>
  <c r="BI150"/>
  <c r="BH150"/>
  <c r="BG150"/>
  <c r="BE150"/>
  <c r="T150"/>
  <c r="R150"/>
  <c r="P150"/>
  <c r="BI148"/>
  <c r="BH148"/>
  <c r="BG148"/>
  <c r="BE148"/>
  <c r="T148"/>
  <c r="R148"/>
  <c r="P148"/>
  <c r="BI146"/>
  <c r="BH146"/>
  <c r="BG146"/>
  <c r="BE146"/>
  <c r="T146"/>
  <c r="R146"/>
  <c r="P146"/>
  <c r="BI144"/>
  <c r="BH144"/>
  <c r="BG144"/>
  <c r="BE144"/>
  <c r="T144"/>
  <c r="R144"/>
  <c r="P144"/>
  <c r="BI141"/>
  <c r="BH141"/>
  <c r="BG141"/>
  <c r="BE141"/>
  <c r="T141"/>
  <c r="R141"/>
  <c r="P141"/>
  <c r="BI138"/>
  <c r="BH138"/>
  <c r="BG138"/>
  <c r="BE138"/>
  <c r="T138"/>
  <c r="R138"/>
  <c r="P138"/>
  <c r="BI136"/>
  <c r="BH136"/>
  <c r="BG136"/>
  <c r="BE136"/>
  <c r="T136"/>
  <c r="R136"/>
  <c r="P136"/>
  <c r="F129"/>
  <c r="F127"/>
  <c r="E125"/>
  <c r="BI112"/>
  <c r="BH112"/>
  <c r="BG112"/>
  <c r="BE112"/>
  <c r="BI111"/>
  <c r="BH111"/>
  <c r="BG111"/>
  <c r="BF111"/>
  <c r="BE111"/>
  <c r="BI110"/>
  <c r="BH110"/>
  <c r="BG110"/>
  <c r="BF110"/>
  <c r="BE110"/>
  <c r="BI109"/>
  <c r="BH109"/>
  <c r="BG109"/>
  <c r="BF109"/>
  <c r="BE109"/>
  <c r="BI108"/>
  <c r="BH108"/>
  <c r="BG108"/>
  <c r="BF108"/>
  <c r="BE108"/>
  <c r="BI107"/>
  <c r="BH107"/>
  <c r="BG107"/>
  <c r="BF107"/>
  <c r="BE107"/>
  <c r="F91"/>
  <c r="F89"/>
  <c r="E87"/>
  <c r="J24"/>
  <c r="E24"/>
  <c r="J130"/>
  <c r="J23"/>
  <c r="J21"/>
  <c r="E21"/>
  <c r="J91"/>
  <c r="J20"/>
  <c r="J18"/>
  <c r="E18"/>
  <c r="F130"/>
  <c r="J17"/>
  <c r="J12"/>
  <c r="J127"/>
  <c r="E7"/>
  <c r="E123"/>
  <c i="1" r="CK101"/>
  <c r="CJ101"/>
  <c r="CI101"/>
  <c r="CH101"/>
  <c r="CG101"/>
  <c r="CF101"/>
  <c r="BZ101"/>
  <c r="CE101"/>
  <c r="CK100"/>
  <c r="CJ100"/>
  <c r="CI100"/>
  <c r="CH100"/>
  <c r="CG100"/>
  <c r="CF100"/>
  <c r="BZ100"/>
  <c r="CE100"/>
  <c r="CK99"/>
  <c r="CJ99"/>
  <c r="CI99"/>
  <c r="CH99"/>
  <c r="CG99"/>
  <c r="CF99"/>
  <c r="BZ99"/>
  <c r="CE99"/>
  <c r="CK98"/>
  <c r="CJ98"/>
  <c r="CI98"/>
  <c r="CH98"/>
  <c r="CG98"/>
  <c r="CF98"/>
  <c r="BZ98"/>
  <c r="CE98"/>
  <c r="L90"/>
  <c r="AM90"/>
  <c r="AM89"/>
  <c r="L89"/>
  <c r="AM87"/>
  <c r="L87"/>
  <c r="L85"/>
  <c r="L84"/>
  <c i="2" r="J138"/>
  <c r="BK141"/>
  <c r="J166"/>
  <c r="J150"/>
  <c r="J181"/>
  <c r="BK170"/>
  <c r="J157"/>
  <c r="J153"/>
  <c r="BK138"/>
  <c r="BK181"/>
  <c r="BK168"/>
  <c r="J146"/>
  <c r="BK161"/>
  <c r="BK144"/>
  <c r="J163"/>
  <c r="J141"/>
  <c i="1" r="AS94"/>
  <c i="2" r="BK176"/>
  <c r="BK163"/>
  <c r="J176"/>
  <c r="BK150"/>
  <c r="BK174"/>
  <c r="BK136"/>
  <c r="J174"/>
  <c r="J144"/>
  <c r="J136"/>
  <c r="BK157"/>
  <c r="BK146"/>
  <c r="BK179"/>
  <c r="BK155"/>
  <c r="J168"/>
  <c r="J155"/>
  <c r="BK148"/>
  <c r="J148"/>
  <c r="J179"/>
  <c r="J161"/>
  <c r="BK166"/>
  <c r="BK153"/>
  <c r="J170"/>
  <c l="1" r="R160"/>
  <c r="BK135"/>
  <c r="J135"/>
  <c r="J98"/>
  <c r="R135"/>
  <c r="T160"/>
  <c r="T173"/>
  <c r="T135"/>
  <c r="T134"/>
  <c r="T133"/>
  <c r="BK173"/>
  <c r="J173"/>
  <c r="J100"/>
  <c r="BK160"/>
  <c r="J160"/>
  <c r="J99"/>
  <c r="P173"/>
  <c r="P160"/>
  <c r="P135"/>
  <c r="R173"/>
  <c r="BK184"/>
  <c r="J184"/>
  <c r="J103"/>
  <c r="BK178"/>
  <c r="J178"/>
  <c r="J101"/>
  <c r="BK180"/>
  <c r="J180"/>
  <c r="J102"/>
  <c r="F92"/>
  <c r="J129"/>
  <c r="BF144"/>
  <c r="BF136"/>
  <c r="BF141"/>
  <c r="BF157"/>
  <c r="J89"/>
  <c r="BF138"/>
  <c r="BF150"/>
  <c r="BF170"/>
  <c r="BF174"/>
  <c r="BF179"/>
  <c r="J92"/>
  <c r="BF146"/>
  <c r="BF153"/>
  <c r="BF155"/>
  <c r="BF166"/>
  <c r="E85"/>
  <c r="BF148"/>
  <c r="BF161"/>
  <c r="BF163"/>
  <c r="BF168"/>
  <c r="BF176"/>
  <c r="BF181"/>
  <c r="F38"/>
  <c i="1" r="BC95"/>
  <c r="BC94"/>
  <c r="AY94"/>
  <c i="2" r="J35"/>
  <c i="1" r="AV95"/>
  <c i="2" r="F37"/>
  <c i="1" r="BB95"/>
  <c r="BB94"/>
  <c r="W34"/>
  <c i="2" r="F39"/>
  <c i="1" r="BD95"/>
  <c r="BD94"/>
  <c r="W36"/>
  <c i="2" r="F35"/>
  <c i="1" r="AZ95"/>
  <c r="AZ94"/>
  <c i="2" l="1" r="P134"/>
  <c r="P133"/>
  <c i="1" r="AU95"/>
  <c i="2" r="R134"/>
  <c r="R133"/>
  <c r="BK134"/>
  <c r="J134"/>
  <c r="J97"/>
  <c i="1" r="AU94"/>
  <c r="AV94"/>
  <c r="AX94"/>
  <c r="W35"/>
  <c i="2" l="1" r="BK133"/>
  <c r="J133"/>
  <c r="J96"/>
  <c r="J30"/>
  <c r="J112"/>
  <c r="J106"/>
  <c r="J31"/>
  <c r="J32"/>
  <c i="1" r="AG95"/>
  <c r="AG94"/>
  <c r="AG100"/>
  <c r="CD100"/>
  <c i="2" l="1" r="BF112"/>
  <c i="1" r="AG101"/>
  <c r="CD101"/>
  <c r="AG99"/>
  <c r="AV100"/>
  <c r="BY100"/>
  <c r="AG98"/>
  <c r="AV98"/>
  <c r="BY98"/>
  <c i="2" r="J36"/>
  <c i="1" r="AW95"/>
  <c r="AT95"/>
  <c r="AN95"/>
  <c r="AK26"/>
  <c i="2" r="J114"/>
  <c i="1" l="1" r="CD98"/>
  <c r="CD99"/>
  <c i="2" r="J41"/>
  <c i="1" r="AG97"/>
  <c r="AK27"/>
  <c r="AK29"/>
  <c r="AN98"/>
  <c r="AV101"/>
  <c r="BY101"/>
  <c r="AV99"/>
  <c r="BY99"/>
  <c i="2" r="F36"/>
  <c i="1" r="BA95"/>
  <c r="BA94"/>
  <c r="AW94"/>
  <c r="AK33"/>
  <c r="AN100"/>
  <c l="1" r="AK32"/>
  <c r="AN99"/>
  <c r="W33"/>
  <c r="AG103"/>
  <c r="AN101"/>
  <c r="W32"/>
  <c r="AT94"/>
  <c r="AN94"/>
  <c l="1" r="AK38"/>
  <c r="AN97"/>
  <c l="1" r="AN103"/>
</calcChain>
</file>

<file path=xl/sharedStrings.xml><?xml version="1.0" encoding="utf-8"?>
<sst xmlns="http://schemas.openxmlformats.org/spreadsheetml/2006/main">
  <si>
    <t>Export Komplet</t>
  </si>
  <si>
    <t/>
  </si>
  <si>
    <t>2.0</t>
  </si>
  <si>
    <t>ZAMOK</t>
  </si>
  <si>
    <t>False</t>
  </si>
  <si>
    <t>{a76575bc-6560-4c97-85e8-f3d65bbc9dfe}</t>
  </si>
  <si>
    <t>0,01</t>
  </si>
  <si>
    <t>20</t>
  </si>
  <si>
    <t>REKAPITULÁCIA STAVBY</t>
  </si>
  <si>
    <t xml:space="preserve">v ---  nižšie sa nachádzajú doplnkové a pomocné údaje k zostavám  --- v</t>
  </si>
  <si>
    <t>Návod na vyplnenie</t>
  </si>
  <si>
    <t>0,001</t>
  </si>
  <si>
    <t>Kód:</t>
  </si>
  <si>
    <t>0324</t>
  </si>
  <si>
    <t xml:space="preserve"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</si>
  <si>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</si>
  <si>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Vozovňa Hroboňova</t>
  </si>
  <si>
    <t>JKSO:</t>
  </si>
  <si>
    <t>KS:</t>
  </si>
  <si>
    <t>Miesto:</t>
  </si>
  <si>
    <t>Bratislava</t>
  </si>
  <si>
    <t>Dátum:</t>
  </si>
  <si>
    <t>8. 3. 2024</t>
  </si>
  <si>
    <t>Objednávateľ:</t>
  </si>
  <si>
    <t>IČO:</t>
  </si>
  <si>
    <t>00492736</t>
  </si>
  <si>
    <t>Dopravný podnik Bratislava, akciová spoločnosť</t>
  </si>
  <si>
    <t>IČ DPH:</t>
  </si>
  <si>
    <t>SK2020298786</t>
  </si>
  <si>
    <t>Zhotoviteľ:</t>
  </si>
  <si>
    <t>Vyplň údaj</t>
  </si>
  <si>
    <t>Projektant:</t>
  </si>
  <si>
    <t xml:space="preserve"> </t>
  </si>
  <si>
    <t>True</t>
  </si>
  <si>
    <t>Spracovateľ:</t>
  </si>
  <si>
    <t>Poznámka:</t>
  </si>
  <si>
    <t>Náklady z rozpočtov</t>
  </si>
  <si>
    <t>Ostatné náklady zo súhrnného listu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</si>
  <si>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</si>
  <si>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</si>
  <si>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</si>
  <si>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</si>
  <si>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</si>
  <si>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</si>
  <si>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</si>
  <si>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</si>
  <si>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</si>
  <si>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</si>
  <si>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</si>
  <si>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</si>
  <si>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</si>
  <si>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</si>
  <si>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</si>
  <si>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</si>
  <si>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</si>
  <si>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</si>
  <si>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</si>
  <si>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</si>
  <si>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</si>
  <si>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</si>
  <si>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</si>
  <si>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</si>
  <si>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</si>
  <si>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</si>
  <si>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</si>
  <si>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</si>
  <si>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</si>
  <si>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</si>
  <si>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</si>
  <si>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</si>
  <si>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</si>
  <si>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</si>
  <si>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</si>
  <si>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</si>
  <si>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</si>
  <si>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</si>
  <si>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1) Náklady z rozpočtov</t>
  </si>
  <si>
    <t>D</t>
  </si>
  <si>
    <t>0</t>
  </si>
  <si>
    <t>###NOIMPORT###</t>
  </si>
  <si>
    <t>IMPORT</t>
  </si>
  <si>
    <t>{00000000-0000-0000-0000-000000000000}</t>
  </si>
  <si>
    <t>/</t>
  </si>
  <si>
    <t>01a</t>
  </si>
  <si>
    <t>1_ALT_Parkovisko pred vozovňou - kryt vegetačné betónove dlaždice</t>
  </si>
  <si>
    <t>STA</t>
  </si>
  <si>
    <t>1</t>
  </si>
  <si>
    <t>{ea657fb6-6309-4d16-bff8-0ef57390f7d6}</t>
  </si>
  <si>
    <t>2) Ostatné náklady zo súhrnného listu</t>
  </si>
  <si>
    <t>Percent. zadanie_x000d_
[% nákladov rozpočtu]</t>
  </si>
  <si>
    <t>Zaradenie nákladov</t>
  </si>
  <si>
    <t>Ostatné náklady</t>
  </si>
  <si>
    <t>stavebná časť</t>
  </si>
  <si>
    <t>OSTATNENAKLADY</t>
  </si>
  <si>
    <t>Vyplň vlastné</t>
  </si>
  <si>
    <t>OSTATNENAKLADYVLASTNE</t>
  </si>
  <si>
    <t>Celkové náklady za stavbu 1) + 2)</t>
  </si>
  <si>
    <t>odkop</t>
  </si>
  <si>
    <t>+10%</t>
  </si>
  <si>
    <t>96,25</t>
  </si>
  <si>
    <t>2</t>
  </si>
  <si>
    <t>plocha_parkoviska</t>
  </si>
  <si>
    <t>275</t>
  </si>
  <si>
    <t>KRYCÍ LIST ROZPOČTU</t>
  </si>
  <si>
    <t>Objekt:</t>
  </si>
  <si>
    <t>01a - 1_ALT_Parkovisko pred vozovňou - kryt vegetačné betónove dlaždice</t>
  </si>
  <si>
    <t>Náklady z rozpočtu</t>
  </si>
  <si>
    <t>REKAPITULÁCIA ROZPOČTU</t>
  </si>
  <si>
    <t>Kód dielu - Popis</t>
  </si>
  <si>
    <t>Cena celkom [EUR]</t>
  </si>
  <si>
    <t>1) Náklady z rozpočtu</t>
  </si>
  <si>
    <t>-1</t>
  </si>
  <si>
    <t>HSV - Práce a dodávky HSV</t>
  </si>
  <si>
    <t xml:space="preserve">    1 - Zemné práce</t>
  </si>
  <si>
    <t xml:space="preserve">    5 - Komunikácie</t>
  </si>
  <si>
    <t xml:space="preserve">    9 - Ostatné konštrukcie a práce-búranie</t>
  </si>
  <si>
    <t xml:space="preserve">    99 - Presun hmôt HSV</t>
  </si>
  <si>
    <t>HZS - Hodinové zúčtovacie sadzby</t>
  </si>
  <si>
    <t xml:space="preserve">VP -   Práce naviac</t>
  </si>
  <si>
    <t>2) Ostatné náklady</t>
  </si>
  <si>
    <t>GZS</t>
  </si>
  <si>
    <t>VRN</t>
  </si>
  <si>
    <t>Projektové práce</t>
  </si>
  <si>
    <t>Sťažené podmienky</t>
  </si>
  <si>
    <t>Vplyv prostredia</t>
  </si>
  <si>
    <t>Iné VRN</t>
  </si>
  <si>
    <t>Kompletačná činnosť</t>
  </si>
  <si>
    <t>KOMPLETACNA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</si>
  <si>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</si>
  <si>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</si>
  <si>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</si>
  <si>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</si>
  <si>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</si>
  <si>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</si>
  <si>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</si>
  <si>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</si>
  <si>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</si>
  <si>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</si>
  <si>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</si>
  <si>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</si>
  <si>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</si>
  <si>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</si>
  <si>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</si>
  <si>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Zemné práce</t>
  </si>
  <si>
    <t>K</t>
  </si>
  <si>
    <t>113205111.S</t>
  </si>
  <si>
    <t xml:space="preserve">Vytrhanie obrúb betónových, chodníkových ležatých,  -0,23000t</t>
  </si>
  <si>
    <t>m</t>
  </si>
  <si>
    <t>4</t>
  </si>
  <si>
    <t>1091451819</t>
  </si>
  <si>
    <t>VV</t>
  </si>
  <si>
    <t>48</t>
  </si>
  <si>
    <t>122201101.S</t>
  </si>
  <si>
    <t>Odkopávka a prekopávka nezapažená v hornine 3, do 100 m3</t>
  </si>
  <si>
    <t>m3</t>
  </si>
  <si>
    <t>975440282</t>
  </si>
  <si>
    <t>"vmera prevzata od investora +10%" 250*1,1*0,35</t>
  </si>
  <si>
    <t>Súčet</t>
  </si>
  <si>
    <t>3</t>
  </si>
  <si>
    <t>122201109.S</t>
  </si>
  <si>
    <t>Odkopávky a prekopávky nezapažené. Príplatok k cenám za lepivosť horniny 3</t>
  </si>
  <si>
    <t>1824164739</t>
  </si>
  <si>
    <t>odkop*0,5</t>
  </si>
  <si>
    <t>130001101.S</t>
  </si>
  <si>
    <t>Príplatok k cenám za sťaženie výkopu v blízkosti podzemného vedenia v zastavanej časti - pre všetky triedy</t>
  </si>
  <si>
    <t>441736638</t>
  </si>
  <si>
    <t>5</t>
  </si>
  <si>
    <t>162201101.S</t>
  </si>
  <si>
    <t>Vodorovné premiestnenie výkopku z horniny 1-4 do 20m</t>
  </si>
  <si>
    <t>1091178913</t>
  </si>
  <si>
    <t>6</t>
  </si>
  <si>
    <t>162501102.S</t>
  </si>
  <si>
    <t>Vodorovné premiestnenie výkopku po spevnenej ceste z horniny tr.1-4, do 100 m3 na vzdialenosť do 3000 m</t>
  </si>
  <si>
    <t>-1718689995</t>
  </si>
  <si>
    <t>7</t>
  </si>
  <si>
    <t>162501105.S</t>
  </si>
  <si>
    <t>Vodorovné premiestnenie výkopku po spevnenej ceste z horniny tr.1-4, do 100 m3, príplatok k cene za každých ďalšich a začatých 1000 m</t>
  </si>
  <si>
    <t>-1710580439</t>
  </si>
  <si>
    <t>odkop*25</t>
  </si>
  <si>
    <t>8</t>
  </si>
  <si>
    <t>171201201.S</t>
  </si>
  <si>
    <t>Uloženie sypaniny na skládky do 100 m3</t>
  </si>
  <si>
    <t>-1509411799</t>
  </si>
  <si>
    <t>9</t>
  </si>
  <si>
    <t>171209002.S</t>
  </si>
  <si>
    <t>Poplatok za skládku - zemina a kamenivo (17 05) ostatné</t>
  </si>
  <si>
    <t>t</t>
  </si>
  <si>
    <t>1406803756</t>
  </si>
  <si>
    <t>odkop*1,8</t>
  </si>
  <si>
    <t>10</t>
  </si>
  <si>
    <t>181101102.S</t>
  </si>
  <si>
    <t>Úprava pláne v zárezoch v hornine 1-4 so zhutnením</t>
  </si>
  <si>
    <t>m2</t>
  </si>
  <si>
    <t>1284624243</t>
  </si>
  <si>
    <t>odkop/0,35</t>
  </si>
  <si>
    <t>Komunikácie</t>
  </si>
  <si>
    <t>11</t>
  </si>
  <si>
    <t>564871111.S</t>
  </si>
  <si>
    <t>Podklad zo štrkodrviny s rozprestretím a zhutnením, po zhutnení hr. 250 mm</t>
  </si>
  <si>
    <t>1894686545</t>
  </si>
  <si>
    <t>12</t>
  </si>
  <si>
    <t>572754112.S</t>
  </si>
  <si>
    <t>Vyrovnanie povrchu doterajších krytov asfaltovým betónom AC hr. nad 40 do 60 mm</t>
  </si>
  <si>
    <t>-1135403791</t>
  </si>
  <si>
    <t>(24+48)*0,2 "vyspravenie asfaltu v mieste vytrhania parkových obrubnikov</t>
  </si>
  <si>
    <t>13</t>
  </si>
  <si>
    <t>596912312.S</t>
  </si>
  <si>
    <t>Kladenie betónovej dlažby z vegetačných tvárnic hr. 100 mm, do lôžka z kameniva ťaženého, veľkosti do 0,25 m2, plochy nad 50 do 100 m2</t>
  </si>
  <si>
    <t>821252602</t>
  </si>
  <si>
    <t>14</t>
  </si>
  <si>
    <t>M</t>
  </si>
  <si>
    <t>592460020200.S</t>
  </si>
  <si>
    <t>Dlažba betónová zatrávňovacia, rozmer 600x400x100 mm, prírodná</t>
  </si>
  <si>
    <t>606107581</t>
  </si>
  <si>
    <t>275*1,05 'Prepočítané koeficientom množstva</t>
  </si>
  <si>
    <t>15</t>
  </si>
  <si>
    <t>599141111.S</t>
  </si>
  <si>
    <t>Vyplnenie škár akejkoľvek hrúbky asfaltovou zálievkou</t>
  </si>
  <si>
    <t>319043976</t>
  </si>
  <si>
    <t>Ostatné konštrukcie a práce-búranie</t>
  </si>
  <si>
    <t>16</t>
  </si>
  <si>
    <t>916531112.S</t>
  </si>
  <si>
    <t>Osadenie záhonového alebo parkového obrubníka betón., do lôžka z bet. pros. tr. C 16/20 bez bočnej opory</t>
  </si>
  <si>
    <t>801459843</t>
  </si>
  <si>
    <t>17</t>
  </si>
  <si>
    <t>592170003500.S</t>
  </si>
  <si>
    <t>Obrubník rovný, lxšxv 1000x100x200 mm, prírodný</t>
  </si>
  <si>
    <t>ks</t>
  </si>
  <si>
    <t>-1167562042</t>
  </si>
  <si>
    <t>48*1,05 'Prepočítané koeficientom množstva</t>
  </si>
  <si>
    <t>99</t>
  </si>
  <si>
    <t>Presun hmôt HSV</t>
  </si>
  <si>
    <t>18</t>
  </si>
  <si>
    <t>998223011.S</t>
  </si>
  <si>
    <t>Presun hmôt pre pozemné komunikácie s krytom dláždeným (822 2.3, 822 5.3) akejkoľvek dĺžky objektu</t>
  </si>
  <si>
    <t>442108847</t>
  </si>
  <si>
    <t>HZS</t>
  </si>
  <si>
    <t>Hodinové zúčtovacie sadzby</t>
  </si>
  <si>
    <t>19</t>
  </si>
  <si>
    <t>HZS000212.S</t>
  </si>
  <si>
    <t>Stavebno montážne práce náročnejšie, ucelené, obtiažne, rutinné (Tr. 2) v rozsahu viac ako 4 a menej ako 8 hodín</t>
  </si>
  <si>
    <t>hod</t>
  </si>
  <si>
    <t>512</t>
  </si>
  <si>
    <t>-1791998570</t>
  </si>
  <si>
    <t>"prac suvisiace s upravoou parkoviska nepreddane" 45</t>
  </si>
  <si>
    <t>VP</t>
  </si>
  <si>
    <t xml:space="preserve">  Práce naviac</t>
  </si>
  <si>
    <t>PN</t>
  </si>
  <si>
    <t>ZOZNAM FIGÚR</t>
  </si>
  <si>
    <t>Výmera</t>
  </si>
  <si>
    <t xml:space="preserve"> 01a</t>
  </si>
  <si>
    <t>Použitie figúry: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</si>
</sst>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42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sz val="10"/>
      <color rgb="FF464646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8"/>
      <color rgb="FF000000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b/>
      <sz val="9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4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right style="thin">
        <color rgb="FF000000"/>
      </right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</borders>
  <cellStyleXfs count="2">
    <xf numFmtId="0" fontId="0" fillId="0" borderId="0"/>
    <xf numFmtId="0" fontId="41" fillId="0" borderId="0" applyNumberFormat="0" applyFill="0" applyBorder="0" applyAlignment="0" applyProtection="0"/>
  </cellStyleXfs>
  <cellXfs count="327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/>
    <xf numFmtId="0" fontId="0" fillId="0" borderId="3" xfId="0" applyBorder="1" applyProtection="1"/>
    <xf numFmtId="0" fontId="0" fillId="0" borderId="0" xfId="0" applyProtection="1"/>
    <xf numFmtId="0" fontId="12" fillId="0" borderId="0" xfId="0" applyFont="1" applyAlignment="1" applyProtection="1">
      <alignment horizontal="left" vertical="center"/>
    </xf>
    <xf numFmtId="0" fontId="13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15" fillId="0" borderId="0" xfId="0" applyFont="1" applyAlignment="1">
      <alignment horizontal="left" vertical="top" wrapText="1"/>
    </xf>
    <xf numFmtId="0" fontId="3" fillId="0" borderId="0" xfId="0" applyFont="1" applyAlignment="1" applyProtection="1">
      <alignment horizontal="left" vertical="top"/>
    </xf>
    <xf numFmtId="0" fontId="3" fillId="0" borderId="0" xfId="0" applyFont="1" applyAlignment="1" applyProtection="1">
      <alignment horizontal="left" vertical="top" wrapText="1"/>
    </xf>
    <xf numFmtId="0" fontId="15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0" fillId="0" borderId="4" xfId="0" applyBorder="1" applyProtection="1"/>
    <xf numFmtId="0" fontId="16" fillId="0" borderId="0" xfId="0" applyFont="1" applyAlignment="1" applyProtection="1">
      <alignment horizontal="left" vertical="center"/>
    </xf>
    <xf numFmtId="4" fontId="2" fillId="0" borderId="0" xfId="0" applyNumberFormat="1" applyFont="1" applyAlignment="1" applyProtection="1">
      <alignment vertical="center"/>
    </xf>
    <xf numFmtId="0" fontId="0" fillId="0" borderId="0" xfId="0" applyFont="1" applyAlignment="1">
      <alignment vertical="center"/>
    </xf>
    <xf numFmtId="0" fontId="0" fillId="0" borderId="3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0" fillId="0" borderId="3" xfId="0" applyFont="1" applyBorder="1" applyAlignment="1">
      <alignment vertical="center"/>
    </xf>
    <xf numFmtId="0" fontId="17" fillId="0" borderId="5" xfId="0" applyFont="1" applyBorder="1" applyAlignment="1" applyProtection="1">
      <alignment horizontal="left" vertical="center"/>
    </xf>
    <xf numFmtId="0" fontId="0" fillId="0" borderId="5" xfId="0" applyFont="1" applyBorder="1" applyAlignment="1" applyProtection="1">
      <alignment vertical="center"/>
    </xf>
    <xf numFmtId="4" fontId="17" fillId="0" borderId="5" xfId="0" applyNumberFormat="1" applyFont="1" applyBorder="1" applyAlignment="1" applyProtection="1">
      <alignment vertical="center"/>
    </xf>
    <xf numFmtId="0" fontId="1" fillId="0" borderId="0" xfId="0" applyFont="1" applyAlignment="1" applyProtection="1">
      <alignment horizontal="right" vertical="center"/>
    </xf>
    <xf numFmtId="0" fontId="1" fillId="0" borderId="3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0" fontId="18" fillId="0" borderId="0" xfId="0" applyFont="1" applyAlignment="1" applyProtection="1">
      <alignment horizontal="left" vertical="center"/>
    </xf>
    <xf numFmtId="164" fontId="18" fillId="0" borderId="0" xfId="0" applyNumberFormat="1" applyFont="1" applyAlignment="1" applyProtection="1">
      <alignment horizontal="left" vertical="center"/>
    </xf>
    <xf numFmtId="0" fontId="18" fillId="0" borderId="0" xfId="0" applyFont="1" applyAlignment="1" applyProtection="1">
      <alignment vertical="center"/>
    </xf>
    <xf numFmtId="4" fontId="19" fillId="0" borderId="0" xfId="0" applyNumberFormat="1" applyFont="1" applyAlignment="1" applyProtection="1">
      <alignment vertical="center"/>
    </xf>
    <xf numFmtId="0" fontId="18" fillId="0" borderId="3" xfId="0" applyFont="1" applyBorder="1" applyAlignment="1">
      <alignment vertical="center"/>
    </xf>
    <xf numFmtId="0" fontId="18" fillId="0" borderId="0" xfId="0" applyFont="1" applyAlignment="1">
      <alignment vertical="center"/>
    </xf>
    <xf numFmtId="0" fontId="20" fillId="0" borderId="0" xfId="0" applyFont="1" applyAlignment="1">
      <alignment horizontal="left" vertical="center"/>
    </xf>
    <xf numFmtId="164" fontId="1" fillId="0" borderId="0" xfId="0" applyNumberFormat="1" applyFont="1" applyAlignment="1" applyProtection="1">
      <alignment horizontal="left" vertical="center"/>
    </xf>
    <xf numFmtId="4" fontId="20" fillId="0" borderId="0" xfId="0" applyNumberFormat="1" applyFont="1" applyAlignment="1" applyProtection="1">
      <alignment vertical="center"/>
    </xf>
    <xf numFmtId="0" fontId="1" fillId="0" borderId="3" xfId="0" applyFont="1" applyBorder="1" applyAlignment="1">
      <alignment vertical="center"/>
    </xf>
    <xf numFmtId="0" fontId="0" fillId="3" borderId="0" xfId="0" applyFont="1" applyFill="1" applyAlignment="1" applyProtection="1">
      <alignment vertical="center"/>
    </xf>
    <xf numFmtId="0" fontId="4" fillId="3" borderId="6" xfId="0" applyFont="1" applyFill="1" applyBorder="1" applyAlignment="1" applyProtection="1">
      <alignment horizontal="left" vertical="center"/>
    </xf>
    <xf numFmtId="0" fontId="0" fillId="3" borderId="7" xfId="0" applyFont="1" applyFill="1" applyBorder="1" applyAlignment="1" applyProtection="1">
      <alignment vertical="center"/>
    </xf>
    <xf numFmtId="0" fontId="4" fillId="3" borderId="7" xfId="0" applyFont="1" applyFill="1" applyBorder="1" applyAlignment="1" applyProtection="1">
      <alignment horizontal="center" vertical="center"/>
    </xf>
    <xf numFmtId="0" fontId="4" fillId="3" borderId="7" xfId="0" applyFont="1" applyFill="1" applyBorder="1" applyAlignment="1" applyProtection="1">
      <alignment horizontal="left" vertical="center"/>
    </xf>
    <xf numFmtId="4" fontId="4" fillId="3" borderId="7" xfId="0" applyNumberFormat="1" applyFont="1" applyFill="1" applyBorder="1" applyAlignment="1" applyProtection="1">
      <alignment vertical="center"/>
    </xf>
    <xf numFmtId="0" fontId="0" fillId="3" borderId="8" xfId="0" applyFont="1" applyFill="1" applyBorder="1" applyAlignment="1" applyProtection="1">
      <alignment vertical="center"/>
    </xf>
    <xf numFmtId="0" fontId="0" fillId="0" borderId="3" xfId="0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21" fillId="0" borderId="4" xfId="0" applyFont="1" applyBorder="1" applyAlignment="1" applyProtection="1">
      <alignment horizontal="left" vertical="center"/>
    </xf>
    <xf numFmtId="0" fontId="0" fillId="0" borderId="4" xfId="0" applyBorder="1" applyAlignment="1" applyProtection="1">
      <alignment vertical="center"/>
    </xf>
    <xf numFmtId="0" fontId="0" fillId="0" borderId="3" xfId="0" applyBorder="1" applyAlignment="1">
      <alignment vertical="center"/>
    </xf>
    <xf numFmtId="0" fontId="1" fillId="0" borderId="5" xfId="0" applyFont="1" applyBorder="1" applyAlignment="1" applyProtection="1">
      <alignment horizontal="left" vertical="center"/>
    </xf>
    <xf numFmtId="0" fontId="0" fillId="0" borderId="4" xfId="0" applyFont="1" applyBorder="1" applyAlignment="1" applyProtection="1">
      <alignment vertical="center"/>
    </xf>
    <xf numFmtId="0" fontId="0" fillId="0" borderId="9" xfId="0" applyFont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2" fillId="0" borderId="3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3" xfId="0" applyFont="1" applyBorder="1" applyAlignment="1">
      <alignment vertical="center"/>
    </xf>
    <xf numFmtId="0" fontId="17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22" fillId="0" borderId="11" xfId="0" applyFont="1" applyBorder="1" applyAlignment="1">
      <alignment horizontal="center" vertical="center"/>
    </xf>
    <xf numFmtId="0" fontId="22" fillId="0" borderId="12" xfId="0" applyFont="1" applyBorder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3" fillId="0" borderId="14" xfId="0" applyFont="1" applyBorder="1" applyAlignment="1">
      <alignment horizontal="left" vertical="center"/>
    </xf>
    <xf numFmtId="0" fontId="23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23" fillId="0" borderId="14" xfId="0" applyFont="1" applyBorder="1" applyAlignment="1" applyProtection="1">
      <alignment horizontal="left" vertical="center"/>
    </xf>
    <xf numFmtId="0" fontId="23" fillId="0" borderId="0" xfId="0" applyFont="1" applyBorder="1" applyAlignment="1" applyProtection="1">
      <alignment horizontal="left" vertical="center"/>
    </xf>
    <xf numFmtId="0" fontId="0" fillId="0" borderId="0" xfId="0" applyFont="1" applyBorder="1" applyAlignment="1" applyProtection="1">
      <alignment vertical="center"/>
    </xf>
    <xf numFmtId="0" fontId="0" fillId="0" borderId="15" xfId="0" applyFont="1" applyBorder="1" applyAlignment="1" applyProtection="1">
      <alignment vertical="center"/>
    </xf>
    <xf numFmtId="0" fontId="24" fillId="4" borderId="6" xfId="0" applyFont="1" applyFill="1" applyBorder="1" applyAlignment="1" applyProtection="1">
      <alignment horizontal="center" vertical="center"/>
    </xf>
    <xf numFmtId="0" fontId="24" fillId="4" borderId="7" xfId="0" applyFont="1" applyFill="1" applyBorder="1" applyAlignment="1" applyProtection="1">
      <alignment horizontal="left" vertical="center"/>
    </xf>
    <xf numFmtId="0" fontId="0" fillId="4" borderId="7" xfId="0" applyFont="1" applyFill="1" applyBorder="1" applyAlignment="1" applyProtection="1">
      <alignment vertical="center"/>
    </xf>
    <xf numFmtId="0" fontId="24" fillId="4" borderId="7" xfId="0" applyFont="1" applyFill="1" applyBorder="1" applyAlignment="1" applyProtection="1">
      <alignment horizontal="center" vertical="center"/>
    </xf>
    <xf numFmtId="0" fontId="24" fillId="4" borderId="7" xfId="0" applyFont="1" applyFill="1" applyBorder="1" applyAlignment="1" applyProtection="1">
      <alignment horizontal="right" vertical="center"/>
    </xf>
    <xf numFmtId="0" fontId="24" fillId="4" borderId="8" xfId="0" applyFont="1" applyFill="1" applyBorder="1" applyAlignment="1" applyProtection="1">
      <alignment horizontal="left" vertical="center"/>
    </xf>
    <xf numFmtId="0" fontId="24" fillId="4" borderId="0" xfId="0" applyFont="1" applyFill="1" applyAlignment="1" applyProtection="1">
      <alignment horizontal="center" vertical="center"/>
    </xf>
    <xf numFmtId="0" fontId="25" fillId="0" borderId="16" xfId="0" applyFont="1" applyBorder="1" applyAlignment="1" applyProtection="1">
      <alignment horizontal="center" vertical="center" wrapText="1"/>
    </xf>
    <xf numFmtId="0" fontId="25" fillId="0" borderId="17" xfId="0" applyFont="1" applyBorder="1" applyAlignment="1" applyProtection="1">
      <alignment horizontal="center" vertical="center" wrapText="1"/>
    </xf>
    <xf numFmtId="0" fontId="25" fillId="0" borderId="18" xfId="0" applyFont="1" applyBorder="1" applyAlignment="1" applyProtection="1">
      <alignment horizontal="center" vertical="center" wrapText="1"/>
    </xf>
    <xf numFmtId="0" fontId="0" fillId="0" borderId="11" xfId="0" applyFont="1" applyBorder="1" applyAlignment="1" applyProtection="1">
      <alignment vertical="center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4" fillId="0" borderId="3" xfId="0" applyFont="1" applyBorder="1" applyAlignment="1" applyProtection="1">
      <alignment vertical="center"/>
    </xf>
    <xf numFmtId="0" fontId="26" fillId="0" borderId="0" xfId="0" applyFont="1" applyAlignment="1" applyProtection="1">
      <alignment horizontal="left" vertical="center"/>
    </xf>
    <xf numFmtId="0" fontId="26" fillId="0" borderId="0" xfId="0" applyFont="1" applyAlignment="1" applyProtection="1">
      <alignment vertical="center"/>
    </xf>
    <xf numFmtId="4" fontId="26" fillId="0" borderId="0" xfId="0" applyNumberFormat="1" applyFont="1" applyAlignment="1" applyProtection="1">
      <alignment horizontal="right" vertical="center"/>
    </xf>
    <xf numFmtId="4" fontId="26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3" xfId="0" applyFont="1" applyBorder="1" applyAlignment="1">
      <alignment vertical="center"/>
    </xf>
    <xf numFmtId="4" fontId="22" fillId="0" borderId="14" xfId="0" applyNumberFormat="1" applyFont="1" applyBorder="1" applyAlignment="1" applyProtection="1">
      <alignment vertical="center"/>
    </xf>
    <xf numFmtId="4" fontId="22" fillId="0" borderId="0" xfId="0" applyNumberFormat="1" applyFont="1" applyBorder="1" applyAlignment="1" applyProtection="1">
      <alignment vertical="center"/>
    </xf>
    <xf numFmtId="166" fontId="22" fillId="0" borderId="0" xfId="0" applyNumberFormat="1" applyFont="1" applyBorder="1" applyAlignment="1" applyProtection="1">
      <alignment vertical="center"/>
    </xf>
    <xf numFmtId="4" fontId="22" fillId="0" borderId="15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7" fillId="0" borderId="0" xfId="0" applyFont="1" applyAlignment="1">
      <alignment horizontal="left" vertical="center"/>
    </xf>
    <xf numFmtId="0" fontId="28" fillId="0" borderId="0" xfId="1" applyFont="1" applyAlignment="1">
      <alignment horizontal="center" vertical="center"/>
    </xf>
    <xf numFmtId="0" fontId="5" fillId="0" borderId="3" xfId="0" applyFont="1" applyBorder="1" applyAlignment="1" applyProtection="1">
      <alignment vertical="center"/>
    </xf>
    <xf numFmtId="0" fontId="29" fillId="0" borderId="0" xfId="0" applyFont="1" applyAlignment="1" applyProtection="1">
      <alignment vertical="center"/>
    </xf>
    <xf numFmtId="0" fontId="29" fillId="0" borderId="0" xfId="0" applyFont="1" applyAlignment="1" applyProtection="1">
      <alignment horizontal="left" vertical="center" wrapText="1"/>
    </xf>
    <xf numFmtId="0" fontId="30" fillId="0" borderId="0" xfId="0" applyFont="1" applyAlignment="1" applyProtection="1">
      <alignment vertical="center"/>
    </xf>
    <xf numFmtId="4" fontId="30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3" xfId="0" applyFont="1" applyBorder="1" applyAlignment="1">
      <alignment vertical="center"/>
    </xf>
    <xf numFmtId="4" fontId="31" fillId="0" borderId="19" xfId="0" applyNumberFormat="1" applyFont="1" applyBorder="1" applyAlignment="1" applyProtection="1">
      <alignment vertical="center"/>
    </xf>
    <xf numFmtId="4" fontId="31" fillId="0" borderId="20" xfId="0" applyNumberFormat="1" applyFont="1" applyBorder="1" applyAlignment="1" applyProtection="1">
      <alignment vertical="center"/>
    </xf>
    <xf numFmtId="166" fontId="31" fillId="0" borderId="20" xfId="0" applyNumberFormat="1" applyFont="1" applyBorder="1" applyAlignment="1" applyProtection="1">
      <alignment vertical="center"/>
    </xf>
    <xf numFmtId="4" fontId="31" fillId="0" borderId="21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0" fontId="0" fillId="0" borderId="22" xfId="0" applyFont="1" applyBorder="1" applyAlignment="1" applyProtection="1">
      <alignment vertical="center"/>
    </xf>
    <xf numFmtId="0" fontId="7" fillId="0" borderId="0" xfId="0" applyFont="1" applyAlignment="1" applyProtection="1">
      <alignment horizontal="left" vertical="center"/>
    </xf>
    <xf numFmtId="4" fontId="7" fillId="2" borderId="0" xfId="0" applyNumberFormat="1" applyFont="1" applyFill="1" applyAlignment="1" applyProtection="1">
      <alignment vertical="center"/>
      <protection locked="0"/>
    </xf>
    <xf numFmtId="4" fontId="7" fillId="0" borderId="0" xfId="0" applyNumberFormat="1" applyFont="1" applyAlignment="1" applyProtection="1">
      <alignment vertical="center"/>
    </xf>
    <xf numFmtId="164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2" borderId="0" xfId="0" applyFont="1" applyFill="1" applyBorder="1" applyAlignment="1" applyProtection="1">
      <alignment horizontal="center" vertical="center"/>
      <protection locked="0"/>
    </xf>
    <xf numFmtId="4" fontId="1" fillId="0" borderId="15" xfId="0" applyNumberFormat="1" applyFont="1" applyBorder="1" applyAlignment="1" applyProtection="1">
      <alignment vertical="center"/>
    </xf>
    <xf numFmtId="4" fontId="0" fillId="0" borderId="0" xfId="0" applyNumberFormat="1" applyFont="1" applyAlignment="1">
      <alignment vertical="center"/>
    </xf>
    <xf numFmtId="0" fontId="7" fillId="2" borderId="0" xfId="0" applyFont="1" applyFill="1" applyAlignment="1" applyProtection="1">
      <alignment horizontal="left" vertical="center"/>
      <protection locked="0"/>
    </xf>
    <xf numFmtId="164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1" fillId="2" borderId="20" xfId="0" applyFont="1" applyFill="1" applyBorder="1" applyAlignment="1" applyProtection="1">
      <alignment horizontal="center" vertical="center"/>
      <protection locked="0"/>
    </xf>
    <xf numFmtId="4" fontId="1" fillId="0" borderId="21" xfId="0" applyNumberFormat="1" applyFont="1" applyBorder="1" applyAlignment="1" applyProtection="1">
      <alignment vertical="center"/>
    </xf>
    <xf numFmtId="0" fontId="26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4" fontId="26" fillId="4" borderId="0" xfId="0" applyNumberFormat="1" applyFont="1" applyFill="1" applyAlignment="1" applyProtection="1">
      <alignment vertical="center"/>
    </xf>
    <xf numFmtId="0" fontId="32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12" fillId="0" borderId="0" xfId="0" applyFont="1" applyAlignment="1">
      <alignment horizontal="left" vertical="center"/>
    </xf>
    <xf numFmtId="0" fontId="33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0" fillId="0" borderId="3" xfId="0" applyBorder="1" applyAlignment="1">
      <alignment vertical="center" wrapText="1"/>
    </xf>
    <xf numFmtId="0" fontId="0" fillId="0" borderId="12" xfId="0" applyFont="1" applyBorder="1" applyAlignment="1">
      <alignment vertical="center"/>
    </xf>
    <xf numFmtId="4" fontId="2" fillId="0" borderId="0" xfId="0" applyNumberFormat="1" applyFont="1" applyAlignment="1">
      <alignment vertical="center"/>
    </xf>
    <xf numFmtId="0" fontId="16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4" fontId="26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23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4" fontId="18" fillId="0" borderId="0" xfId="0" applyNumberFormat="1" applyFont="1" applyAlignment="1">
      <alignment vertical="center"/>
    </xf>
    <xf numFmtId="0" fontId="11" fillId="0" borderId="0" xfId="0" applyFont="1" applyAlignment="1">
      <alignment vertical="center"/>
    </xf>
    <xf numFmtId="164" fontId="18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21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1" fillId="0" borderId="0" xfId="0" applyFont="1" applyAlignment="1" applyProtection="1">
      <alignment horizontal="left" vertical="center" wrapText="1"/>
    </xf>
    <xf numFmtId="0" fontId="24" fillId="4" borderId="0" xfId="0" applyFont="1" applyFill="1" applyAlignment="1" applyProtection="1">
      <alignment horizontal="left" vertical="center"/>
    </xf>
    <xf numFmtId="0" fontId="24" fillId="4" borderId="0" xfId="0" applyFont="1" applyFill="1" applyAlignment="1" applyProtection="1">
      <alignment horizontal="right" vertical="center"/>
    </xf>
    <xf numFmtId="0" fontId="34" fillId="0" borderId="0" xfId="0" applyFont="1" applyAlignment="1" applyProtection="1">
      <alignment horizontal="left" vertical="center"/>
    </xf>
    <xf numFmtId="0" fontId="6" fillId="0" borderId="3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0" xfId="0" applyFont="1" applyBorder="1" applyAlignment="1" applyProtection="1">
      <alignment horizontal="left" vertical="center"/>
    </xf>
    <xf numFmtId="0" fontId="6" fillId="0" borderId="20" xfId="0" applyFont="1" applyBorder="1" applyAlignment="1" applyProtection="1">
      <alignment vertical="center"/>
    </xf>
    <xf numFmtId="4" fontId="6" fillId="0" borderId="20" xfId="0" applyNumberFormat="1" applyFont="1" applyBorder="1" applyAlignment="1" applyProtection="1">
      <alignment vertical="center"/>
    </xf>
    <xf numFmtId="0" fontId="6" fillId="0" borderId="3" xfId="0" applyFont="1" applyBorder="1" applyAlignment="1">
      <alignment vertical="center"/>
    </xf>
    <xf numFmtId="0" fontId="7" fillId="0" borderId="3" xfId="0" applyFont="1" applyBorder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7" fillId="0" borderId="20" xfId="0" applyFont="1" applyBorder="1" applyAlignment="1" applyProtection="1">
      <alignment horizontal="left" vertical="center"/>
    </xf>
    <xf numFmtId="0" fontId="7" fillId="0" borderId="20" xfId="0" applyFont="1" applyBorder="1" applyAlignment="1" applyProtection="1">
      <alignment vertical="center"/>
    </xf>
    <xf numFmtId="4" fontId="7" fillId="0" borderId="20" xfId="0" applyNumberFormat="1" applyFont="1" applyBorder="1" applyAlignment="1" applyProtection="1">
      <alignment vertical="center"/>
    </xf>
    <xf numFmtId="0" fontId="7" fillId="0" borderId="3" xfId="0" applyFont="1" applyBorder="1" applyAlignment="1">
      <alignment vertical="center"/>
    </xf>
    <xf numFmtId="0" fontId="6" fillId="0" borderId="0" xfId="0" applyFont="1" applyAlignment="1" applyProtection="1">
      <alignment horizontal="left" vertical="center"/>
    </xf>
    <xf numFmtId="4" fontId="6" fillId="0" borderId="0" xfId="0" applyNumberFormat="1" applyFont="1" applyAlignment="1" applyProtection="1"/>
    <xf numFmtId="4" fontId="34" fillId="0" borderId="0" xfId="0" applyNumberFormat="1" applyFont="1" applyAlignment="1" applyProtection="1">
      <alignment vertical="center"/>
    </xf>
    <xf numFmtId="0" fontId="25" fillId="0" borderId="0" xfId="0" applyFont="1" applyAlignment="1">
      <alignment horizontal="center" vertical="center"/>
    </xf>
    <xf numFmtId="0" fontId="0" fillId="0" borderId="3" xfId="0" applyBorder="1" applyAlignment="1" applyProtection="1">
      <alignment vertical="center"/>
      <protection locked="0"/>
    </xf>
    <xf numFmtId="0" fontId="0" fillId="0" borderId="0" xfId="0" applyAlignment="1" applyProtection="1">
      <alignment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0" fillId="0" borderId="0" xfId="0" applyFont="1" applyAlignment="1" applyProtection="1">
      <alignment vertical="center"/>
      <protection locked="0"/>
    </xf>
    <xf numFmtId="0" fontId="0" fillId="0" borderId="0" xfId="0" applyFont="1" applyAlignment="1" applyProtection="1">
      <alignment horizontal="left" vertical="center"/>
      <protection locked="0"/>
    </xf>
    <xf numFmtId="4" fontId="0" fillId="0" borderId="0" xfId="0" applyNumberFormat="1" applyFont="1" applyAlignment="1" applyProtection="1">
      <alignment vertical="center"/>
      <protection locked="0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 applyProtection="1">
      <alignment horizontal="center" vertical="center" wrapText="1"/>
    </xf>
    <xf numFmtId="0" fontId="24" fillId="4" borderId="16" xfId="0" applyFont="1" applyFill="1" applyBorder="1" applyAlignment="1" applyProtection="1">
      <alignment horizontal="center" vertical="center" wrapText="1"/>
    </xf>
    <xf numFmtId="0" fontId="24" fillId="4" borderId="17" xfId="0" applyFont="1" applyFill="1" applyBorder="1" applyAlignment="1" applyProtection="1">
      <alignment horizontal="center" vertical="center" wrapText="1"/>
    </xf>
    <xf numFmtId="0" fontId="24" fillId="4" borderId="18" xfId="0" applyFont="1" applyFill="1" applyBorder="1" applyAlignment="1" applyProtection="1">
      <alignment horizontal="center" vertical="center" wrapText="1"/>
    </xf>
    <xf numFmtId="0" fontId="24" fillId="4" borderId="0" xfId="0" applyFont="1" applyFill="1" applyAlignment="1" applyProtection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6" fillId="0" borderId="0" xfId="0" applyNumberFormat="1" applyFont="1" applyAlignment="1" applyProtection="1"/>
    <xf numFmtId="0" fontId="0" fillId="0" borderId="12" xfId="0" applyBorder="1" applyAlignment="1" applyProtection="1">
      <alignment vertical="center"/>
    </xf>
    <xf numFmtId="166" fontId="35" fillId="0" borderId="12" xfId="0" applyNumberFormat="1" applyFont="1" applyBorder="1" applyAlignment="1" applyProtection="1"/>
    <xf numFmtId="166" fontId="35" fillId="0" borderId="13" xfId="0" applyNumberFormat="1" applyFont="1" applyBorder="1" applyAlignment="1" applyProtection="1"/>
    <xf numFmtId="4" fontId="36" fillId="0" borderId="0" xfId="0" applyNumberFormat="1" applyFont="1" applyAlignment="1">
      <alignment vertical="center"/>
    </xf>
    <xf numFmtId="0" fontId="8" fillId="0" borderId="3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0" fontId="8" fillId="0" borderId="3" xfId="0" applyFont="1" applyBorder="1" applyAlignment="1"/>
    <xf numFmtId="0" fontId="8" fillId="0" borderId="14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5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24" fillId="0" borderId="23" xfId="0" applyFont="1" applyBorder="1" applyAlignment="1" applyProtection="1">
      <alignment horizontal="center" vertical="center"/>
    </xf>
    <xf numFmtId="49" fontId="24" fillId="0" borderId="23" xfId="0" applyNumberFormat="1" applyFont="1" applyBorder="1" applyAlignment="1" applyProtection="1">
      <alignment horizontal="left" vertical="center" wrapText="1"/>
    </xf>
    <xf numFmtId="0" fontId="24" fillId="0" borderId="23" xfId="0" applyFont="1" applyBorder="1" applyAlignment="1" applyProtection="1">
      <alignment horizontal="left" vertical="center" wrapText="1"/>
    </xf>
    <xf numFmtId="0" fontId="24" fillId="0" borderId="23" xfId="0" applyFont="1" applyBorder="1" applyAlignment="1" applyProtection="1">
      <alignment horizontal="center" vertical="center" wrapText="1"/>
    </xf>
    <xf numFmtId="167" fontId="24" fillId="2" borderId="23" xfId="0" applyNumberFormat="1" applyFont="1" applyFill="1" applyBorder="1" applyAlignment="1" applyProtection="1">
      <alignment vertical="center"/>
      <protection locked="0"/>
    </xf>
    <xf numFmtId="4" fontId="24" fillId="2" borderId="23" xfId="0" applyNumberFormat="1" applyFont="1" applyFill="1" applyBorder="1" applyAlignment="1" applyProtection="1">
      <alignment vertical="center"/>
      <protection locked="0"/>
    </xf>
    <xf numFmtId="4" fontId="24" fillId="0" borderId="23" xfId="0" applyNumberFormat="1" applyFont="1" applyBorder="1" applyAlignment="1" applyProtection="1">
      <alignment vertical="center"/>
    </xf>
    <xf numFmtId="0" fontId="0" fillId="0" borderId="23" xfId="0" applyFont="1" applyBorder="1" applyAlignment="1" applyProtection="1">
      <alignment vertical="center"/>
    </xf>
    <xf numFmtId="0" fontId="25" fillId="2" borderId="14" xfId="0" applyFont="1" applyFill="1" applyBorder="1" applyAlignment="1" applyProtection="1">
      <alignment horizontal="left" vertical="center"/>
      <protection locked="0"/>
    </xf>
    <xf numFmtId="0" fontId="25" fillId="0" borderId="0" xfId="0" applyFont="1" applyBorder="1" applyAlignment="1" applyProtection="1">
      <alignment horizontal="center" vertical="center"/>
    </xf>
    <xf numFmtId="166" fontId="25" fillId="0" borderId="0" xfId="0" applyNumberFormat="1" applyFont="1" applyBorder="1" applyAlignment="1" applyProtection="1">
      <alignment vertical="center"/>
    </xf>
    <xf numFmtId="166" fontId="25" fillId="0" borderId="15" xfId="0" applyNumberFormat="1" applyFont="1" applyBorder="1" applyAlignment="1" applyProtection="1">
      <alignment vertical="center"/>
    </xf>
    <xf numFmtId="0" fontId="24" fillId="0" borderId="0" xfId="0" applyFont="1" applyAlignment="1">
      <alignment horizontal="left" vertical="center"/>
    </xf>
    <xf numFmtId="0" fontId="9" fillId="0" borderId="3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37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167" fontId="9" fillId="0" borderId="0" xfId="0" applyNumberFormat="1" applyFont="1" applyAlignment="1" applyProtection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3" xfId="0" applyFont="1" applyBorder="1" applyAlignment="1">
      <alignment vertical="center"/>
    </xf>
    <xf numFmtId="0" fontId="9" fillId="0" borderId="14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5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10" fillId="0" borderId="3" xfId="0" applyFont="1" applyBorder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10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 wrapText="1"/>
    </xf>
    <xf numFmtId="167" fontId="10" fillId="0" borderId="0" xfId="0" applyNumberFormat="1" applyFont="1" applyAlignment="1" applyProtection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3" xfId="0" applyFont="1" applyBorder="1" applyAlignment="1">
      <alignment vertical="center"/>
    </xf>
    <xf numFmtId="0" fontId="10" fillId="0" borderId="14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10" fillId="0" borderId="15" xfId="0" applyFont="1" applyBorder="1" applyAlignment="1" applyProtection="1">
      <alignment vertical="center"/>
    </xf>
    <xf numFmtId="0" fontId="10" fillId="0" borderId="0" xfId="0" applyFont="1" applyAlignment="1">
      <alignment horizontal="left" vertical="center"/>
    </xf>
    <xf numFmtId="0" fontId="38" fillId="0" borderId="23" xfId="0" applyFont="1" applyBorder="1" applyAlignment="1" applyProtection="1">
      <alignment horizontal="center" vertical="center"/>
    </xf>
    <xf numFmtId="49" fontId="38" fillId="0" borderId="23" xfId="0" applyNumberFormat="1" applyFont="1" applyBorder="1" applyAlignment="1" applyProtection="1">
      <alignment horizontal="left" vertical="center" wrapText="1"/>
    </xf>
    <xf numFmtId="0" fontId="38" fillId="0" borderId="23" xfId="0" applyFont="1" applyBorder="1" applyAlignment="1" applyProtection="1">
      <alignment horizontal="left" vertical="center" wrapText="1"/>
    </xf>
    <xf numFmtId="0" fontId="38" fillId="0" borderId="23" xfId="0" applyFont="1" applyBorder="1" applyAlignment="1" applyProtection="1">
      <alignment horizontal="center" vertical="center" wrapText="1"/>
    </xf>
    <xf numFmtId="167" fontId="38" fillId="2" borderId="23" xfId="0" applyNumberFormat="1" applyFont="1" applyFill="1" applyBorder="1" applyAlignment="1" applyProtection="1">
      <alignment vertical="center"/>
      <protection locked="0"/>
    </xf>
    <xf numFmtId="4" fontId="38" fillId="2" borderId="23" xfId="0" applyNumberFormat="1" applyFont="1" applyFill="1" applyBorder="1" applyAlignment="1" applyProtection="1">
      <alignment vertical="center"/>
      <protection locked="0"/>
    </xf>
    <xf numFmtId="4" fontId="38" fillId="0" borderId="23" xfId="0" applyNumberFormat="1" applyFont="1" applyBorder="1" applyAlignment="1" applyProtection="1">
      <alignment vertical="center"/>
    </xf>
    <xf numFmtId="0" fontId="39" fillId="0" borderId="23" xfId="0" applyFont="1" applyBorder="1" applyAlignment="1" applyProtection="1">
      <alignment vertical="center"/>
    </xf>
    <xf numFmtId="0" fontId="39" fillId="0" borderId="3" xfId="0" applyFont="1" applyBorder="1" applyAlignment="1">
      <alignment vertical="center"/>
    </xf>
    <xf numFmtId="0" fontId="38" fillId="2" borderId="14" xfId="0" applyFont="1" applyFill="1" applyBorder="1" applyAlignment="1" applyProtection="1">
      <alignment horizontal="left" vertical="center"/>
      <protection locked="0"/>
    </xf>
    <xf numFmtId="0" fontId="38" fillId="0" borderId="0" xfId="0" applyFont="1" applyBorder="1" applyAlignment="1" applyProtection="1">
      <alignment horizontal="center" vertical="center"/>
    </xf>
    <xf numFmtId="0" fontId="0" fillId="0" borderId="14" xfId="0" applyFont="1" applyBorder="1" applyAlignment="1" applyProtection="1">
      <alignment vertical="center"/>
    </xf>
    <xf numFmtId="0" fontId="0" fillId="0" borderId="0" xfId="0" applyBorder="1" applyAlignment="1" applyProtection="1">
      <alignment vertical="center"/>
    </xf>
    <xf numFmtId="0" fontId="0" fillId="2" borderId="23" xfId="0" applyFont="1" applyFill="1" applyBorder="1" applyAlignment="1" applyProtection="1">
      <alignment horizontal="center" vertical="center"/>
      <protection locked="0"/>
    </xf>
    <xf numFmtId="49" fontId="0" fillId="2" borderId="23" xfId="0" applyNumberFormat="1" applyFont="1" applyFill="1" applyBorder="1" applyAlignment="1" applyProtection="1">
      <alignment horizontal="left" vertical="center" wrapText="1"/>
      <protection locked="0"/>
    </xf>
    <xf numFmtId="0" fontId="0" fillId="2" borderId="23" xfId="0" applyFont="1" applyFill="1" applyBorder="1" applyAlignment="1" applyProtection="1">
      <alignment horizontal="left" vertical="center" wrapText="1"/>
      <protection locked="0"/>
    </xf>
    <xf numFmtId="0" fontId="0" fillId="2" borderId="23" xfId="0" applyFont="1" applyFill="1" applyBorder="1" applyAlignment="1" applyProtection="1">
      <alignment horizontal="center" vertical="center" wrapText="1"/>
      <protection locked="0"/>
    </xf>
    <xf numFmtId="167" fontId="0" fillId="2" borderId="23" xfId="0" applyNumberFormat="1" applyFont="1" applyFill="1" applyBorder="1" applyAlignment="1" applyProtection="1">
      <alignment vertical="center"/>
      <protection locked="0"/>
    </xf>
    <xf numFmtId="4" fontId="0" fillId="2" borderId="23" xfId="0" applyNumberFormat="1" applyFont="1" applyFill="1" applyBorder="1" applyAlignment="1" applyProtection="1">
      <alignment vertical="center"/>
      <protection locked="0"/>
    </xf>
    <xf numFmtId="4" fontId="0" fillId="0" borderId="23" xfId="0" applyNumberFormat="1" applyFont="1" applyBorder="1" applyAlignment="1" applyProtection="1">
      <alignment vertical="center"/>
    </xf>
    <xf numFmtId="0" fontId="23" fillId="2" borderId="23" xfId="0" applyFont="1" applyFill="1" applyBorder="1" applyAlignment="1" applyProtection="1">
      <alignment horizontal="left" vertical="center"/>
      <protection locked="0"/>
    </xf>
    <xf numFmtId="0" fontId="23" fillId="2" borderId="23" xfId="0" applyFont="1" applyFill="1" applyBorder="1" applyAlignment="1" applyProtection="1">
      <alignment horizontal="center" vertical="center"/>
      <protection locked="0"/>
    </xf>
    <xf numFmtId="0" fontId="0" fillId="0" borderId="20" xfId="0" applyFont="1" applyBorder="1" applyAlignment="1" applyProtection="1">
      <alignment vertical="center"/>
    </xf>
    <xf numFmtId="0" fontId="0" fillId="0" borderId="21" xfId="0" applyFont="1" applyBorder="1" applyAlignment="1" applyProtection="1">
      <alignment vertical="center"/>
    </xf>
    <xf numFmtId="0" fontId="1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0" fillId="0" borderId="3" xfId="0" applyFont="1" applyBorder="1" applyAlignment="1">
      <alignment horizontal="center" vertical="center" wrapText="1"/>
    </xf>
    <xf numFmtId="0" fontId="24" fillId="4" borderId="16" xfId="0" applyFont="1" applyFill="1" applyBorder="1" applyAlignment="1">
      <alignment horizontal="center" vertical="center" wrapText="1"/>
    </xf>
    <xf numFmtId="0" fontId="24" fillId="4" borderId="17" xfId="0" applyFont="1" applyFill="1" applyBorder="1" applyAlignment="1">
      <alignment horizontal="center" vertical="center" wrapText="1"/>
    </xf>
    <xf numFmtId="0" fontId="24" fillId="4" borderId="18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40" fillId="0" borderId="16" xfId="0" applyFont="1" applyBorder="1" applyAlignment="1">
      <alignment horizontal="left" vertical="center" wrapText="1"/>
    </xf>
    <xf numFmtId="0" fontId="40" fillId="0" borderId="23" xfId="0" applyFont="1" applyBorder="1" applyAlignment="1">
      <alignment horizontal="left" vertical="center" wrapText="1"/>
    </xf>
    <xf numFmtId="0" fontId="40" fillId="0" borderId="23" xfId="0" applyFont="1" applyBorder="1" applyAlignment="1">
      <alignment horizontal="left" vertical="center"/>
    </xf>
    <xf numFmtId="167" fontId="40" fillId="0" borderId="18" xfId="0" applyNumberFormat="1" applyFont="1" applyBorder="1" applyAlignment="1">
      <alignment vertical="center"/>
    </xf>
    <xf numFmtId="0" fontId="0" fillId="0" borderId="0" xfId="0" applyFont="1" applyAlignment="1">
      <alignment horizontal="left" vertical="center" wrapText="1"/>
    </xf>
    <xf numFmtId="167" fontId="0" fillId="0" borderId="0" xfId="0" applyNumberFormat="1" applyFont="1" applyAlignment="1">
      <alignment vertical="center"/>
    </xf>
    <xf numFmtId="0" fontId="36" fillId="0" borderId="0" xfId="0" applyFont="1" applyAlignment="1">
      <alignment horizontal="left" vertical="center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styles" Target="styles.xml" /><Relationship Id="rId5" Type="http://schemas.openxmlformats.org/officeDocument/2006/relationships/theme" Target="theme/theme1.xml" /><Relationship Id="rId6" Type="http://schemas.openxmlformats.org/officeDocument/2006/relationships/calcChain" Target="calcChain.xml" /><Relationship Id="rId7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hidden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5" t="s">
        <v>0</v>
      </c>
      <c r="AZ1" s="15" t="s">
        <v>1</v>
      </c>
      <c r="BA1" s="15" t="s">
        <v>2</v>
      </c>
      <c r="BB1" s="15" t="s">
        <v>3</v>
      </c>
      <c r="BT1" s="15" t="s">
        <v>4</v>
      </c>
      <c r="BU1" s="15" t="s">
        <v>4</v>
      </c>
      <c r="BV1" s="15" t="s">
        <v>5</v>
      </c>
    </row>
    <row r="2" s="1" customFormat="1" ht="36.96" customHeight="1"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16" t="s">
        <v>6</v>
      </c>
      <c r="BT2" s="16" t="s">
        <v>7</v>
      </c>
    </row>
    <row r="3" s="1" customFormat="1" ht="6.96" customHeight="1">
      <c r="B3" s="17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9"/>
      <c r="BS3" s="16" t="s">
        <v>6</v>
      </c>
      <c r="BT3" s="16" t="s">
        <v>7</v>
      </c>
    </row>
    <row r="4" s="1" customFormat="1" ht="24.96" customHeight="1">
      <c r="B4" s="20"/>
      <c r="C4" s="21"/>
      <c r="D4" s="22" t="s">
        <v>8</v>
      </c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19"/>
      <c r="AS4" s="23" t="s">
        <v>9</v>
      </c>
      <c r="BE4" s="24" t="s">
        <v>10</v>
      </c>
      <c r="BS4" s="16" t="s">
        <v>11</v>
      </c>
    </row>
    <row r="5" s="1" customFormat="1" ht="12" customHeight="1">
      <c r="B5" s="20"/>
      <c r="C5" s="21"/>
      <c r="D5" s="25" t="s">
        <v>12</v>
      </c>
      <c r="E5" s="21"/>
      <c r="F5" s="21"/>
      <c r="G5" s="21"/>
      <c r="H5" s="21"/>
      <c r="I5" s="21"/>
      <c r="J5" s="21"/>
      <c r="K5" s="26" t="s">
        <v>13</v>
      </c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  <c r="AQ5" s="21"/>
      <c r="AR5" s="19"/>
      <c r="BE5" s="27" t="s">
        <v>14</v>
      </c>
      <c r="BS5" s="16" t="s">
        <v>6</v>
      </c>
    </row>
    <row r="6" s="1" customFormat="1" ht="36.96" customHeight="1">
      <c r="B6" s="20"/>
      <c r="C6" s="21"/>
      <c r="D6" s="28" t="s">
        <v>15</v>
      </c>
      <c r="E6" s="21"/>
      <c r="F6" s="21"/>
      <c r="G6" s="21"/>
      <c r="H6" s="21"/>
      <c r="I6" s="21"/>
      <c r="J6" s="21"/>
      <c r="K6" s="29" t="s">
        <v>16</v>
      </c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19"/>
      <c r="BE6" s="30"/>
      <c r="BS6" s="16" t="s">
        <v>6</v>
      </c>
    </row>
    <row r="7" s="1" customFormat="1" ht="12" customHeight="1">
      <c r="B7" s="20"/>
      <c r="C7" s="21"/>
      <c r="D7" s="31" t="s">
        <v>17</v>
      </c>
      <c r="E7" s="21"/>
      <c r="F7" s="21"/>
      <c r="G7" s="21"/>
      <c r="H7" s="21"/>
      <c r="I7" s="21"/>
      <c r="J7" s="21"/>
      <c r="K7" s="26" t="s">
        <v>1</v>
      </c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31" t="s">
        <v>18</v>
      </c>
      <c r="AL7" s="21"/>
      <c r="AM7" s="21"/>
      <c r="AN7" s="26" t="s">
        <v>1</v>
      </c>
      <c r="AO7" s="21"/>
      <c r="AP7" s="21"/>
      <c r="AQ7" s="21"/>
      <c r="AR7" s="19"/>
      <c r="BE7" s="30"/>
      <c r="BS7" s="16" t="s">
        <v>6</v>
      </c>
    </row>
    <row r="8" s="1" customFormat="1" ht="12" customHeight="1">
      <c r="B8" s="20"/>
      <c r="C8" s="21"/>
      <c r="D8" s="31" t="s">
        <v>19</v>
      </c>
      <c r="E8" s="21"/>
      <c r="F8" s="21"/>
      <c r="G8" s="21"/>
      <c r="H8" s="21"/>
      <c r="I8" s="21"/>
      <c r="J8" s="21"/>
      <c r="K8" s="26" t="s">
        <v>20</v>
      </c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31" t="s">
        <v>21</v>
      </c>
      <c r="AL8" s="21"/>
      <c r="AM8" s="21"/>
      <c r="AN8" s="32" t="s">
        <v>22</v>
      </c>
      <c r="AO8" s="21"/>
      <c r="AP8" s="21"/>
      <c r="AQ8" s="21"/>
      <c r="AR8" s="19"/>
      <c r="BE8" s="30"/>
      <c r="BS8" s="16" t="s">
        <v>6</v>
      </c>
    </row>
    <row r="9" s="1" customFormat="1" ht="14.4" customHeight="1">
      <c r="B9" s="20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19"/>
      <c r="BE9" s="30"/>
      <c r="BS9" s="16" t="s">
        <v>6</v>
      </c>
    </row>
    <row r="10" s="1" customFormat="1" ht="12" customHeight="1">
      <c r="B10" s="20"/>
      <c r="C10" s="21"/>
      <c r="D10" s="31" t="s">
        <v>23</v>
      </c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31" t="s">
        <v>24</v>
      </c>
      <c r="AL10" s="21"/>
      <c r="AM10" s="21"/>
      <c r="AN10" s="26" t="s">
        <v>25</v>
      </c>
      <c r="AO10" s="21"/>
      <c r="AP10" s="21"/>
      <c r="AQ10" s="21"/>
      <c r="AR10" s="19"/>
      <c r="BE10" s="30"/>
      <c r="BS10" s="16" t="s">
        <v>6</v>
      </c>
    </row>
    <row r="11" s="1" customFormat="1" ht="18.48" customHeight="1">
      <c r="B11" s="20"/>
      <c r="C11" s="21"/>
      <c r="D11" s="21"/>
      <c r="E11" s="26" t="s">
        <v>26</v>
      </c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31" t="s">
        <v>27</v>
      </c>
      <c r="AL11" s="21"/>
      <c r="AM11" s="21"/>
      <c r="AN11" s="26" t="s">
        <v>28</v>
      </c>
      <c r="AO11" s="21"/>
      <c r="AP11" s="21"/>
      <c r="AQ11" s="21"/>
      <c r="AR11" s="19"/>
      <c r="BE11" s="30"/>
      <c r="BS11" s="16" t="s">
        <v>6</v>
      </c>
    </row>
    <row r="12" s="1" customFormat="1" ht="6.96" customHeight="1">
      <c r="B12" s="20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1"/>
      <c r="AL12" s="21"/>
      <c r="AM12" s="21"/>
      <c r="AN12" s="21"/>
      <c r="AO12" s="21"/>
      <c r="AP12" s="21"/>
      <c r="AQ12" s="21"/>
      <c r="AR12" s="19"/>
      <c r="BE12" s="30"/>
      <c r="BS12" s="16" t="s">
        <v>6</v>
      </c>
    </row>
    <row r="13" s="1" customFormat="1" ht="12" customHeight="1">
      <c r="B13" s="20"/>
      <c r="C13" s="21"/>
      <c r="D13" s="31" t="s">
        <v>29</v>
      </c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31" t="s">
        <v>24</v>
      </c>
      <c r="AL13" s="21"/>
      <c r="AM13" s="21"/>
      <c r="AN13" s="33" t="s">
        <v>30</v>
      </c>
      <c r="AO13" s="21"/>
      <c r="AP13" s="21"/>
      <c r="AQ13" s="21"/>
      <c r="AR13" s="19"/>
      <c r="BE13" s="30"/>
      <c r="BS13" s="16" t="s">
        <v>6</v>
      </c>
    </row>
    <row r="14">
      <c r="B14" s="20"/>
      <c r="C14" s="21"/>
      <c r="D14" s="21"/>
      <c r="E14" s="33" t="s">
        <v>30</v>
      </c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34"/>
      <c r="AI14" s="34"/>
      <c r="AJ14" s="34"/>
      <c r="AK14" s="31" t="s">
        <v>27</v>
      </c>
      <c r="AL14" s="21"/>
      <c r="AM14" s="21"/>
      <c r="AN14" s="33" t="s">
        <v>30</v>
      </c>
      <c r="AO14" s="21"/>
      <c r="AP14" s="21"/>
      <c r="AQ14" s="21"/>
      <c r="AR14" s="19"/>
      <c r="BE14" s="30"/>
      <c r="BS14" s="16" t="s">
        <v>6</v>
      </c>
    </row>
    <row r="15" s="1" customFormat="1" ht="6.96" customHeight="1">
      <c r="B15" s="20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  <c r="AN15" s="21"/>
      <c r="AO15" s="21"/>
      <c r="AP15" s="21"/>
      <c r="AQ15" s="21"/>
      <c r="AR15" s="19"/>
      <c r="BE15" s="30"/>
      <c r="BS15" s="16" t="s">
        <v>4</v>
      </c>
    </row>
    <row r="16" s="1" customFormat="1" ht="12" customHeight="1">
      <c r="B16" s="20"/>
      <c r="C16" s="21"/>
      <c r="D16" s="31" t="s">
        <v>31</v>
      </c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31" t="s">
        <v>24</v>
      </c>
      <c r="AL16" s="21"/>
      <c r="AM16" s="21"/>
      <c r="AN16" s="26" t="s">
        <v>1</v>
      </c>
      <c r="AO16" s="21"/>
      <c r="AP16" s="21"/>
      <c r="AQ16" s="21"/>
      <c r="AR16" s="19"/>
      <c r="BE16" s="30"/>
      <c r="BS16" s="16" t="s">
        <v>4</v>
      </c>
    </row>
    <row r="17" s="1" customFormat="1" ht="18.48" customHeight="1">
      <c r="B17" s="20"/>
      <c r="C17" s="21"/>
      <c r="D17" s="21"/>
      <c r="E17" s="26" t="s">
        <v>32</v>
      </c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31" t="s">
        <v>27</v>
      </c>
      <c r="AL17" s="21"/>
      <c r="AM17" s="21"/>
      <c r="AN17" s="26" t="s">
        <v>1</v>
      </c>
      <c r="AO17" s="21"/>
      <c r="AP17" s="21"/>
      <c r="AQ17" s="21"/>
      <c r="AR17" s="19"/>
      <c r="BE17" s="30"/>
      <c r="BS17" s="16" t="s">
        <v>33</v>
      </c>
    </row>
    <row r="18" s="1" customFormat="1" ht="6.96" customHeight="1">
      <c r="B18" s="20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1"/>
      <c r="AK18" s="21"/>
      <c r="AL18" s="21"/>
      <c r="AM18" s="21"/>
      <c r="AN18" s="21"/>
      <c r="AO18" s="21"/>
      <c r="AP18" s="21"/>
      <c r="AQ18" s="21"/>
      <c r="AR18" s="19"/>
      <c r="BE18" s="30"/>
      <c r="BS18" s="16" t="s">
        <v>6</v>
      </c>
    </row>
    <row r="19" s="1" customFormat="1" ht="12" customHeight="1">
      <c r="B19" s="20"/>
      <c r="C19" s="21"/>
      <c r="D19" s="31" t="s">
        <v>34</v>
      </c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31" t="s">
        <v>24</v>
      </c>
      <c r="AL19" s="21"/>
      <c r="AM19" s="21"/>
      <c r="AN19" s="26" t="s">
        <v>1</v>
      </c>
      <c r="AO19" s="21"/>
      <c r="AP19" s="21"/>
      <c r="AQ19" s="21"/>
      <c r="AR19" s="19"/>
      <c r="BE19" s="30"/>
      <c r="BS19" s="16" t="s">
        <v>6</v>
      </c>
    </row>
    <row r="20" s="1" customFormat="1" ht="18.48" customHeight="1">
      <c r="B20" s="20"/>
      <c r="C20" s="21"/>
      <c r="D20" s="21"/>
      <c r="E20" s="26" t="s">
        <v>32</v>
      </c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31" t="s">
        <v>27</v>
      </c>
      <c r="AL20" s="21"/>
      <c r="AM20" s="21"/>
      <c r="AN20" s="26" t="s">
        <v>1</v>
      </c>
      <c r="AO20" s="21"/>
      <c r="AP20" s="21"/>
      <c r="AQ20" s="21"/>
      <c r="AR20" s="19"/>
      <c r="BE20" s="30"/>
      <c r="BS20" s="16" t="s">
        <v>33</v>
      </c>
    </row>
    <row r="21" s="1" customFormat="1" ht="6.96" customHeight="1">
      <c r="B21" s="20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  <c r="AM21" s="21"/>
      <c r="AN21" s="21"/>
      <c r="AO21" s="21"/>
      <c r="AP21" s="21"/>
      <c r="AQ21" s="21"/>
      <c r="AR21" s="19"/>
      <c r="BE21" s="30"/>
    </row>
    <row r="22" s="1" customFormat="1" ht="12" customHeight="1">
      <c r="B22" s="20"/>
      <c r="C22" s="21"/>
      <c r="D22" s="31" t="s">
        <v>35</v>
      </c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  <c r="AK22" s="21"/>
      <c r="AL22" s="21"/>
      <c r="AM22" s="21"/>
      <c r="AN22" s="21"/>
      <c r="AO22" s="21"/>
      <c r="AP22" s="21"/>
      <c r="AQ22" s="21"/>
      <c r="AR22" s="19"/>
      <c r="BE22" s="30"/>
    </row>
    <row r="23" s="1" customFormat="1" ht="16.5" customHeight="1">
      <c r="B23" s="20"/>
      <c r="C23" s="21"/>
      <c r="D23" s="21"/>
      <c r="E23" s="35" t="s">
        <v>1</v>
      </c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  <c r="AF23" s="35"/>
      <c r="AG23" s="35"/>
      <c r="AH23" s="35"/>
      <c r="AI23" s="35"/>
      <c r="AJ23" s="35"/>
      <c r="AK23" s="35"/>
      <c r="AL23" s="35"/>
      <c r="AM23" s="35"/>
      <c r="AN23" s="35"/>
      <c r="AO23" s="21"/>
      <c r="AP23" s="21"/>
      <c r="AQ23" s="21"/>
      <c r="AR23" s="19"/>
      <c r="BE23" s="30"/>
    </row>
    <row r="24" s="1" customFormat="1" ht="6.96" customHeight="1">
      <c r="B24" s="20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21"/>
      <c r="AO24" s="21"/>
      <c r="AP24" s="21"/>
      <c r="AQ24" s="21"/>
      <c r="AR24" s="19"/>
      <c r="BE24" s="30"/>
    </row>
    <row r="25" s="1" customFormat="1" ht="6.96" customHeight="1">
      <c r="B25" s="20"/>
      <c r="C25" s="21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  <c r="AF25" s="36"/>
      <c r="AG25" s="36"/>
      <c r="AH25" s="36"/>
      <c r="AI25" s="36"/>
      <c r="AJ25" s="36"/>
      <c r="AK25" s="36"/>
      <c r="AL25" s="36"/>
      <c r="AM25" s="36"/>
      <c r="AN25" s="36"/>
      <c r="AO25" s="36"/>
      <c r="AP25" s="21"/>
      <c r="AQ25" s="21"/>
      <c r="AR25" s="19"/>
      <c r="BE25" s="30"/>
    </row>
    <row r="26" s="1" customFormat="1" ht="14.4" customHeight="1">
      <c r="B26" s="20"/>
      <c r="C26" s="21"/>
      <c r="D26" s="37" t="s">
        <v>36</v>
      </c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21"/>
      <c r="AJ26" s="21"/>
      <c r="AK26" s="38">
        <f>ROUND(AG94,2)</f>
        <v>0</v>
      </c>
      <c r="AL26" s="21"/>
      <c r="AM26" s="21"/>
      <c r="AN26" s="21"/>
      <c r="AO26" s="21"/>
      <c r="AP26" s="21"/>
      <c r="AQ26" s="21"/>
      <c r="AR26" s="19"/>
      <c r="BE26" s="30"/>
    </row>
    <row r="27" s="1" customFormat="1" ht="14.4" customHeight="1">
      <c r="B27" s="20"/>
      <c r="C27" s="21"/>
      <c r="D27" s="37" t="s">
        <v>37</v>
      </c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21"/>
      <c r="AF27" s="21"/>
      <c r="AG27" s="21"/>
      <c r="AH27" s="21"/>
      <c r="AI27" s="21"/>
      <c r="AJ27" s="21"/>
      <c r="AK27" s="38">
        <f>ROUND(AG97, 2)</f>
        <v>0</v>
      </c>
      <c r="AL27" s="38"/>
      <c r="AM27" s="38"/>
      <c r="AN27" s="38"/>
      <c r="AO27" s="38"/>
      <c r="AP27" s="21"/>
      <c r="AQ27" s="21"/>
      <c r="AR27" s="19"/>
      <c r="BE27" s="30"/>
    </row>
    <row r="28" s="2" customFormat="1" ht="6.96" customHeight="1">
      <c r="A28" s="39"/>
      <c r="B28" s="40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  <c r="AF28" s="41"/>
      <c r="AG28" s="41"/>
      <c r="AH28" s="41"/>
      <c r="AI28" s="41"/>
      <c r="AJ28" s="41"/>
      <c r="AK28" s="41"/>
      <c r="AL28" s="41"/>
      <c r="AM28" s="41"/>
      <c r="AN28" s="41"/>
      <c r="AO28" s="41"/>
      <c r="AP28" s="41"/>
      <c r="AQ28" s="41"/>
      <c r="AR28" s="42"/>
      <c r="BE28" s="30"/>
    </row>
    <row r="29" s="2" customFormat="1" ht="25.92" customHeight="1">
      <c r="A29" s="39"/>
      <c r="B29" s="40"/>
      <c r="C29" s="41"/>
      <c r="D29" s="43" t="s">
        <v>38</v>
      </c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44"/>
      <c r="T29" s="44"/>
      <c r="U29" s="44"/>
      <c r="V29" s="44"/>
      <c r="W29" s="44"/>
      <c r="X29" s="44"/>
      <c r="Y29" s="44"/>
      <c r="Z29" s="44"/>
      <c r="AA29" s="44"/>
      <c r="AB29" s="44"/>
      <c r="AC29" s="44"/>
      <c r="AD29" s="44"/>
      <c r="AE29" s="44"/>
      <c r="AF29" s="44"/>
      <c r="AG29" s="44"/>
      <c r="AH29" s="44"/>
      <c r="AI29" s="44"/>
      <c r="AJ29" s="44"/>
      <c r="AK29" s="45">
        <f>ROUND(AK26 + AK27, 2)</f>
        <v>0</v>
      </c>
      <c r="AL29" s="44"/>
      <c r="AM29" s="44"/>
      <c r="AN29" s="44"/>
      <c r="AO29" s="44"/>
      <c r="AP29" s="41"/>
      <c r="AQ29" s="41"/>
      <c r="AR29" s="42"/>
      <c r="BE29" s="30"/>
    </row>
    <row r="30" s="2" customFormat="1" ht="6.96" customHeight="1">
      <c r="A30" s="39"/>
      <c r="B30" s="40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  <c r="AF30" s="41"/>
      <c r="AG30" s="41"/>
      <c r="AH30" s="41"/>
      <c r="AI30" s="41"/>
      <c r="AJ30" s="41"/>
      <c r="AK30" s="41"/>
      <c r="AL30" s="41"/>
      <c r="AM30" s="41"/>
      <c r="AN30" s="41"/>
      <c r="AO30" s="41"/>
      <c r="AP30" s="41"/>
      <c r="AQ30" s="41"/>
      <c r="AR30" s="42"/>
      <c r="BE30" s="30"/>
    </row>
    <row r="31" s="2" customFormat="1">
      <c r="A31" s="39"/>
      <c r="B31" s="40"/>
      <c r="C31" s="41"/>
      <c r="D31" s="41"/>
      <c r="E31" s="41"/>
      <c r="F31" s="41"/>
      <c r="G31" s="41"/>
      <c r="H31" s="41"/>
      <c r="I31" s="41"/>
      <c r="J31" s="41"/>
      <c r="K31" s="41"/>
      <c r="L31" s="46" t="s">
        <v>39</v>
      </c>
      <c r="M31" s="46"/>
      <c r="N31" s="46"/>
      <c r="O31" s="46"/>
      <c r="P31" s="46"/>
      <c r="Q31" s="41"/>
      <c r="R31" s="41"/>
      <c r="S31" s="41"/>
      <c r="T31" s="41"/>
      <c r="U31" s="41"/>
      <c r="V31" s="41"/>
      <c r="W31" s="46" t="s">
        <v>40</v>
      </c>
      <c r="X31" s="46"/>
      <c r="Y31" s="46"/>
      <c r="Z31" s="46"/>
      <c r="AA31" s="46"/>
      <c r="AB31" s="46"/>
      <c r="AC31" s="46"/>
      <c r="AD31" s="46"/>
      <c r="AE31" s="46"/>
      <c r="AF31" s="41"/>
      <c r="AG31" s="41"/>
      <c r="AH31" s="41"/>
      <c r="AI31" s="41"/>
      <c r="AJ31" s="41"/>
      <c r="AK31" s="46" t="s">
        <v>41</v>
      </c>
      <c r="AL31" s="46"/>
      <c r="AM31" s="46"/>
      <c r="AN31" s="46"/>
      <c r="AO31" s="46"/>
      <c r="AP31" s="41"/>
      <c r="AQ31" s="41"/>
      <c r="AR31" s="42"/>
      <c r="BE31" s="30"/>
    </row>
    <row r="32" s="3" customFormat="1" ht="14.4" customHeight="1">
      <c r="A32" s="3"/>
      <c r="B32" s="47"/>
      <c r="C32" s="48"/>
      <c r="D32" s="31" t="s">
        <v>42</v>
      </c>
      <c r="E32" s="48"/>
      <c r="F32" s="49" t="s">
        <v>43</v>
      </c>
      <c r="G32" s="48"/>
      <c r="H32" s="48"/>
      <c r="I32" s="48"/>
      <c r="J32" s="48"/>
      <c r="K32" s="48"/>
      <c r="L32" s="50">
        <v>0.20000000000000001</v>
      </c>
      <c r="M32" s="51"/>
      <c r="N32" s="51"/>
      <c r="O32" s="51"/>
      <c r="P32" s="51"/>
      <c r="Q32" s="51"/>
      <c r="R32" s="51"/>
      <c r="S32" s="51"/>
      <c r="T32" s="51"/>
      <c r="U32" s="51"/>
      <c r="V32" s="51"/>
      <c r="W32" s="52">
        <f>ROUND(AZ94 + SUM(CD97:CD101), 2)</f>
        <v>0</v>
      </c>
      <c r="X32" s="51"/>
      <c r="Y32" s="51"/>
      <c r="Z32" s="51"/>
      <c r="AA32" s="51"/>
      <c r="AB32" s="51"/>
      <c r="AC32" s="51"/>
      <c r="AD32" s="51"/>
      <c r="AE32" s="51"/>
      <c r="AF32" s="51"/>
      <c r="AG32" s="51"/>
      <c r="AH32" s="51"/>
      <c r="AI32" s="51"/>
      <c r="AJ32" s="51"/>
      <c r="AK32" s="52">
        <f>ROUND(AV94 + SUM(BY97:BY101), 2)</f>
        <v>0</v>
      </c>
      <c r="AL32" s="51"/>
      <c r="AM32" s="51"/>
      <c r="AN32" s="51"/>
      <c r="AO32" s="51"/>
      <c r="AP32" s="51"/>
      <c r="AQ32" s="51"/>
      <c r="AR32" s="53"/>
      <c r="AS32" s="54"/>
      <c r="AT32" s="54"/>
      <c r="AU32" s="54"/>
      <c r="AV32" s="54"/>
      <c r="AW32" s="54"/>
      <c r="AX32" s="54"/>
      <c r="AY32" s="54"/>
      <c r="AZ32" s="54"/>
      <c r="BE32" s="55"/>
    </row>
    <row r="33" s="3" customFormat="1" ht="14.4" customHeight="1">
      <c r="A33" s="3"/>
      <c r="B33" s="47"/>
      <c r="C33" s="48"/>
      <c r="D33" s="48"/>
      <c r="E33" s="48"/>
      <c r="F33" s="49" t="s">
        <v>44</v>
      </c>
      <c r="G33" s="48"/>
      <c r="H33" s="48"/>
      <c r="I33" s="48"/>
      <c r="J33" s="48"/>
      <c r="K33" s="48"/>
      <c r="L33" s="50">
        <v>0.20000000000000001</v>
      </c>
      <c r="M33" s="51"/>
      <c r="N33" s="51"/>
      <c r="O33" s="51"/>
      <c r="P33" s="51"/>
      <c r="Q33" s="51"/>
      <c r="R33" s="51"/>
      <c r="S33" s="51"/>
      <c r="T33" s="51"/>
      <c r="U33" s="51"/>
      <c r="V33" s="51"/>
      <c r="W33" s="52">
        <f>ROUND(BA94 + SUM(CE97:CE101), 2)</f>
        <v>0</v>
      </c>
      <c r="X33" s="51"/>
      <c r="Y33" s="51"/>
      <c r="Z33" s="51"/>
      <c r="AA33" s="51"/>
      <c r="AB33" s="51"/>
      <c r="AC33" s="51"/>
      <c r="AD33" s="51"/>
      <c r="AE33" s="51"/>
      <c r="AF33" s="51"/>
      <c r="AG33" s="51"/>
      <c r="AH33" s="51"/>
      <c r="AI33" s="51"/>
      <c r="AJ33" s="51"/>
      <c r="AK33" s="52">
        <f>ROUND(AW94 + SUM(BZ97:BZ101), 2)</f>
        <v>0</v>
      </c>
      <c r="AL33" s="51"/>
      <c r="AM33" s="51"/>
      <c r="AN33" s="51"/>
      <c r="AO33" s="51"/>
      <c r="AP33" s="51"/>
      <c r="AQ33" s="51"/>
      <c r="AR33" s="53"/>
      <c r="AS33" s="54"/>
      <c r="AT33" s="54"/>
      <c r="AU33" s="54"/>
      <c r="AV33" s="54"/>
      <c r="AW33" s="54"/>
      <c r="AX33" s="54"/>
      <c r="AY33" s="54"/>
      <c r="AZ33" s="54"/>
      <c r="BE33" s="55"/>
    </row>
    <row r="34" hidden="1" s="3" customFormat="1" ht="14.4" customHeight="1">
      <c r="A34" s="3"/>
      <c r="B34" s="47"/>
      <c r="C34" s="48"/>
      <c r="D34" s="48"/>
      <c r="E34" s="48"/>
      <c r="F34" s="31" t="s">
        <v>45</v>
      </c>
      <c r="G34" s="48"/>
      <c r="H34" s="48"/>
      <c r="I34" s="48"/>
      <c r="J34" s="48"/>
      <c r="K34" s="48"/>
      <c r="L34" s="56">
        <v>0.20000000000000001</v>
      </c>
      <c r="M34" s="48"/>
      <c r="N34" s="48"/>
      <c r="O34" s="48"/>
      <c r="P34" s="48"/>
      <c r="Q34" s="48"/>
      <c r="R34" s="48"/>
      <c r="S34" s="48"/>
      <c r="T34" s="48"/>
      <c r="U34" s="48"/>
      <c r="V34" s="48"/>
      <c r="W34" s="57">
        <f>ROUND(BB94 + SUM(CF97:CF101), 2)</f>
        <v>0</v>
      </c>
      <c r="X34" s="48"/>
      <c r="Y34" s="48"/>
      <c r="Z34" s="48"/>
      <c r="AA34" s="48"/>
      <c r="AB34" s="48"/>
      <c r="AC34" s="48"/>
      <c r="AD34" s="48"/>
      <c r="AE34" s="48"/>
      <c r="AF34" s="48"/>
      <c r="AG34" s="48"/>
      <c r="AH34" s="48"/>
      <c r="AI34" s="48"/>
      <c r="AJ34" s="48"/>
      <c r="AK34" s="57">
        <v>0</v>
      </c>
      <c r="AL34" s="48"/>
      <c r="AM34" s="48"/>
      <c r="AN34" s="48"/>
      <c r="AO34" s="48"/>
      <c r="AP34" s="48"/>
      <c r="AQ34" s="48"/>
      <c r="AR34" s="58"/>
      <c r="BE34" s="55"/>
    </row>
    <row r="35" hidden="1" s="3" customFormat="1" ht="14.4" customHeight="1">
      <c r="A35" s="3"/>
      <c r="B35" s="47"/>
      <c r="C35" s="48"/>
      <c r="D35" s="48"/>
      <c r="E35" s="48"/>
      <c r="F35" s="31" t="s">
        <v>46</v>
      </c>
      <c r="G35" s="48"/>
      <c r="H35" s="48"/>
      <c r="I35" s="48"/>
      <c r="J35" s="48"/>
      <c r="K35" s="48"/>
      <c r="L35" s="56">
        <v>0.20000000000000001</v>
      </c>
      <c r="M35" s="48"/>
      <c r="N35" s="48"/>
      <c r="O35" s="48"/>
      <c r="P35" s="48"/>
      <c r="Q35" s="48"/>
      <c r="R35" s="48"/>
      <c r="S35" s="48"/>
      <c r="T35" s="48"/>
      <c r="U35" s="48"/>
      <c r="V35" s="48"/>
      <c r="W35" s="57">
        <f>ROUND(BC94 + SUM(CG97:CG101), 2)</f>
        <v>0</v>
      </c>
      <c r="X35" s="48"/>
      <c r="Y35" s="48"/>
      <c r="Z35" s="48"/>
      <c r="AA35" s="48"/>
      <c r="AB35" s="48"/>
      <c r="AC35" s="48"/>
      <c r="AD35" s="48"/>
      <c r="AE35" s="48"/>
      <c r="AF35" s="48"/>
      <c r="AG35" s="48"/>
      <c r="AH35" s="48"/>
      <c r="AI35" s="48"/>
      <c r="AJ35" s="48"/>
      <c r="AK35" s="57">
        <v>0</v>
      </c>
      <c r="AL35" s="48"/>
      <c r="AM35" s="48"/>
      <c r="AN35" s="48"/>
      <c r="AO35" s="48"/>
      <c r="AP35" s="48"/>
      <c r="AQ35" s="48"/>
      <c r="AR35" s="58"/>
      <c r="BE35" s="3"/>
    </row>
    <row r="36" hidden="1" s="3" customFormat="1" ht="14.4" customHeight="1">
      <c r="A36" s="3"/>
      <c r="B36" s="47"/>
      <c r="C36" s="48"/>
      <c r="D36" s="48"/>
      <c r="E36" s="48"/>
      <c r="F36" s="49" t="s">
        <v>47</v>
      </c>
      <c r="G36" s="48"/>
      <c r="H36" s="48"/>
      <c r="I36" s="48"/>
      <c r="J36" s="48"/>
      <c r="K36" s="48"/>
      <c r="L36" s="50">
        <v>0</v>
      </c>
      <c r="M36" s="51"/>
      <c r="N36" s="51"/>
      <c r="O36" s="51"/>
      <c r="P36" s="51"/>
      <c r="Q36" s="51"/>
      <c r="R36" s="51"/>
      <c r="S36" s="51"/>
      <c r="T36" s="51"/>
      <c r="U36" s="51"/>
      <c r="V36" s="51"/>
      <c r="W36" s="52">
        <f>ROUND(BD94 + SUM(CH97:CH101), 2)</f>
        <v>0</v>
      </c>
      <c r="X36" s="51"/>
      <c r="Y36" s="51"/>
      <c r="Z36" s="51"/>
      <c r="AA36" s="51"/>
      <c r="AB36" s="51"/>
      <c r="AC36" s="51"/>
      <c r="AD36" s="51"/>
      <c r="AE36" s="51"/>
      <c r="AF36" s="51"/>
      <c r="AG36" s="51"/>
      <c r="AH36" s="51"/>
      <c r="AI36" s="51"/>
      <c r="AJ36" s="51"/>
      <c r="AK36" s="52">
        <v>0</v>
      </c>
      <c r="AL36" s="51"/>
      <c r="AM36" s="51"/>
      <c r="AN36" s="51"/>
      <c r="AO36" s="51"/>
      <c r="AP36" s="51"/>
      <c r="AQ36" s="51"/>
      <c r="AR36" s="53"/>
      <c r="AS36" s="54"/>
      <c r="AT36" s="54"/>
      <c r="AU36" s="54"/>
      <c r="AV36" s="54"/>
      <c r="AW36" s="54"/>
      <c r="AX36" s="54"/>
      <c r="AY36" s="54"/>
      <c r="AZ36" s="54"/>
      <c r="BE36" s="3"/>
    </row>
    <row r="37" s="2" customFormat="1" ht="6.96" customHeight="1">
      <c r="A37" s="39"/>
      <c r="B37" s="40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  <c r="AF37" s="41"/>
      <c r="AG37" s="41"/>
      <c r="AH37" s="41"/>
      <c r="AI37" s="41"/>
      <c r="AJ37" s="41"/>
      <c r="AK37" s="41"/>
      <c r="AL37" s="41"/>
      <c r="AM37" s="41"/>
      <c r="AN37" s="41"/>
      <c r="AO37" s="41"/>
      <c r="AP37" s="41"/>
      <c r="AQ37" s="41"/>
      <c r="AR37" s="42"/>
      <c r="BE37" s="39"/>
    </row>
    <row r="38" s="2" customFormat="1" ht="25.92" customHeight="1">
      <c r="A38" s="39"/>
      <c r="B38" s="40"/>
      <c r="C38" s="59"/>
      <c r="D38" s="60" t="s">
        <v>48</v>
      </c>
      <c r="E38" s="61"/>
      <c r="F38" s="61"/>
      <c r="G38" s="61"/>
      <c r="H38" s="61"/>
      <c r="I38" s="61"/>
      <c r="J38" s="61"/>
      <c r="K38" s="61"/>
      <c r="L38" s="61"/>
      <c r="M38" s="61"/>
      <c r="N38" s="61"/>
      <c r="O38" s="61"/>
      <c r="P38" s="61"/>
      <c r="Q38" s="61"/>
      <c r="R38" s="61"/>
      <c r="S38" s="61"/>
      <c r="T38" s="62" t="s">
        <v>49</v>
      </c>
      <c r="U38" s="61"/>
      <c r="V38" s="61"/>
      <c r="W38" s="61"/>
      <c r="X38" s="63" t="s">
        <v>50</v>
      </c>
      <c r="Y38" s="61"/>
      <c r="Z38" s="61"/>
      <c r="AA38" s="61"/>
      <c r="AB38" s="61"/>
      <c r="AC38" s="61"/>
      <c r="AD38" s="61"/>
      <c r="AE38" s="61"/>
      <c r="AF38" s="61"/>
      <c r="AG38" s="61"/>
      <c r="AH38" s="61"/>
      <c r="AI38" s="61"/>
      <c r="AJ38" s="61"/>
      <c r="AK38" s="64">
        <f>SUM(AK29:AK36)</f>
        <v>0</v>
      </c>
      <c r="AL38" s="61"/>
      <c r="AM38" s="61"/>
      <c r="AN38" s="61"/>
      <c r="AO38" s="65"/>
      <c r="AP38" s="59"/>
      <c r="AQ38" s="59"/>
      <c r="AR38" s="42"/>
      <c r="BE38" s="39"/>
    </row>
    <row r="39" s="2" customFormat="1" ht="6.96" customHeight="1">
      <c r="A39" s="39"/>
      <c r="B39" s="40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  <c r="AF39" s="41"/>
      <c r="AG39" s="41"/>
      <c r="AH39" s="41"/>
      <c r="AI39" s="41"/>
      <c r="AJ39" s="41"/>
      <c r="AK39" s="41"/>
      <c r="AL39" s="41"/>
      <c r="AM39" s="41"/>
      <c r="AN39" s="41"/>
      <c r="AO39" s="41"/>
      <c r="AP39" s="41"/>
      <c r="AQ39" s="41"/>
      <c r="AR39" s="42"/>
      <c r="BE39" s="39"/>
    </row>
    <row r="40" s="2" customFormat="1" ht="14.4" customHeight="1">
      <c r="A40" s="39"/>
      <c r="B40" s="40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  <c r="AF40" s="41"/>
      <c r="AG40" s="41"/>
      <c r="AH40" s="41"/>
      <c r="AI40" s="41"/>
      <c r="AJ40" s="41"/>
      <c r="AK40" s="41"/>
      <c r="AL40" s="41"/>
      <c r="AM40" s="41"/>
      <c r="AN40" s="41"/>
      <c r="AO40" s="41"/>
      <c r="AP40" s="41"/>
      <c r="AQ40" s="41"/>
      <c r="AR40" s="42"/>
      <c r="BE40" s="39"/>
    </row>
    <row r="41" s="1" customFormat="1" ht="14.4" customHeight="1">
      <c r="B41" s="20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  <c r="AE41" s="21"/>
      <c r="AF41" s="21"/>
      <c r="AG41" s="21"/>
      <c r="AH41" s="21"/>
      <c r="AI41" s="21"/>
      <c r="AJ41" s="21"/>
      <c r="AK41" s="21"/>
      <c r="AL41" s="21"/>
      <c r="AM41" s="21"/>
      <c r="AN41" s="21"/>
      <c r="AO41" s="21"/>
      <c r="AP41" s="21"/>
      <c r="AQ41" s="21"/>
      <c r="AR41" s="19"/>
    </row>
    <row r="42" s="1" customFormat="1" ht="14.4" customHeight="1">
      <c r="B42" s="20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19"/>
    </row>
    <row r="43" s="1" customFormat="1" ht="14.4" customHeight="1">
      <c r="B43" s="20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  <c r="AE43" s="21"/>
      <c r="AF43" s="21"/>
      <c r="AG43" s="21"/>
      <c r="AH43" s="21"/>
      <c r="AI43" s="21"/>
      <c r="AJ43" s="21"/>
      <c r="AK43" s="21"/>
      <c r="AL43" s="21"/>
      <c r="AM43" s="21"/>
      <c r="AN43" s="21"/>
      <c r="AO43" s="21"/>
      <c r="AP43" s="21"/>
      <c r="AQ43" s="21"/>
      <c r="AR43" s="19"/>
    </row>
    <row r="44" s="1" customFormat="1" ht="14.4" customHeight="1">
      <c r="B44" s="20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  <c r="AA44" s="21"/>
      <c r="AB44" s="21"/>
      <c r="AC44" s="21"/>
      <c r="AD44" s="21"/>
      <c r="AE44" s="21"/>
      <c r="AF44" s="21"/>
      <c r="AG44" s="21"/>
      <c r="AH44" s="21"/>
      <c r="AI44" s="21"/>
      <c r="AJ44" s="21"/>
      <c r="AK44" s="21"/>
      <c r="AL44" s="21"/>
      <c r="AM44" s="21"/>
      <c r="AN44" s="21"/>
      <c r="AO44" s="21"/>
      <c r="AP44" s="21"/>
      <c r="AQ44" s="21"/>
      <c r="AR44" s="19"/>
    </row>
    <row r="45" s="1" customFormat="1" ht="14.4" customHeight="1">
      <c r="B45" s="20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  <c r="AE45" s="21"/>
      <c r="AF45" s="21"/>
      <c r="AG45" s="21"/>
      <c r="AH45" s="21"/>
      <c r="AI45" s="21"/>
      <c r="AJ45" s="21"/>
      <c r="AK45" s="21"/>
      <c r="AL45" s="21"/>
      <c r="AM45" s="21"/>
      <c r="AN45" s="21"/>
      <c r="AO45" s="21"/>
      <c r="AP45" s="21"/>
      <c r="AQ45" s="21"/>
      <c r="AR45" s="19"/>
    </row>
    <row r="46" s="1" customFormat="1" ht="14.4" customHeight="1">
      <c r="B46" s="20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  <c r="AA46" s="21"/>
      <c r="AB46" s="21"/>
      <c r="AC46" s="21"/>
      <c r="AD46" s="21"/>
      <c r="AE46" s="21"/>
      <c r="AF46" s="21"/>
      <c r="AG46" s="21"/>
      <c r="AH46" s="21"/>
      <c r="AI46" s="21"/>
      <c r="AJ46" s="21"/>
      <c r="AK46" s="21"/>
      <c r="AL46" s="21"/>
      <c r="AM46" s="21"/>
      <c r="AN46" s="21"/>
      <c r="AO46" s="21"/>
      <c r="AP46" s="21"/>
      <c r="AQ46" s="21"/>
      <c r="AR46" s="19"/>
    </row>
    <row r="47" s="1" customFormat="1" ht="14.4" customHeight="1">
      <c r="B47" s="20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  <c r="AE47" s="21"/>
      <c r="AF47" s="21"/>
      <c r="AG47" s="21"/>
      <c r="AH47" s="21"/>
      <c r="AI47" s="21"/>
      <c r="AJ47" s="21"/>
      <c r="AK47" s="21"/>
      <c r="AL47" s="21"/>
      <c r="AM47" s="21"/>
      <c r="AN47" s="21"/>
      <c r="AO47" s="21"/>
      <c r="AP47" s="21"/>
      <c r="AQ47" s="21"/>
      <c r="AR47" s="19"/>
    </row>
    <row r="48" s="1" customFormat="1" ht="14.4" customHeight="1">
      <c r="B48" s="20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  <c r="AA48" s="21"/>
      <c r="AB48" s="21"/>
      <c r="AC48" s="21"/>
      <c r="AD48" s="21"/>
      <c r="AE48" s="21"/>
      <c r="AF48" s="21"/>
      <c r="AG48" s="21"/>
      <c r="AH48" s="21"/>
      <c r="AI48" s="21"/>
      <c r="AJ48" s="21"/>
      <c r="AK48" s="21"/>
      <c r="AL48" s="21"/>
      <c r="AM48" s="21"/>
      <c r="AN48" s="21"/>
      <c r="AO48" s="21"/>
      <c r="AP48" s="21"/>
      <c r="AQ48" s="21"/>
      <c r="AR48" s="19"/>
    </row>
    <row r="49" s="2" customFormat="1" ht="14.4" customHeight="1">
      <c r="B49" s="66"/>
      <c r="C49" s="67"/>
      <c r="D49" s="68" t="s">
        <v>51</v>
      </c>
      <c r="E49" s="69"/>
      <c r="F49" s="69"/>
      <c r="G49" s="69"/>
      <c r="H49" s="69"/>
      <c r="I49" s="69"/>
      <c r="J49" s="69"/>
      <c r="K49" s="69"/>
      <c r="L49" s="69"/>
      <c r="M49" s="69"/>
      <c r="N49" s="69"/>
      <c r="O49" s="69"/>
      <c r="P49" s="69"/>
      <c r="Q49" s="69"/>
      <c r="R49" s="69"/>
      <c r="S49" s="69"/>
      <c r="T49" s="69"/>
      <c r="U49" s="69"/>
      <c r="V49" s="69"/>
      <c r="W49" s="69"/>
      <c r="X49" s="69"/>
      <c r="Y49" s="69"/>
      <c r="Z49" s="69"/>
      <c r="AA49" s="69"/>
      <c r="AB49" s="69"/>
      <c r="AC49" s="69"/>
      <c r="AD49" s="69"/>
      <c r="AE49" s="69"/>
      <c r="AF49" s="69"/>
      <c r="AG49" s="69"/>
      <c r="AH49" s="68" t="s">
        <v>52</v>
      </c>
      <c r="AI49" s="69"/>
      <c r="AJ49" s="69"/>
      <c r="AK49" s="69"/>
      <c r="AL49" s="69"/>
      <c r="AM49" s="69"/>
      <c r="AN49" s="69"/>
      <c r="AO49" s="69"/>
      <c r="AP49" s="67"/>
      <c r="AQ49" s="67"/>
      <c r="AR49" s="70"/>
    </row>
    <row r="50">
      <c r="B50" s="20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  <c r="AA50" s="21"/>
      <c r="AB50" s="21"/>
      <c r="AC50" s="21"/>
      <c r="AD50" s="21"/>
      <c r="AE50" s="21"/>
      <c r="AF50" s="21"/>
      <c r="AG50" s="21"/>
      <c r="AH50" s="21"/>
      <c r="AI50" s="21"/>
      <c r="AJ50" s="21"/>
      <c r="AK50" s="21"/>
      <c r="AL50" s="21"/>
      <c r="AM50" s="21"/>
      <c r="AN50" s="21"/>
      <c r="AO50" s="21"/>
      <c r="AP50" s="21"/>
      <c r="AQ50" s="21"/>
      <c r="AR50" s="19"/>
    </row>
    <row r="51">
      <c r="B51" s="20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  <c r="AE51" s="21"/>
      <c r="AF51" s="21"/>
      <c r="AG51" s="21"/>
      <c r="AH51" s="21"/>
      <c r="AI51" s="21"/>
      <c r="AJ51" s="21"/>
      <c r="AK51" s="21"/>
      <c r="AL51" s="21"/>
      <c r="AM51" s="21"/>
      <c r="AN51" s="21"/>
      <c r="AO51" s="21"/>
      <c r="AP51" s="21"/>
      <c r="AQ51" s="21"/>
      <c r="AR51" s="19"/>
    </row>
    <row r="52">
      <c r="B52" s="20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  <c r="AA52" s="21"/>
      <c r="AB52" s="21"/>
      <c r="AC52" s="21"/>
      <c r="AD52" s="21"/>
      <c r="AE52" s="21"/>
      <c r="AF52" s="21"/>
      <c r="AG52" s="21"/>
      <c r="AH52" s="21"/>
      <c r="AI52" s="21"/>
      <c r="AJ52" s="21"/>
      <c r="AK52" s="21"/>
      <c r="AL52" s="21"/>
      <c r="AM52" s="21"/>
      <c r="AN52" s="21"/>
      <c r="AO52" s="21"/>
      <c r="AP52" s="21"/>
      <c r="AQ52" s="21"/>
      <c r="AR52" s="19"/>
    </row>
    <row r="53">
      <c r="B53" s="20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  <c r="AD53" s="21"/>
      <c r="AE53" s="21"/>
      <c r="AF53" s="21"/>
      <c r="AG53" s="21"/>
      <c r="AH53" s="21"/>
      <c r="AI53" s="21"/>
      <c r="AJ53" s="21"/>
      <c r="AK53" s="21"/>
      <c r="AL53" s="21"/>
      <c r="AM53" s="21"/>
      <c r="AN53" s="21"/>
      <c r="AO53" s="21"/>
      <c r="AP53" s="21"/>
      <c r="AQ53" s="21"/>
      <c r="AR53" s="19"/>
    </row>
    <row r="54">
      <c r="B54" s="20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  <c r="Z54" s="21"/>
      <c r="AA54" s="21"/>
      <c r="AB54" s="21"/>
      <c r="AC54" s="21"/>
      <c r="AD54" s="21"/>
      <c r="AE54" s="21"/>
      <c r="AF54" s="21"/>
      <c r="AG54" s="21"/>
      <c r="AH54" s="21"/>
      <c r="AI54" s="21"/>
      <c r="AJ54" s="21"/>
      <c r="AK54" s="21"/>
      <c r="AL54" s="21"/>
      <c r="AM54" s="21"/>
      <c r="AN54" s="21"/>
      <c r="AO54" s="21"/>
      <c r="AP54" s="21"/>
      <c r="AQ54" s="21"/>
      <c r="AR54" s="19"/>
    </row>
    <row r="55">
      <c r="B55" s="20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  <c r="AD55" s="21"/>
      <c r="AE55" s="21"/>
      <c r="AF55" s="21"/>
      <c r="AG55" s="21"/>
      <c r="AH55" s="21"/>
      <c r="AI55" s="21"/>
      <c r="AJ55" s="21"/>
      <c r="AK55" s="21"/>
      <c r="AL55" s="21"/>
      <c r="AM55" s="21"/>
      <c r="AN55" s="21"/>
      <c r="AO55" s="21"/>
      <c r="AP55" s="21"/>
      <c r="AQ55" s="21"/>
      <c r="AR55" s="19"/>
    </row>
    <row r="56">
      <c r="B56" s="20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  <c r="AA56" s="21"/>
      <c r="AB56" s="21"/>
      <c r="AC56" s="21"/>
      <c r="AD56" s="21"/>
      <c r="AE56" s="21"/>
      <c r="AF56" s="21"/>
      <c r="AG56" s="21"/>
      <c r="AH56" s="21"/>
      <c r="AI56" s="21"/>
      <c r="AJ56" s="21"/>
      <c r="AK56" s="21"/>
      <c r="AL56" s="21"/>
      <c r="AM56" s="21"/>
      <c r="AN56" s="21"/>
      <c r="AO56" s="21"/>
      <c r="AP56" s="21"/>
      <c r="AQ56" s="21"/>
      <c r="AR56" s="19"/>
    </row>
    <row r="57">
      <c r="B57" s="20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  <c r="AD57" s="21"/>
      <c r="AE57" s="21"/>
      <c r="AF57" s="21"/>
      <c r="AG57" s="21"/>
      <c r="AH57" s="21"/>
      <c r="AI57" s="21"/>
      <c r="AJ57" s="21"/>
      <c r="AK57" s="21"/>
      <c r="AL57" s="21"/>
      <c r="AM57" s="21"/>
      <c r="AN57" s="21"/>
      <c r="AO57" s="21"/>
      <c r="AP57" s="21"/>
      <c r="AQ57" s="21"/>
      <c r="AR57" s="19"/>
    </row>
    <row r="58">
      <c r="B58" s="20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  <c r="AA58" s="21"/>
      <c r="AB58" s="21"/>
      <c r="AC58" s="21"/>
      <c r="AD58" s="21"/>
      <c r="AE58" s="21"/>
      <c r="AF58" s="21"/>
      <c r="AG58" s="21"/>
      <c r="AH58" s="21"/>
      <c r="AI58" s="21"/>
      <c r="AJ58" s="21"/>
      <c r="AK58" s="21"/>
      <c r="AL58" s="21"/>
      <c r="AM58" s="21"/>
      <c r="AN58" s="21"/>
      <c r="AO58" s="21"/>
      <c r="AP58" s="21"/>
      <c r="AQ58" s="21"/>
      <c r="AR58" s="19"/>
    </row>
    <row r="59">
      <c r="B59" s="20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  <c r="AD59" s="21"/>
      <c r="AE59" s="21"/>
      <c r="AF59" s="21"/>
      <c r="AG59" s="21"/>
      <c r="AH59" s="21"/>
      <c r="AI59" s="21"/>
      <c r="AJ59" s="21"/>
      <c r="AK59" s="21"/>
      <c r="AL59" s="21"/>
      <c r="AM59" s="21"/>
      <c r="AN59" s="21"/>
      <c r="AO59" s="21"/>
      <c r="AP59" s="21"/>
      <c r="AQ59" s="21"/>
      <c r="AR59" s="19"/>
    </row>
    <row r="60" s="2" customFormat="1">
      <c r="A60" s="39"/>
      <c r="B60" s="40"/>
      <c r="C60" s="41"/>
      <c r="D60" s="71" t="s">
        <v>53</v>
      </c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4"/>
      <c r="R60" s="44"/>
      <c r="S60" s="44"/>
      <c r="T60" s="44"/>
      <c r="U60" s="44"/>
      <c r="V60" s="71" t="s">
        <v>54</v>
      </c>
      <c r="W60" s="44"/>
      <c r="X60" s="44"/>
      <c r="Y60" s="44"/>
      <c r="Z60" s="44"/>
      <c r="AA60" s="44"/>
      <c r="AB60" s="44"/>
      <c r="AC60" s="44"/>
      <c r="AD60" s="44"/>
      <c r="AE60" s="44"/>
      <c r="AF60" s="44"/>
      <c r="AG60" s="44"/>
      <c r="AH60" s="71" t="s">
        <v>53</v>
      </c>
      <c r="AI60" s="44"/>
      <c r="AJ60" s="44"/>
      <c r="AK60" s="44"/>
      <c r="AL60" s="44"/>
      <c r="AM60" s="71" t="s">
        <v>54</v>
      </c>
      <c r="AN60" s="44"/>
      <c r="AO60" s="44"/>
      <c r="AP60" s="41"/>
      <c r="AQ60" s="41"/>
      <c r="AR60" s="42"/>
      <c r="BE60" s="39"/>
    </row>
    <row r="61">
      <c r="B61" s="20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  <c r="AD61" s="21"/>
      <c r="AE61" s="21"/>
      <c r="AF61" s="21"/>
      <c r="AG61" s="21"/>
      <c r="AH61" s="21"/>
      <c r="AI61" s="21"/>
      <c r="AJ61" s="21"/>
      <c r="AK61" s="21"/>
      <c r="AL61" s="21"/>
      <c r="AM61" s="21"/>
      <c r="AN61" s="21"/>
      <c r="AO61" s="21"/>
      <c r="AP61" s="21"/>
      <c r="AQ61" s="21"/>
      <c r="AR61" s="19"/>
    </row>
    <row r="62">
      <c r="B62" s="20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  <c r="AA62" s="21"/>
      <c r="AB62" s="21"/>
      <c r="AC62" s="21"/>
      <c r="AD62" s="21"/>
      <c r="AE62" s="21"/>
      <c r="AF62" s="21"/>
      <c r="AG62" s="21"/>
      <c r="AH62" s="21"/>
      <c r="AI62" s="21"/>
      <c r="AJ62" s="21"/>
      <c r="AK62" s="21"/>
      <c r="AL62" s="21"/>
      <c r="AM62" s="21"/>
      <c r="AN62" s="21"/>
      <c r="AO62" s="21"/>
      <c r="AP62" s="21"/>
      <c r="AQ62" s="21"/>
      <c r="AR62" s="19"/>
    </row>
    <row r="63">
      <c r="B63" s="20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  <c r="AD63" s="21"/>
      <c r="AE63" s="21"/>
      <c r="AF63" s="21"/>
      <c r="AG63" s="21"/>
      <c r="AH63" s="21"/>
      <c r="AI63" s="21"/>
      <c r="AJ63" s="21"/>
      <c r="AK63" s="21"/>
      <c r="AL63" s="21"/>
      <c r="AM63" s="21"/>
      <c r="AN63" s="21"/>
      <c r="AO63" s="21"/>
      <c r="AP63" s="21"/>
      <c r="AQ63" s="21"/>
      <c r="AR63" s="19"/>
    </row>
    <row r="64" s="2" customFormat="1">
      <c r="A64" s="39"/>
      <c r="B64" s="40"/>
      <c r="C64" s="41"/>
      <c r="D64" s="68" t="s">
        <v>55</v>
      </c>
      <c r="E64" s="72"/>
      <c r="F64" s="72"/>
      <c r="G64" s="72"/>
      <c r="H64" s="72"/>
      <c r="I64" s="72"/>
      <c r="J64" s="72"/>
      <c r="K64" s="72"/>
      <c r="L64" s="72"/>
      <c r="M64" s="72"/>
      <c r="N64" s="72"/>
      <c r="O64" s="72"/>
      <c r="P64" s="72"/>
      <c r="Q64" s="72"/>
      <c r="R64" s="72"/>
      <c r="S64" s="72"/>
      <c r="T64" s="72"/>
      <c r="U64" s="72"/>
      <c r="V64" s="72"/>
      <c r="W64" s="72"/>
      <c r="X64" s="72"/>
      <c r="Y64" s="72"/>
      <c r="Z64" s="72"/>
      <c r="AA64" s="72"/>
      <c r="AB64" s="72"/>
      <c r="AC64" s="72"/>
      <c r="AD64" s="72"/>
      <c r="AE64" s="72"/>
      <c r="AF64" s="72"/>
      <c r="AG64" s="72"/>
      <c r="AH64" s="68" t="s">
        <v>56</v>
      </c>
      <c r="AI64" s="72"/>
      <c r="AJ64" s="72"/>
      <c r="AK64" s="72"/>
      <c r="AL64" s="72"/>
      <c r="AM64" s="72"/>
      <c r="AN64" s="72"/>
      <c r="AO64" s="72"/>
      <c r="AP64" s="41"/>
      <c r="AQ64" s="41"/>
      <c r="AR64" s="42"/>
      <c r="BE64" s="39"/>
    </row>
    <row r="65">
      <c r="B65" s="20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  <c r="AD65" s="21"/>
      <c r="AE65" s="21"/>
      <c r="AF65" s="21"/>
      <c r="AG65" s="21"/>
      <c r="AH65" s="21"/>
      <c r="AI65" s="21"/>
      <c r="AJ65" s="21"/>
      <c r="AK65" s="21"/>
      <c r="AL65" s="21"/>
      <c r="AM65" s="21"/>
      <c r="AN65" s="21"/>
      <c r="AO65" s="21"/>
      <c r="AP65" s="21"/>
      <c r="AQ65" s="21"/>
      <c r="AR65" s="19"/>
    </row>
    <row r="66">
      <c r="B66" s="20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  <c r="AA66" s="21"/>
      <c r="AB66" s="21"/>
      <c r="AC66" s="21"/>
      <c r="AD66" s="21"/>
      <c r="AE66" s="21"/>
      <c r="AF66" s="21"/>
      <c r="AG66" s="21"/>
      <c r="AH66" s="21"/>
      <c r="AI66" s="21"/>
      <c r="AJ66" s="21"/>
      <c r="AK66" s="21"/>
      <c r="AL66" s="21"/>
      <c r="AM66" s="21"/>
      <c r="AN66" s="21"/>
      <c r="AO66" s="21"/>
      <c r="AP66" s="21"/>
      <c r="AQ66" s="21"/>
      <c r="AR66" s="19"/>
    </row>
    <row r="67">
      <c r="B67" s="20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  <c r="AD67" s="21"/>
      <c r="AE67" s="21"/>
      <c r="AF67" s="21"/>
      <c r="AG67" s="21"/>
      <c r="AH67" s="21"/>
      <c r="AI67" s="21"/>
      <c r="AJ67" s="21"/>
      <c r="AK67" s="21"/>
      <c r="AL67" s="21"/>
      <c r="AM67" s="21"/>
      <c r="AN67" s="21"/>
      <c r="AO67" s="21"/>
      <c r="AP67" s="21"/>
      <c r="AQ67" s="21"/>
      <c r="AR67" s="19"/>
    </row>
    <row r="68">
      <c r="B68" s="20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  <c r="AA68" s="21"/>
      <c r="AB68" s="21"/>
      <c r="AC68" s="21"/>
      <c r="AD68" s="21"/>
      <c r="AE68" s="21"/>
      <c r="AF68" s="21"/>
      <c r="AG68" s="21"/>
      <c r="AH68" s="21"/>
      <c r="AI68" s="21"/>
      <c r="AJ68" s="21"/>
      <c r="AK68" s="21"/>
      <c r="AL68" s="21"/>
      <c r="AM68" s="21"/>
      <c r="AN68" s="21"/>
      <c r="AO68" s="21"/>
      <c r="AP68" s="21"/>
      <c r="AQ68" s="21"/>
      <c r="AR68" s="19"/>
    </row>
    <row r="69">
      <c r="B69" s="20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  <c r="AD69" s="21"/>
      <c r="AE69" s="21"/>
      <c r="AF69" s="21"/>
      <c r="AG69" s="21"/>
      <c r="AH69" s="21"/>
      <c r="AI69" s="21"/>
      <c r="AJ69" s="21"/>
      <c r="AK69" s="21"/>
      <c r="AL69" s="21"/>
      <c r="AM69" s="21"/>
      <c r="AN69" s="21"/>
      <c r="AO69" s="21"/>
      <c r="AP69" s="21"/>
      <c r="AQ69" s="21"/>
      <c r="AR69" s="19"/>
    </row>
    <row r="70">
      <c r="B70" s="20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  <c r="AA70" s="21"/>
      <c r="AB70" s="21"/>
      <c r="AC70" s="21"/>
      <c r="AD70" s="21"/>
      <c r="AE70" s="21"/>
      <c r="AF70" s="21"/>
      <c r="AG70" s="21"/>
      <c r="AH70" s="21"/>
      <c r="AI70" s="21"/>
      <c r="AJ70" s="21"/>
      <c r="AK70" s="21"/>
      <c r="AL70" s="21"/>
      <c r="AM70" s="21"/>
      <c r="AN70" s="21"/>
      <c r="AO70" s="21"/>
      <c r="AP70" s="21"/>
      <c r="AQ70" s="21"/>
      <c r="AR70" s="19"/>
    </row>
    <row r="71">
      <c r="B71" s="20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  <c r="AD71" s="21"/>
      <c r="AE71" s="21"/>
      <c r="AF71" s="21"/>
      <c r="AG71" s="21"/>
      <c r="AH71" s="21"/>
      <c r="AI71" s="21"/>
      <c r="AJ71" s="21"/>
      <c r="AK71" s="21"/>
      <c r="AL71" s="21"/>
      <c r="AM71" s="21"/>
      <c r="AN71" s="21"/>
      <c r="AO71" s="21"/>
      <c r="AP71" s="21"/>
      <c r="AQ71" s="21"/>
      <c r="AR71" s="19"/>
    </row>
    <row r="72">
      <c r="B72" s="20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  <c r="Z72" s="21"/>
      <c r="AA72" s="21"/>
      <c r="AB72" s="21"/>
      <c r="AC72" s="21"/>
      <c r="AD72" s="21"/>
      <c r="AE72" s="21"/>
      <c r="AF72" s="21"/>
      <c r="AG72" s="21"/>
      <c r="AH72" s="21"/>
      <c r="AI72" s="21"/>
      <c r="AJ72" s="21"/>
      <c r="AK72" s="21"/>
      <c r="AL72" s="21"/>
      <c r="AM72" s="21"/>
      <c r="AN72" s="21"/>
      <c r="AO72" s="21"/>
      <c r="AP72" s="21"/>
      <c r="AQ72" s="21"/>
      <c r="AR72" s="19"/>
    </row>
    <row r="73">
      <c r="B73" s="20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  <c r="AD73" s="21"/>
      <c r="AE73" s="21"/>
      <c r="AF73" s="21"/>
      <c r="AG73" s="21"/>
      <c r="AH73" s="21"/>
      <c r="AI73" s="21"/>
      <c r="AJ73" s="21"/>
      <c r="AK73" s="21"/>
      <c r="AL73" s="21"/>
      <c r="AM73" s="21"/>
      <c r="AN73" s="21"/>
      <c r="AO73" s="21"/>
      <c r="AP73" s="21"/>
      <c r="AQ73" s="21"/>
      <c r="AR73" s="19"/>
    </row>
    <row r="74">
      <c r="B74" s="20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  <c r="AA74" s="21"/>
      <c r="AB74" s="21"/>
      <c r="AC74" s="21"/>
      <c r="AD74" s="21"/>
      <c r="AE74" s="21"/>
      <c r="AF74" s="21"/>
      <c r="AG74" s="21"/>
      <c r="AH74" s="21"/>
      <c r="AI74" s="21"/>
      <c r="AJ74" s="21"/>
      <c r="AK74" s="21"/>
      <c r="AL74" s="21"/>
      <c r="AM74" s="21"/>
      <c r="AN74" s="21"/>
      <c r="AO74" s="21"/>
      <c r="AP74" s="21"/>
      <c r="AQ74" s="21"/>
      <c r="AR74" s="19"/>
    </row>
    <row r="75" s="2" customFormat="1">
      <c r="A75" s="39"/>
      <c r="B75" s="40"/>
      <c r="C75" s="41"/>
      <c r="D75" s="71" t="s">
        <v>53</v>
      </c>
      <c r="E75" s="44"/>
      <c r="F75" s="44"/>
      <c r="G75" s="44"/>
      <c r="H75" s="44"/>
      <c r="I75" s="44"/>
      <c r="J75" s="44"/>
      <c r="K75" s="44"/>
      <c r="L75" s="44"/>
      <c r="M75" s="44"/>
      <c r="N75" s="44"/>
      <c r="O75" s="44"/>
      <c r="P75" s="44"/>
      <c r="Q75" s="44"/>
      <c r="R75" s="44"/>
      <c r="S75" s="44"/>
      <c r="T75" s="44"/>
      <c r="U75" s="44"/>
      <c r="V75" s="71" t="s">
        <v>54</v>
      </c>
      <c r="W75" s="44"/>
      <c r="X75" s="44"/>
      <c r="Y75" s="44"/>
      <c r="Z75" s="44"/>
      <c r="AA75" s="44"/>
      <c r="AB75" s="44"/>
      <c r="AC75" s="44"/>
      <c r="AD75" s="44"/>
      <c r="AE75" s="44"/>
      <c r="AF75" s="44"/>
      <c r="AG75" s="44"/>
      <c r="AH75" s="71" t="s">
        <v>53</v>
      </c>
      <c r="AI75" s="44"/>
      <c r="AJ75" s="44"/>
      <c r="AK75" s="44"/>
      <c r="AL75" s="44"/>
      <c r="AM75" s="71" t="s">
        <v>54</v>
      </c>
      <c r="AN75" s="44"/>
      <c r="AO75" s="44"/>
      <c r="AP75" s="41"/>
      <c r="AQ75" s="41"/>
      <c r="AR75" s="42"/>
      <c r="BE75" s="39"/>
    </row>
    <row r="76" s="2" customFormat="1">
      <c r="A76" s="39"/>
      <c r="B76" s="40"/>
      <c r="C76" s="41"/>
      <c r="D76" s="41"/>
      <c r="E76" s="41"/>
      <c r="F76" s="41"/>
      <c r="G76" s="41"/>
      <c r="H76" s="41"/>
      <c r="I76" s="41"/>
      <c r="J76" s="41"/>
      <c r="K76" s="41"/>
      <c r="L76" s="41"/>
      <c r="M76" s="41"/>
      <c r="N76" s="41"/>
      <c r="O76" s="41"/>
      <c r="P76" s="41"/>
      <c r="Q76" s="41"/>
      <c r="R76" s="41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  <c r="AF76" s="41"/>
      <c r="AG76" s="41"/>
      <c r="AH76" s="41"/>
      <c r="AI76" s="41"/>
      <c r="AJ76" s="41"/>
      <c r="AK76" s="41"/>
      <c r="AL76" s="41"/>
      <c r="AM76" s="41"/>
      <c r="AN76" s="41"/>
      <c r="AO76" s="41"/>
      <c r="AP76" s="41"/>
      <c r="AQ76" s="41"/>
      <c r="AR76" s="42"/>
      <c r="BE76" s="39"/>
    </row>
    <row r="77" s="2" customFormat="1" ht="6.96" customHeight="1">
      <c r="A77" s="39"/>
      <c r="B77" s="73"/>
      <c r="C77" s="74"/>
      <c r="D77" s="74"/>
      <c r="E77" s="74"/>
      <c r="F77" s="74"/>
      <c r="G77" s="74"/>
      <c r="H77" s="74"/>
      <c r="I77" s="74"/>
      <c r="J77" s="74"/>
      <c r="K77" s="74"/>
      <c r="L77" s="74"/>
      <c r="M77" s="74"/>
      <c r="N77" s="74"/>
      <c r="O77" s="74"/>
      <c r="P77" s="74"/>
      <c r="Q77" s="74"/>
      <c r="R77" s="74"/>
      <c r="S77" s="74"/>
      <c r="T77" s="74"/>
      <c r="U77" s="74"/>
      <c r="V77" s="74"/>
      <c r="W77" s="74"/>
      <c r="X77" s="74"/>
      <c r="Y77" s="74"/>
      <c r="Z77" s="74"/>
      <c r="AA77" s="74"/>
      <c r="AB77" s="74"/>
      <c r="AC77" s="74"/>
      <c r="AD77" s="74"/>
      <c r="AE77" s="74"/>
      <c r="AF77" s="74"/>
      <c r="AG77" s="74"/>
      <c r="AH77" s="74"/>
      <c r="AI77" s="74"/>
      <c r="AJ77" s="74"/>
      <c r="AK77" s="74"/>
      <c r="AL77" s="74"/>
      <c r="AM77" s="74"/>
      <c r="AN77" s="74"/>
      <c r="AO77" s="74"/>
      <c r="AP77" s="74"/>
      <c r="AQ77" s="74"/>
      <c r="AR77" s="42"/>
      <c r="BE77" s="39"/>
    </row>
    <row r="81" s="2" customFormat="1" ht="6.96" customHeight="1">
      <c r="A81" s="39"/>
      <c r="B81" s="75"/>
      <c r="C81" s="76"/>
      <c r="D81" s="76"/>
      <c r="E81" s="76"/>
      <c r="F81" s="76"/>
      <c r="G81" s="76"/>
      <c r="H81" s="76"/>
      <c r="I81" s="76"/>
      <c r="J81" s="76"/>
      <c r="K81" s="76"/>
      <c r="L81" s="76"/>
      <c r="M81" s="76"/>
      <c r="N81" s="76"/>
      <c r="O81" s="76"/>
      <c r="P81" s="76"/>
      <c r="Q81" s="76"/>
      <c r="R81" s="76"/>
      <c r="S81" s="76"/>
      <c r="T81" s="76"/>
      <c r="U81" s="76"/>
      <c r="V81" s="76"/>
      <c r="W81" s="76"/>
      <c r="X81" s="76"/>
      <c r="Y81" s="76"/>
      <c r="Z81" s="76"/>
      <c r="AA81" s="76"/>
      <c r="AB81" s="76"/>
      <c r="AC81" s="76"/>
      <c r="AD81" s="76"/>
      <c r="AE81" s="76"/>
      <c r="AF81" s="76"/>
      <c r="AG81" s="76"/>
      <c r="AH81" s="76"/>
      <c r="AI81" s="76"/>
      <c r="AJ81" s="76"/>
      <c r="AK81" s="76"/>
      <c r="AL81" s="76"/>
      <c r="AM81" s="76"/>
      <c r="AN81" s="76"/>
      <c r="AO81" s="76"/>
      <c r="AP81" s="76"/>
      <c r="AQ81" s="76"/>
      <c r="AR81" s="42"/>
      <c r="BE81" s="39"/>
    </row>
    <row r="82" s="2" customFormat="1" ht="24.96" customHeight="1">
      <c r="A82" s="39"/>
      <c r="B82" s="40"/>
      <c r="C82" s="22" t="s">
        <v>57</v>
      </c>
      <c r="D82" s="41"/>
      <c r="E82" s="41"/>
      <c r="F82" s="41"/>
      <c r="G82" s="41"/>
      <c r="H82" s="41"/>
      <c r="I82" s="41"/>
      <c r="J82" s="41"/>
      <c r="K82" s="41"/>
      <c r="L82" s="41"/>
      <c r="M82" s="41"/>
      <c r="N82" s="41"/>
      <c r="O82" s="41"/>
      <c r="P82" s="41"/>
      <c r="Q82" s="41"/>
      <c r="R82" s="41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  <c r="AF82" s="41"/>
      <c r="AG82" s="41"/>
      <c r="AH82" s="41"/>
      <c r="AI82" s="41"/>
      <c r="AJ82" s="41"/>
      <c r="AK82" s="41"/>
      <c r="AL82" s="41"/>
      <c r="AM82" s="41"/>
      <c r="AN82" s="41"/>
      <c r="AO82" s="41"/>
      <c r="AP82" s="41"/>
      <c r="AQ82" s="41"/>
      <c r="AR82" s="42"/>
      <c r="B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41"/>
      <c r="M83" s="41"/>
      <c r="N83" s="41"/>
      <c r="O83" s="41"/>
      <c r="P83" s="41"/>
      <c r="Q83" s="41"/>
      <c r="R83" s="41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  <c r="AF83" s="41"/>
      <c r="AG83" s="41"/>
      <c r="AH83" s="41"/>
      <c r="AI83" s="41"/>
      <c r="AJ83" s="41"/>
      <c r="AK83" s="41"/>
      <c r="AL83" s="41"/>
      <c r="AM83" s="41"/>
      <c r="AN83" s="41"/>
      <c r="AO83" s="41"/>
      <c r="AP83" s="41"/>
      <c r="AQ83" s="41"/>
      <c r="AR83" s="42"/>
      <c r="BE83" s="39"/>
    </row>
    <row r="84" s="4" customFormat="1" ht="12" customHeight="1">
      <c r="A84" s="4"/>
      <c r="B84" s="77"/>
      <c r="C84" s="31" t="s">
        <v>12</v>
      </c>
      <c r="D84" s="78"/>
      <c r="E84" s="78"/>
      <c r="F84" s="78"/>
      <c r="G84" s="78"/>
      <c r="H84" s="78"/>
      <c r="I84" s="78"/>
      <c r="J84" s="78"/>
      <c r="K84" s="78"/>
      <c r="L84" s="78" t="str">
        <f>K5</f>
        <v>0324</v>
      </c>
      <c r="M84" s="78"/>
      <c r="N84" s="78"/>
      <c r="O84" s="78"/>
      <c r="P84" s="78"/>
      <c r="Q84" s="78"/>
      <c r="R84" s="78"/>
      <c r="S84" s="78"/>
      <c r="T84" s="78"/>
      <c r="U84" s="78"/>
      <c r="V84" s="78"/>
      <c r="W84" s="78"/>
      <c r="X84" s="78"/>
      <c r="Y84" s="78"/>
      <c r="Z84" s="78"/>
      <c r="AA84" s="78"/>
      <c r="AB84" s="78"/>
      <c r="AC84" s="78"/>
      <c r="AD84" s="78"/>
      <c r="AE84" s="78"/>
      <c r="AF84" s="78"/>
      <c r="AG84" s="78"/>
      <c r="AH84" s="78"/>
      <c r="AI84" s="78"/>
      <c r="AJ84" s="78"/>
      <c r="AK84" s="78"/>
      <c r="AL84" s="78"/>
      <c r="AM84" s="78"/>
      <c r="AN84" s="78"/>
      <c r="AO84" s="78"/>
      <c r="AP84" s="78"/>
      <c r="AQ84" s="78"/>
      <c r="AR84" s="79"/>
      <c r="BE84" s="4"/>
    </row>
    <row r="85" s="5" customFormat="1" ht="36.96" customHeight="1">
      <c r="A85" s="5"/>
      <c r="B85" s="80"/>
      <c r="C85" s="81" t="s">
        <v>15</v>
      </c>
      <c r="D85" s="82"/>
      <c r="E85" s="82"/>
      <c r="F85" s="82"/>
      <c r="G85" s="82"/>
      <c r="H85" s="82"/>
      <c r="I85" s="82"/>
      <c r="J85" s="82"/>
      <c r="K85" s="82"/>
      <c r="L85" s="83" t="str">
        <f>K6</f>
        <v>Vozovňa Hroboňova</v>
      </c>
      <c r="M85" s="82"/>
      <c r="N85" s="82"/>
      <c r="O85" s="82"/>
      <c r="P85" s="82"/>
      <c r="Q85" s="82"/>
      <c r="R85" s="82"/>
      <c r="S85" s="82"/>
      <c r="T85" s="82"/>
      <c r="U85" s="82"/>
      <c r="V85" s="82"/>
      <c r="W85" s="82"/>
      <c r="X85" s="82"/>
      <c r="Y85" s="82"/>
      <c r="Z85" s="82"/>
      <c r="AA85" s="82"/>
      <c r="AB85" s="82"/>
      <c r="AC85" s="82"/>
      <c r="AD85" s="82"/>
      <c r="AE85" s="82"/>
      <c r="AF85" s="82"/>
      <c r="AG85" s="82"/>
      <c r="AH85" s="82"/>
      <c r="AI85" s="82"/>
      <c r="AJ85" s="82"/>
      <c r="AK85" s="82"/>
      <c r="AL85" s="82"/>
      <c r="AM85" s="82"/>
      <c r="AN85" s="82"/>
      <c r="AO85" s="82"/>
      <c r="AP85" s="82"/>
      <c r="AQ85" s="82"/>
      <c r="AR85" s="84"/>
      <c r="BE85" s="5"/>
    </row>
    <row r="86" s="2" customFormat="1" ht="6.96" customHeight="1">
      <c r="A86" s="39"/>
      <c r="B86" s="40"/>
      <c r="C86" s="41"/>
      <c r="D86" s="41"/>
      <c r="E86" s="41"/>
      <c r="F86" s="41"/>
      <c r="G86" s="41"/>
      <c r="H86" s="41"/>
      <c r="I86" s="41"/>
      <c r="J86" s="41"/>
      <c r="K86" s="41"/>
      <c r="L86" s="41"/>
      <c r="M86" s="41"/>
      <c r="N86" s="41"/>
      <c r="O86" s="41"/>
      <c r="P86" s="41"/>
      <c r="Q86" s="41"/>
      <c r="R86" s="41"/>
      <c r="S86" s="41"/>
      <c r="T86" s="41"/>
      <c r="U86" s="41"/>
      <c r="V86" s="41"/>
      <c r="W86" s="41"/>
      <c r="X86" s="41"/>
      <c r="Y86" s="41"/>
      <c r="Z86" s="41"/>
      <c r="AA86" s="41"/>
      <c r="AB86" s="41"/>
      <c r="AC86" s="41"/>
      <c r="AD86" s="41"/>
      <c r="AE86" s="41"/>
      <c r="AF86" s="41"/>
      <c r="AG86" s="41"/>
      <c r="AH86" s="41"/>
      <c r="AI86" s="41"/>
      <c r="AJ86" s="41"/>
      <c r="AK86" s="41"/>
      <c r="AL86" s="41"/>
      <c r="AM86" s="41"/>
      <c r="AN86" s="41"/>
      <c r="AO86" s="41"/>
      <c r="AP86" s="41"/>
      <c r="AQ86" s="41"/>
      <c r="AR86" s="42"/>
      <c r="BE86" s="39"/>
    </row>
    <row r="87" s="2" customFormat="1" ht="12" customHeight="1">
      <c r="A87" s="39"/>
      <c r="B87" s="40"/>
      <c r="C87" s="31" t="s">
        <v>19</v>
      </c>
      <c r="D87" s="41"/>
      <c r="E87" s="41"/>
      <c r="F87" s="41"/>
      <c r="G87" s="41"/>
      <c r="H87" s="41"/>
      <c r="I87" s="41"/>
      <c r="J87" s="41"/>
      <c r="K87" s="41"/>
      <c r="L87" s="85" t="str">
        <f>IF(K8="","",K8)</f>
        <v>Bratislava</v>
      </c>
      <c r="M87" s="41"/>
      <c r="N87" s="41"/>
      <c r="O87" s="41"/>
      <c r="P87" s="41"/>
      <c r="Q87" s="41"/>
      <c r="R87" s="41"/>
      <c r="S87" s="41"/>
      <c r="T87" s="41"/>
      <c r="U87" s="41"/>
      <c r="V87" s="41"/>
      <c r="W87" s="41"/>
      <c r="X87" s="41"/>
      <c r="Y87" s="41"/>
      <c r="Z87" s="41"/>
      <c r="AA87" s="41"/>
      <c r="AB87" s="41"/>
      <c r="AC87" s="41"/>
      <c r="AD87" s="41"/>
      <c r="AE87" s="41"/>
      <c r="AF87" s="41"/>
      <c r="AG87" s="41"/>
      <c r="AH87" s="41"/>
      <c r="AI87" s="31" t="s">
        <v>21</v>
      </c>
      <c r="AJ87" s="41"/>
      <c r="AK87" s="41"/>
      <c r="AL87" s="41"/>
      <c r="AM87" s="86" t="str">
        <f>IF(AN8= "","",AN8)</f>
        <v>8. 3. 2024</v>
      </c>
      <c r="AN87" s="86"/>
      <c r="AO87" s="41"/>
      <c r="AP87" s="41"/>
      <c r="AQ87" s="41"/>
      <c r="AR87" s="42"/>
      <c r="BE87" s="39"/>
    </row>
    <row r="88" s="2" customFormat="1" ht="6.96" customHeight="1">
      <c r="A88" s="39"/>
      <c r="B88" s="40"/>
      <c r="C88" s="41"/>
      <c r="D88" s="41"/>
      <c r="E88" s="41"/>
      <c r="F88" s="41"/>
      <c r="G88" s="41"/>
      <c r="H88" s="41"/>
      <c r="I88" s="41"/>
      <c r="J88" s="41"/>
      <c r="K88" s="41"/>
      <c r="L88" s="41"/>
      <c r="M88" s="41"/>
      <c r="N88" s="41"/>
      <c r="O88" s="41"/>
      <c r="P88" s="41"/>
      <c r="Q88" s="41"/>
      <c r="R88" s="41"/>
      <c r="S88" s="41"/>
      <c r="T88" s="41"/>
      <c r="U88" s="41"/>
      <c r="V88" s="41"/>
      <c r="W88" s="41"/>
      <c r="X88" s="41"/>
      <c r="Y88" s="41"/>
      <c r="Z88" s="41"/>
      <c r="AA88" s="41"/>
      <c r="AB88" s="41"/>
      <c r="AC88" s="41"/>
      <c r="AD88" s="41"/>
      <c r="AE88" s="41"/>
      <c r="AF88" s="41"/>
      <c r="AG88" s="41"/>
      <c r="AH88" s="41"/>
      <c r="AI88" s="41"/>
      <c r="AJ88" s="41"/>
      <c r="AK88" s="41"/>
      <c r="AL88" s="41"/>
      <c r="AM88" s="41"/>
      <c r="AN88" s="41"/>
      <c r="AO88" s="41"/>
      <c r="AP88" s="41"/>
      <c r="AQ88" s="41"/>
      <c r="AR88" s="42"/>
      <c r="BE88" s="39"/>
    </row>
    <row r="89" s="2" customFormat="1" ht="15.15" customHeight="1">
      <c r="A89" s="39"/>
      <c r="B89" s="40"/>
      <c r="C89" s="31" t="s">
        <v>23</v>
      </c>
      <c r="D89" s="41"/>
      <c r="E89" s="41"/>
      <c r="F89" s="41"/>
      <c r="G89" s="41"/>
      <c r="H89" s="41"/>
      <c r="I89" s="41"/>
      <c r="J89" s="41"/>
      <c r="K89" s="41"/>
      <c r="L89" s="78" t="str">
        <f>IF(E11= "","",E11)</f>
        <v>Dopravný podnik Bratislava, akciová spoločnosť</v>
      </c>
      <c r="M89" s="41"/>
      <c r="N89" s="41"/>
      <c r="O89" s="41"/>
      <c r="P89" s="41"/>
      <c r="Q89" s="41"/>
      <c r="R89" s="41"/>
      <c r="S89" s="41"/>
      <c r="T89" s="41"/>
      <c r="U89" s="41"/>
      <c r="V89" s="41"/>
      <c r="W89" s="41"/>
      <c r="X89" s="41"/>
      <c r="Y89" s="41"/>
      <c r="Z89" s="41"/>
      <c r="AA89" s="41"/>
      <c r="AB89" s="41"/>
      <c r="AC89" s="41"/>
      <c r="AD89" s="41"/>
      <c r="AE89" s="41"/>
      <c r="AF89" s="41"/>
      <c r="AG89" s="41"/>
      <c r="AH89" s="41"/>
      <c r="AI89" s="31" t="s">
        <v>31</v>
      </c>
      <c r="AJ89" s="41"/>
      <c r="AK89" s="41"/>
      <c r="AL89" s="41"/>
      <c r="AM89" s="87" t="str">
        <f>IF(E17="","",E17)</f>
        <v xml:space="preserve"> </v>
      </c>
      <c r="AN89" s="78"/>
      <c r="AO89" s="78"/>
      <c r="AP89" s="78"/>
      <c r="AQ89" s="41"/>
      <c r="AR89" s="42"/>
      <c r="AS89" s="88" t="s">
        <v>58</v>
      </c>
      <c r="AT89" s="89"/>
      <c r="AU89" s="90"/>
      <c r="AV89" s="90"/>
      <c r="AW89" s="90"/>
      <c r="AX89" s="90"/>
      <c r="AY89" s="90"/>
      <c r="AZ89" s="90"/>
      <c r="BA89" s="90"/>
      <c r="BB89" s="90"/>
      <c r="BC89" s="90"/>
      <c r="BD89" s="91"/>
      <c r="BE89" s="39"/>
    </row>
    <row r="90" s="2" customFormat="1" ht="15.15" customHeight="1">
      <c r="A90" s="39"/>
      <c r="B90" s="40"/>
      <c r="C90" s="31" t="s">
        <v>29</v>
      </c>
      <c r="D90" s="41"/>
      <c r="E90" s="41"/>
      <c r="F90" s="41"/>
      <c r="G90" s="41"/>
      <c r="H90" s="41"/>
      <c r="I90" s="41"/>
      <c r="J90" s="41"/>
      <c r="K90" s="41"/>
      <c r="L90" s="78" t="str">
        <f>IF(E14= "Vyplň údaj","",E14)</f>
        <v/>
      </c>
      <c r="M90" s="41"/>
      <c r="N90" s="41"/>
      <c r="O90" s="41"/>
      <c r="P90" s="41"/>
      <c r="Q90" s="41"/>
      <c r="R90" s="41"/>
      <c r="S90" s="41"/>
      <c r="T90" s="41"/>
      <c r="U90" s="41"/>
      <c r="V90" s="41"/>
      <c r="W90" s="41"/>
      <c r="X90" s="41"/>
      <c r="Y90" s="41"/>
      <c r="Z90" s="41"/>
      <c r="AA90" s="41"/>
      <c r="AB90" s="41"/>
      <c r="AC90" s="41"/>
      <c r="AD90" s="41"/>
      <c r="AE90" s="41"/>
      <c r="AF90" s="41"/>
      <c r="AG90" s="41"/>
      <c r="AH90" s="41"/>
      <c r="AI90" s="31" t="s">
        <v>34</v>
      </c>
      <c r="AJ90" s="41"/>
      <c r="AK90" s="41"/>
      <c r="AL90" s="41"/>
      <c r="AM90" s="87" t="str">
        <f>IF(E20="","",E20)</f>
        <v xml:space="preserve"> </v>
      </c>
      <c r="AN90" s="78"/>
      <c r="AO90" s="78"/>
      <c r="AP90" s="78"/>
      <c r="AQ90" s="41"/>
      <c r="AR90" s="42"/>
      <c r="AS90" s="92"/>
      <c r="AT90" s="93"/>
      <c r="AU90" s="94"/>
      <c r="AV90" s="94"/>
      <c r="AW90" s="94"/>
      <c r="AX90" s="94"/>
      <c r="AY90" s="94"/>
      <c r="AZ90" s="94"/>
      <c r="BA90" s="94"/>
      <c r="BB90" s="94"/>
      <c r="BC90" s="94"/>
      <c r="BD90" s="95"/>
      <c r="BE90" s="39"/>
    </row>
    <row r="91" s="2" customFormat="1" ht="10.8" customHeight="1">
      <c r="A91" s="39"/>
      <c r="B91" s="40"/>
      <c r="C91" s="41"/>
      <c r="D91" s="41"/>
      <c r="E91" s="41"/>
      <c r="F91" s="41"/>
      <c r="G91" s="41"/>
      <c r="H91" s="41"/>
      <c r="I91" s="41"/>
      <c r="J91" s="41"/>
      <c r="K91" s="41"/>
      <c r="L91" s="41"/>
      <c r="M91" s="41"/>
      <c r="N91" s="41"/>
      <c r="O91" s="41"/>
      <c r="P91" s="41"/>
      <c r="Q91" s="41"/>
      <c r="R91" s="41"/>
      <c r="S91" s="41"/>
      <c r="T91" s="41"/>
      <c r="U91" s="41"/>
      <c r="V91" s="41"/>
      <c r="W91" s="41"/>
      <c r="X91" s="41"/>
      <c r="Y91" s="41"/>
      <c r="Z91" s="41"/>
      <c r="AA91" s="41"/>
      <c r="AB91" s="41"/>
      <c r="AC91" s="41"/>
      <c r="AD91" s="41"/>
      <c r="AE91" s="41"/>
      <c r="AF91" s="41"/>
      <c r="AG91" s="41"/>
      <c r="AH91" s="41"/>
      <c r="AI91" s="41"/>
      <c r="AJ91" s="41"/>
      <c r="AK91" s="41"/>
      <c r="AL91" s="41"/>
      <c r="AM91" s="41"/>
      <c r="AN91" s="41"/>
      <c r="AO91" s="41"/>
      <c r="AP91" s="41"/>
      <c r="AQ91" s="41"/>
      <c r="AR91" s="42"/>
      <c r="AS91" s="96"/>
      <c r="AT91" s="97"/>
      <c r="AU91" s="98"/>
      <c r="AV91" s="98"/>
      <c r="AW91" s="98"/>
      <c r="AX91" s="98"/>
      <c r="AY91" s="98"/>
      <c r="AZ91" s="98"/>
      <c r="BA91" s="98"/>
      <c r="BB91" s="98"/>
      <c r="BC91" s="98"/>
      <c r="BD91" s="99"/>
      <c r="BE91" s="39"/>
    </row>
    <row r="92" s="2" customFormat="1" ht="29.28" customHeight="1">
      <c r="A92" s="39"/>
      <c r="B92" s="40"/>
      <c r="C92" s="100" t="s">
        <v>59</v>
      </c>
      <c r="D92" s="101"/>
      <c r="E92" s="101"/>
      <c r="F92" s="101"/>
      <c r="G92" s="101"/>
      <c r="H92" s="102"/>
      <c r="I92" s="103" t="s">
        <v>60</v>
      </c>
      <c r="J92" s="101"/>
      <c r="K92" s="101"/>
      <c r="L92" s="101"/>
      <c r="M92" s="101"/>
      <c r="N92" s="101"/>
      <c r="O92" s="101"/>
      <c r="P92" s="101"/>
      <c r="Q92" s="101"/>
      <c r="R92" s="101"/>
      <c r="S92" s="101"/>
      <c r="T92" s="101"/>
      <c r="U92" s="101"/>
      <c r="V92" s="101"/>
      <c r="W92" s="101"/>
      <c r="X92" s="101"/>
      <c r="Y92" s="101"/>
      <c r="Z92" s="101"/>
      <c r="AA92" s="101"/>
      <c r="AB92" s="101"/>
      <c r="AC92" s="101"/>
      <c r="AD92" s="101"/>
      <c r="AE92" s="101"/>
      <c r="AF92" s="101"/>
      <c r="AG92" s="104" t="s">
        <v>61</v>
      </c>
      <c r="AH92" s="101"/>
      <c r="AI92" s="101"/>
      <c r="AJ92" s="101"/>
      <c r="AK92" s="101"/>
      <c r="AL92" s="101"/>
      <c r="AM92" s="101"/>
      <c r="AN92" s="103" t="s">
        <v>62</v>
      </c>
      <c r="AO92" s="101"/>
      <c r="AP92" s="105"/>
      <c r="AQ92" s="106" t="s">
        <v>63</v>
      </c>
      <c r="AR92" s="42"/>
      <c r="AS92" s="107" t="s">
        <v>64</v>
      </c>
      <c r="AT92" s="108" t="s">
        <v>65</v>
      </c>
      <c r="AU92" s="108" t="s">
        <v>66</v>
      </c>
      <c r="AV92" s="108" t="s">
        <v>67</v>
      </c>
      <c r="AW92" s="108" t="s">
        <v>68</v>
      </c>
      <c r="AX92" s="108" t="s">
        <v>69</v>
      </c>
      <c r="AY92" s="108" t="s">
        <v>70</v>
      </c>
      <c r="AZ92" s="108" t="s">
        <v>71</v>
      </c>
      <c r="BA92" s="108" t="s">
        <v>72</v>
      </c>
      <c r="BB92" s="108" t="s">
        <v>73</v>
      </c>
      <c r="BC92" s="108" t="s">
        <v>74</v>
      </c>
      <c r="BD92" s="109" t="s">
        <v>75</v>
      </c>
      <c r="BE92" s="39"/>
    </row>
    <row r="93" s="2" customFormat="1" ht="10.8" customHeight="1">
      <c r="A93" s="39"/>
      <c r="B93" s="40"/>
      <c r="C93" s="41"/>
      <c r="D93" s="41"/>
      <c r="E93" s="41"/>
      <c r="F93" s="41"/>
      <c r="G93" s="41"/>
      <c r="H93" s="41"/>
      <c r="I93" s="41"/>
      <c r="J93" s="41"/>
      <c r="K93" s="41"/>
      <c r="L93" s="41"/>
      <c r="M93" s="41"/>
      <c r="N93" s="41"/>
      <c r="O93" s="41"/>
      <c r="P93" s="41"/>
      <c r="Q93" s="41"/>
      <c r="R93" s="41"/>
      <c r="S93" s="41"/>
      <c r="T93" s="41"/>
      <c r="U93" s="41"/>
      <c r="V93" s="41"/>
      <c r="W93" s="41"/>
      <c r="X93" s="41"/>
      <c r="Y93" s="41"/>
      <c r="Z93" s="41"/>
      <c r="AA93" s="41"/>
      <c r="AB93" s="41"/>
      <c r="AC93" s="41"/>
      <c r="AD93" s="41"/>
      <c r="AE93" s="41"/>
      <c r="AF93" s="41"/>
      <c r="AG93" s="41"/>
      <c r="AH93" s="41"/>
      <c r="AI93" s="41"/>
      <c r="AJ93" s="41"/>
      <c r="AK93" s="41"/>
      <c r="AL93" s="41"/>
      <c r="AM93" s="41"/>
      <c r="AN93" s="41"/>
      <c r="AO93" s="41"/>
      <c r="AP93" s="41"/>
      <c r="AQ93" s="41"/>
      <c r="AR93" s="42"/>
      <c r="AS93" s="110"/>
      <c r="AT93" s="111"/>
      <c r="AU93" s="111"/>
      <c r="AV93" s="111"/>
      <c r="AW93" s="111"/>
      <c r="AX93" s="111"/>
      <c r="AY93" s="111"/>
      <c r="AZ93" s="111"/>
      <c r="BA93" s="111"/>
      <c r="BB93" s="111"/>
      <c r="BC93" s="111"/>
      <c r="BD93" s="112"/>
      <c r="BE93" s="39"/>
    </row>
    <row r="94" s="6" customFormat="1" ht="32.4" customHeight="1">
      <c r="A94" s="6"/>
      <c r="B94" s="113"/>
      <c r="C94" s="114" t="s">
        <v>76</v>
      </c>
      <c r="D94" s="115"/>
      <c r="E94" s="115"/>
      <c r="F94" s="115"/>
      <c r="G94" s="115"/>
      <c r="H94" s="115"/>
      <c r="I94" s="115"/>
      <c r="J94" s="115"/>
      <c r="K94" s="115"/>
      <c r="L94" s="115"/>
      <c r="M94" s="115"/>
      <c r="N94" s="115"/>
      <c r="O94" s="115"/>
      <c r="P94" s="115"/>
      <c r="Q94" s="115"/>
      <c r="R94" s="115"/>
      <c r="S94" s="115"/>
      <c r="T94" s="115"/>
      <c r="U94" s="115"/>
      <c r="V94" s="115"/>
      <c r="W94" s="115"/>
      <c r="X94" s="115"/>
      <c r="Y94" s="115"/>
      <c r="Z94" s="115"/>
      <c r="AA94" s="115"/>
      <c r="AB94" s="115"/>
      <c r="AC94" s="115"/>
      <c r="AD94" s="115"/>
      <c r="AE94" s="115"/>
      <c r="AF94" s="115"/>
      <c r="AG94" s="116">
        <f>ROUND(AG95,2)</f>
        <v>0</v>
      </c>
      <c r="AH94" s="116"/>
      <c r="AI94" s="116"/>
      <c r="AJ94" s="116"/>
      <c r="AK94" s="116"/>
      <c r="AL94" s="116"/>
      <c r="AM94" s="116"/>
      <c r="AN94" s="117">
        <f>SUM(AG94,AT94)</f>
        <v>0</v>
      </c>
      <c r="AO94" s="117"/>
      <c r="AP94" s="117"/>
      <c r="AQ94" s="118" t="s">
        <v>1</v>
      </c>
      <c r="AR94" s="119"/>
      <c r="AS94" s="120">
        <f>ROUND(AS95,2)</f>
        <v>0</v>
      </c>
      <c r="AT94" s="121">
        <f>ROUND(SUM(AV94:AW94),2)</f>
        <v>0</v>
      </c>
      <c r="AU94" s="122">
        <f>ROUND(AU95,5)</f>
        <v>0</v>
      </c>
      <c r="AV94" s="121">
        <f>ROUND(AZ94*L32,2)</f>
        <v>0</v>
      </c>
      <c r="AW94" s="121">
        <f>ROUND(BA94*L33,2)</f>
        <v>0</v>
      </c>
      <c r="AX94" s="121">
        <f>ROUND(BB94*L32,2)</f>
        <v>0</v>
      </c>
      <c r="AY94" s="121">
        <f>ROUND(BC94*L33,2)</f>
        <v>0</v>
      </c>
      <c r="AZ94" s="121">
        <f>ROUND(AZ95,2)</f>
        <v>0</v>
      </c>
      <c r="BA94" s="121">
        <f>ROUND(BA95,2)</f>
        <v>0</v>
      </c>
      <c r="BB94" s="121">
        <f>ROUND(BB95,2)</f>
        <v>0</v>
      </c>
      <c r="BC94" s="121">
        <f>ROUND(BC95,2)</f>
        <v>0</v>
      </c>
      <c r="BD94" s="123">
        <f>ROUND(BD95,2)</f>
        <v>0</v>
      </c>
      <c r="BE94" s="6"/>
      <c r="BS94" s="124" t="s">
        <v>77</v>
      </c>
      <c r="BT94" s="124" t="s">
        <v>78</v>
      </c>
      <c r="BU94" s="125" t="s">
        <v>79</v>
      </c>
      <c r="BV94" s="124" t="s">
        <v>80</v>
      </c>
      <c r="BW94" s="124" t="s">
        <v>5</v>
      </c>
      <c r="BX94" s="124" t="s">
        <v>81</v>
      </c>
      <c r="CL94" s="124" t="s">
        <v>1</v>
      </c>
    </row>
    <row r="95" s="7" customFormat="1" ht="24.75" customHeight="1">
      <c r="A95" s="126" t="s">
        <v>82</v>
      </c>
      <c r="B95" s="127"/>
      <c r="C95" s="128"/>
      <c r="D95" s="129" t="s">
        <v>83</v>
      </c>
      <c r="E95" s="129"/>
      <c r="F95" s="129"/>
      <c r="G95" s="129"/>
      <c r="H95" s="129"/>
      <c r="I95" s="130"/>
      <c r="J95" s="129" t="s">
        <v>84</v>
      </c>
      <c r="K95" s="129"/>
      <c r="L95" s="129"/>
      <c r="M95" s="129"/>
      <c r="N95" s="129"/>
      <c r="O95" s="129"/>
      <c r="P95" s="129"/>
      <c r="Q95" s="129"/>
      <c r="R95" s="129"/>
      <c r="S95" s="129"/>
      <c r="T95" s="129"/>
      <c r="U95" s="129"/>
      <c r="V95" s="129"/>
      <c r="W95" s="129"/>
      <c r="X95" s="129"/>
      <c r="Y95" s="129"/>
      <c r="Z95" s="129"/>
      <c r="AA95" s="129"/>
      <c r="AB95" s="129"/>
      <c r="AC95" s="129"/>
      <c r="AD95" s="129"/>
      <c r="AE95" s="129"/>
      <c r="AF95" s="129"/>
      <c r="AG95" s="131">
        <f>'01a - 1_ALT_Parkovisko pr...'!J32</f>
        <v>0</v>
      </c>
      <c r="AH95" s="130"/>
      <c r="AI95" s="130"/>
      <c r="AJ95" s="130"/>
      <c r="AK95" s="130"/>
      <c r="AL95" s="130"/>
      <c r="AM95" s="130"/>
      <c r="AN95" s="131">
        <f>SUM(AG95,AT95)</f>
        <v>0</v>
      </c>
      <c r="AO95" s="130"/>
      <c r="AP95" s="130"/>
      <c r="AQ95" s="132" t="s">
        <v>85</v>
      </c>
      <c r="AR95" s="133"/>
      <c r="AS95" s="134">
        <v>0</v>
      </c>
      <c r="AT95" s="135">
        <f>ROUND(SUM(AV95:AW95),2)</f>
        <v>0</v>
      </c>
      <c r="AU95" s="136">
        <f>'01a - 1_ALT_Parkovisko pr...'!P133</f>
        <v>0</v>
      </c>
      <c r="AV95" s="135">
        <f>'01a - 1_ALT_Parkovisko pr...'!J35</f>
        <v>0</v>
      </c>
      <c r="AW95" s="135">
        <f>'01a - 1_ALT_Parkovisko pr...'!J36</f>
        <v>0</v>
      </c>
      <c r="AX95" s="135">
        <f>'01a - 1_ALT_Parkovisko pr...'!J37</f>
        <v>0</v>
      </c>
      <c r="AY95" s="135">
        <f>'01a - 1_ALT_Parkovisko pr...'!J38</f>
        <v>0</v>
      </c>
      <c r="AZ95" s="135">
        <f>'01a - 1_ALT_Parkovisko pr...'!F35</f>
        <v>0</v>
      </c>
      <c r="BA95" s="135">
        <f>'01a - 1_ALT_Parkovisko pr...'!F36</f>
        <v>0</v>
      </c>
      <c r="BB95" s="135">
        <f>'01a - 1_ALT_Parkovisko pr...'!F37</f>
        <v>0</v>
      </c>
      <c r="BC95" s="135">
        <f>'01a - 1_ALT_Parkovisko pr...'!F38</f>
        <v>0</v>
      </c>
      <c r="BD95" s="137">
        <f>'01a - 1_ALT_Parkovisko pr...'!F39</f>
        <v>0</v>
      </c>
      <c r="BE95" s="7"/>
      <c r="BT95" s="138" t="s">
        <v>86</v>
      </c>
      <c r="BV95" s="138" t="s">
        <v>80</v>
      </c>
      <c r="BW95" s="138" t="s">
        <v>87</v>
      </c>
      <c r="BX95" s="138" t="s">
        <v>5</v>
      </c>
      <c r="CL95" s="138" t="s">
        <v>1</v>
      </c>
      <c r="CM95" s="138" t="s">
        <v>78</v>
      </c>
    </row>
    <row r="96">
      <c r="B96" s="20"/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  <c r="U96" s="21"/>
      <c r="V96" s="21"/>
      <c r="W96" s="21"/>
      <c r="X96" s="21"/>
      <c r="Y96" s="21"/>
      <c r="Z96" s="21"/>
      <c r="AA96" s="21"/>
      <c r="AB96" s="21"/>
      <c r="AC96" s="21"/>
      <c r="AD96" s="21"/>
      <c r="AE96" s="21"/>
      <c r="AF96" s="21"/>
      <c r="AG96" s="21"/>
      <c r="AH96" s="21"/>
      <c r="AI96" s="21"/>
      <c r="AJ96" s="21"/>
      <c r="AK96" s="21"/>
      <c r="AL96" s="21"/>
      <c r="AM96" s="21"/>
      <c r="AN96" s="21"/>
      <c r="AO96" s="21"/>
      <c r="AP96" s="21"/>
      <c r="AQ96" s="21"/>
      <c r="AR96" s="19"/>
    </row>
    <row r="97" s="2" customFormat="1" ht="30" customHeight="1">
      <c r="A97" s="39"/>
      <c r="B97" s="40"/>
      <c r="C97" s="114" t="s">
        <v>88</v>
      </c>
      <c r="D97" s="41"/>
      <c r="E97" s="41"/>
      <c r="F97" s="41"/>
      <c r="G97" s="41"/>
      <c r="H97" s="41"/>
      <c r="I97" s="41"/>
      <c r="J97" s="41"/>
      <c r="K97" s="41"/>
      <c r="L97" s="41"/>
      <c r="M97" s="41"/>
      <c r="N97" s="41"/>
      <c r="O97" s="41"/>
      <c r="P97" s="41"/>
      <c r="Q97" s="41"/>
      <c r="R97" s="41"/>
      <c r="S97" s="41"/>
      <c r="T97" s="41"/>
      <c r="U97" s="41"/>
      <c r="V97" s="41"/>
      <c r="W97" s="41"/>
      <c r="X97" s="41"/>
      <c r="Y97" s="41"/>
      <c r="Z97" s="41"/>
      <c r="AA97" s="41"/>
      <c r="AB97" s="41"/>
      <c r="AC97" s="41"/>
      <c r="AD97" s="41"/>
      <c r="AE97" s="41"/>
      <c r="AF97" s="41"/>
      <c r="AG97" s="117">
        <f>ROUND(SUM(AG98:AG101), 2)</f>
        <v>0</v>
      </c>
      <c r="AH97" s="117"/>
      <c r="AI97" s="117"/>
      <c r="AJ97" s="117"/>
      <c r="AK97" s="117"/>
      <c r="AL97" s="117"/>
      <c r="AM97" s="117"/>
      <c r="AN97" s="117">
        <f>ROUND(SUM(AN98:AN101), 2)</f>
        <v>0</v>
      </c>
      <c r="AO97" s="117"/>
      <c r="AP97" s="117"/>
      <c r="AQ97" s="139"/>
      <c r="AR97" s="42"/>
      <c r="AS97" s="107" t="s">
        <v>89</v>
      </c>
      <c r="AT97" s="108" t="s">
        <v>90</v>
      </c>
      <c r="AU97" s="108" t="s">
        <v>42</v>
      </c>
      <c r="AV97" s="109" t="s">
        <v>65</v>
      </c>
      <c r="AW97" s="39"/>
      <c r="AX97" s="39"/>
      <c r="AY97" s="39"/>
      <c r="AZ97" s="39"/>
      <c r="BA97" s="39"/>
      <c r="BB97" s="39"/>
      <c r="BC97" s="39"/>
      <c r="BD97" s="39"/>
      <c r="BE97" s="39"/>
    </row>
    <row r="98" s="2" customFormat="1" ht="19.92" customHeight="1">
      <c r="A98" s="39"/>
      <c r="B98" s="40"/>
      <c r="C98" s="41"/>
      <c r="D98" s="140" t="s">
        <v>91</v>
      </c>
      <c r="E98" s="140"/>
      <c r="F98" s="140"/>
      <c r="G98" s="140"/>
      <c r="H98" s="140"/>
      <c r="I98" s="140"/>
      <c r="J98" s="140"/>
      <c r="K98" s="140"/>
      <c r="L98" s="140"/>
      <c r="M98" s="140"/>
      <c r="N98" s="140"/>
      <c r="O98" s="140"/>
      <c r="P98" s="140"/>
      <c r="Q98" s="140"/>
      <c r="R98" s="140"/>
      <c r="S98" s="140"/>
      <c r="T98" s="140"/>
      <c r="U98" s="140"/>
      <c r="V98" s="140"/>
      <c r="W98" s="140"/>
      <c r="X98" s="140"/>
      <c r="Y98" s="140"/>
      <c r="Z98" s="140"/>
      <c r="AA98" s="140"/>
      <c r="AB98" s="140"/>
      <c r="AC98" s="41"/>
      <c r="AD98" s="41"/>
      <c r="AE98" s="41"/>
      <c r="AF98" s="41"/>
      <c r="AG98" s="141">
        <f>ROUND(AG94 * AS98, 2)</f>
        <v>0</v>
      </c>
      <c r="AH98" s="142"/>
      <c r="AI98" s="142"/>
      <c r="AJ98" s="142"/>
      <c r="AK98" s="142"/>
      <c r="AL98" s="142"/>
      <c r="AM98" s="142"/>
      <c r="AN98" s="142">
        <f>ROUND(AG98 + AV98, 2)</f>
        <v>0</v>
      </c>
      <c r="AO98" s="142"/>
      <c r="AP98" s="142"/>
      <c r="AQ98" s="41"/>
      <c r="AR98" s="42"/>
      <c r="AS98" s="143">
        <v>0</v>
      </c>
      <c r="AT98" s="144" t="s">
        <v>92</v>
      </c>
      <c r="AU98" s="144" t="s">
        <v>43</v>
      </c>
      <c r="AV98" s="145">
        <f>ROUND(IF(AU98="základná",AG98*L32,IF(AU98="znížená",AG98*L33,0)), 2)</f>
        <v>0</v>
      </c>
      <c r="AW98" s="39"/>
      <c r="AX98" s="39"/>
      <c r="AY98" s="39"/>
      <c r="AZ98" s="39"/>
      <c r="BA98" s="39"/>
      <c r="BB98" s="39"/>
      <c r="BC98" s="39"/>
      <c r="BD98" s="39"/>
      <c r="BE98" s="39"/>
      <c r="BV98" s="16" t="s">
        <v>93</v>
      </c>
      <c r="BY98" s="146">
        <f>IF(AU98="základná",AV98,0)</f>
        <v>0</v>
      </c>
      <c r="BZ98" s="146">
        <f>IF(AU98="znížená",AV98,0)</f>
        <v>0</v>
      </c>
      <c r="CA98" s="146">
        <v>0</v>
      </c>
      <c r="CB98" s="146">
        <v>0</v>
      </c>
      <c r="CC98" s="146">
        <v>0</v>
      </c>
      <c r="CD98" s="146">
        <f>IF(AU98="základná",AG98,0)</f>
        <v>0</v>
      </c>
      <c r="CE98" s="146">
        <f>IF(AU98="znížená",AG98,0)</f>
        <v>0</v>
      </c>
      <c r="CF98" s="146">
        <f>IF(AU98="zákl. prenesená",AG98,0)</f>
        <v>0</v>
      </c>
      <c r="CG98" s="146">
        <f>IF(AU98="zníž. prenesená",AG98,0)</f>
        <v>0</v>
      </c>
      <c r="CH98" s="146">
        <f>IF(AU98="nulová",AG98,0)</f>
        <v>0</v>
      </c>
      <c r="CI98" s="16">
        <f>IF(AU98="základná",1,IF(AU98="znížená",2,IF(AU98="zákl. prenesená",4,IF(AU98="zníž. prenesená",5,3))))</f>
        <v>1</v>
      </c>
      <c r="CJ98" s="16">
        <f>IF(AT98="stavebná časť",1,IF(AT98="investičná časť",2,3))</f>
        <v>1</v>
      </c>
      <c r="CK98" s="16" t="str">
        <f>IF(D98="Vyplň vlastné","","x")</f>
        <v>x</v>
      </c>
    </row>
    <row r="99" s="2" customFormat="1" ht="19.92" customHeight="1">
      <c r="A99" s="39"/>
      <c r="B99" s="40"/>
      <c r="C99" s="41"/>
      <c r="D99" s="147" t="s">
        <v>94</v>
      </c>
      <c r="E99" s="140"/>
      <c r="F99" s="140"/>
      <c r="G99" s="140"/>
      <c r="H99" s="140"/>
      <c r="I99" s="140"/>
      <c r="J99" s="140"/>
      <c r="K99" s="140"/>
      <c r="L99" s="140"/>
      <c r="M99" s="140"/>
      <c r="N99" s="140"/>
      <c r="O99" s="140"/>
      <c r="P99" s="140"/>
      <c r="Q99" s="140"/>
      <c r="R99" s="140"/>
      <c r="S99" s="140"/>
      <c r="T99" s="140"/>
      <c r="U99" s="140"/>
      <c r="V99" s="140"/>
      <c r="W99" s="140"/>
      <c r="X99" s="140"/>
      <c r="Y99" s="140"/>
      <c r="Z99" s="140"/>
      <c r="AA99" s="140"/>
      <c r="AB99" s="140"/>
      <c r="AC99" s="41"/>
      <c r="AD99" s="41"/>
      <c r="AE99" s="41"/>
      <c r="AF99" s="41"/>
      <c r="AG99" s="141">
        <f>ROUND(AG94 * AS99, 2)</f>
        <v>0</v>
      </c>
      <c r="AH99" s="142"/>
      <c r="AI99" s="142"/>
      <c r="AJ99" s="142"/>
      <c r="AK99" s="142"/>
      <c r="AL99" s="142"/>
      <c r="AM99" s="142"/>
      <c r="AN99" s="142">
        <f>ROUND(AG99 + AV99, 2)</f>
        <v>0</v>
      </c>
      <c r="AO99" s="142"/>
      <c r="AP99" s="142"/>
      <c r="AQ99" s="41"/>
      <c r="AR99" s="42"/>
      <c r="AS99" s="143">
        <v>0</v>
      </c>
      <c r="AT99" s="144" t="s">
        <v>92</v>
      </c>
      <c r="AU99" s="144" t="s">
        <v>43</v>
      </c>
      <c r="AV99" s="145">
        <f>ROUND(IF(AU99="základná",AG99*L32,IF(AU99="znížená",AG99*L33,0)), 2)</f>
        <v>0</v>
      </c>
      <c r="AW99" s="39"/>
      <c r="AX99" s="39"/>
      <c r="AY99" s="39"/>
      <c r="AZ99" s="39"/>
      <c r="BA99" s="39"/>
      <c r="BB99" s="39"/>
      <c r="BC99" s="39"/>
      <c r="BD99" s="39"/>
      <c r="BE99" s="39"/>
      <c r="BV99" s="16" t="s">
        <v>95</v>
      </c>
      <c r="BY99" s="146">
        <f>IF(AU99="základná",AV99,0)</f>
        <v>0</v>
      </c>
      <c r="BZ99" s="146">
        <f>IF(AU99="znížená",AV99,0)</f>
        <v>0</v>
      </c>
      <c r="CA99" s="146">
        <v>0</v>
      </c>
      <c r="CB99" s="146">
        <v>0</v>
      </c>
      <c r="CC99" s="146">
        <v>0</v>
      </c>
      <c r="CD99" s="146">
        <f>IF(AU99="základná",AG99,0)</f>
        <v>0</v>
      </c>
      <c r="CE99" s="146">
        <f>IF(AU99="znížená",AG99,0)</f>
        <v>0</v>
      </c>
      <c r="CF99" s="146">
        <f>IF(AU99="zákl. prenesená",AG99,0)</f>
        <v>0</v>
      </c>
      <c r="CG99" s="146">
        <f>IF(AU99="zníž. prenesená",AG99,0)</f>
        <v>0</v>
      </c>
      <c r="CH99" s="146">
        <f>IF(AU99="nulová",AG99,0)</f>
        <v>0</v>
      </c>
      <c r="CI99" s="16">
        <f>IF(AU99="základná",1,IF(AU99="znížená",2,IF(AU99="zákl. prenesená",4,IF(AU99="zníž. prenesená",5,3))))</f>
        <v>1</v>
      </c>
      <c r="CJ99" s="16">
        <f>IF(AT99="stavebná časť",1,IF(AT99="investičná časť",2,3))</f>
        <v>1</v>
      </c>
      <c r="CK99" s="16" t="str">
        <f>IF(D99="Vyplň vlastné","","x")</f>
        <v/>
      </c>
    </row>
    <row r="100" s="2" customFormat="1" ht="19.92" customHeight="1">
      <c r="A100" s="39"/>
      <c r="B100" s="40"/>
      <c r="C100" s="41"/>
      <c r="D100" s="147" t="s">
        <v>94</v>
      </c>
      <c r="E100" s="140"/>
      <c r="F100" s="140"/>
      <c r="G100" s="140"/>
      <c r="H100" s="140"/>
      <c r="I100" s="140"/>
      <c r="J100" s="140"/>
      <c r="K100" s="140"/>
      <c r="L100" s="140"/>
      <c r="M100" s="140"/>
      <c r="N100" s="140"/>
      <c r="O100" s="140"/>
      <c r="P100" s="140"/>
      <c r="Q100" s="140"/>
      <c r="R100" s="140"/>
      <c r="S100" s="140"/>
      <c r="T100" s="140"/>
      <c r="U100" s="140"/>
      <c r="V100" s="140"/>
      <c r="W100" s="140"/>
      <c r="X100" s="140"/>
      <c r="Y100" s="140"/>
      <c r="Z100" s="140"/>
      <c r="AA100" s="140"/>
      <c r="AB100" s="140"/>
      <c r="AC100" s="41"/>
      <c r="AD100" s="41"/>
      <c r="AE100" s="41"/>
      <c r="AF100" s="41"/>
      <c r="AG100" s="141">
        <f>ROUND(AG94 * AS100, 2)</f>
        <v>0</v>
      </c>
      <c r="AH100" s="142"/>
      <c r="AI100" s="142"/>
      <c r="AJ100" s="142"/>
      <c r="AK100" s="142"/>
      <c r="AL100" s="142"/>
      <c r="AM100" s="142"/>
      <c r="AN100" s="142">
        <f>ROUND(AG100 + AV100, 2)</f>
        <v>0</v>
      </c>
      <c r="AO100" s="142"/>
      <c r="AP100" s="142"/>
      <c r="AQ100" s="41"/>
      <c r="AR100" s="42"/>
      <c r="AS100" s="143">
        <v>0</v>
      </c>
      <c r="AT100" s="144" t="s">
        <v>92</v>
      </c>
      <c r="AU100" s="144" t="s">
        <v>43</v>
      </c>
      <c r="AV100" s="145">
        <f>ROUND(IF(AU100="základná",AG100*L32,IF(AU100="znížená",AG100*L33,0)), 2)</f>
        <v>0</v>
      </c>
      <c r="AW100" s="39"/>
      <c r="AX100" s="39"/>
      <c r="AY100" s="39"/>
      <c r="AZ100" s="39"/>
      <c r="BA100" s="39"/>
      <c r="BB100" s="39"/>
      <c r="BC100" s="39"/>
      <c r="BD100" s="39"/>
      <c r="BE100" s="39"/>
      <c r="BV100" s="16" t="s">
        <v>95</v>
      </c>
      <c r="BY100" s="146">
        <f>IF(AU100="základná",AV100,0)</f>
        <v>0</v>
      </c>
      <c r="BZ100" s="146">
        <f>IF(AU100="znížená",AV100,0)</f>
        <v>0</v>
      </c>
      <c r="CA100" s="146">
        <v>0</v>
      </c>
      <c r="CB100" s="146">
        <v>0</v>
      </c>
      <c r="CC100" s="146">
        <v>0</v>
      </c>
      <c r="CD100" s="146">
        <f>IF(AU100="základná",AG100,0)</f>
        <v>0</v>
      </c>
      <c r="CE100" s="146">
        <f>IF(AU100="znížená",AG100,0)</f>
        <v>0</v>
      </c>
      <c r="CF100" s="146">
        <f>IF(AU100="zákl. prenesená",AG100,0)</f>
        <v>0</v>
      </c>
      <c r="CG100" s="146">
        <f>IF(AU100="zníž. prenesená",AG100,0)</f>
        <v>0</v>
      </c>
      <c r="CH100" s="146">
        <f>IF(AU100="nulová",AG100,0)</f>
        <v>0</v>
      </c>
      <c r="CI100" s="16">
        <f>IF(AU100="základná",1,IF(AU100="znížená",2,IF(AU100="zákl. prenesená",4,IF(AU100="zníž. prenesená",5,3))))</f>
        <v>1</v>
      </c>
      <c r="CJ100" s="16">
        <f>IF(AT100="stavebná časť",1,IF(AT100="investičná časť",2,3))</f>
        <v>1</v>
      </c>
      <c r="CK100" s="16" t="str">
        <f>IF(D100="Vyplň vlastné","","x")</f>
        <v/>
      </c>
    </row>
    <row r="101" s="2" customFormat="1" ht="19.92" customHeight="1">
      <c r="A101" s="39"/>
      <c r="B101" s="40"/>
      <c r="C101" s="41"/>
      <c r="D101" s="147" t="s">
        <v>94</v>
      </c>
      <c r="E101" s="140"/>
      <c r="F101" s="140"/>
      <c r="G101" s="140"/>
      <c r="H101" s="140"/>
      <c r="I101" s="140"/>
      <c r="J101" s="140"/>
      <c r="K101" s="140"/>
      <c r="L101" s="140"/>
      <c r="M101" s="140"/>
      <c r="N101" s="140"/>
      <c r="O101" s="140"/>
      <c r="P101" s="140"/>
      <c r="Q101" s="140"/>
      <c r="R101" s="140"/>
      <c r="S101" s="140"/>
      <c r="T101" s="140"/>
      <c r="U101" s="140"/>
      <c r="V101" s="140"/>
      <c r="W101" s="140"/>
      <c r="X101" s="140"/>
      <c r="Y101" s="140"/>
      <c r="Z101" s="140"/>
      <c r="AA101" s="140"/>
      <c r="AB101" s="140"/>
      <c r="AC101" s="41"/>
      <c r="AD101" s="41"/>
      <c r="AE101" s="41"/>
      <c r="AF101" s="41"/>
      <c r="AG101" s="141">
        <f>ROUND(AG94 * AS101, 2)</f>
        <v>0</v>
      </c>
      <c r="AH101" s="142"/>
      <c r="AI101" s="142"/>
      <c r="AJ101" s="142"/>
      <c r="AK101" s="142"/>
      <c r="AL101" s="142"/>
      <c r="AM101" s="142"/>
      <c r="AN101" s="142">
        <f>ROUND(AG101 + AV101, 2)</f>
        <v>0</v>
      </c>
      <c r="AO101" s="142"/>
      <c r="AP101" s="142"/>
      <c r="AQ101" s="41"/>
      <c r="AR101" s="42"/>
      <c r="AS101" s="148">
        <v>0</v>
      </c>
      <c r="AT101" s="149" t="s">
        <v>92</v>
      </c>
      <c r="AU101" s="149" t="s">
        <v>43</v>
      </c>
      <c r="AV101" s="150">
        <f>ROUND(IF(AU101="základná",AG101*L32,IF(AU101="znížená",AG101*L33,0)), 2)</f>
        <v>0</v>
      </c>
      <c r="AW101" s="39"/>
      <c r="AX101" s="39"/>
      <c r="AY101" s="39"/>
      <c r="AZ101" s="39"/>
      <c r="BA101" s="39"/>
      <c r="BB101" s="39"/>
      <c r="BC101" s="39"/>
      <c r="BD101" s="39"/>
      <c r="BE101" s="39"/>
      <c r="BV101" s="16" t="s">
        <v>95</v>
      </c>
      <c r="BY101" s="146">
        <f>IF(AU101="základná",AV101,0)</f>
        <v>0</v>
      </c>
      <c r="BZ101" s="146">
        <f>IF(AU101="znížená",AV101,0)</f>
        <v>0</v>
      </c>
      <c r="CA101" s="146">
        <v>0</v>
      </c>
      <c r="CB101" s="146">
        <v>0</v>
      </c>
      <c r="CC101" s="146">
        <v>0</v>
      </c>
      <c r="CD101" s="146">
        <f>IF(AU101="základná",AG101,0)</f>
        <v>0</v>
      </c>
      <c r="CE101" s="146">
        <f>IF(AU101="znížená",AG101,0)</f>
        <v>0</v>
      </c>
      <c r="CF101" s="146">
        <f>IF(AU101="zákl. prenesená",AG101,0)</f>
        <v>0</v>
      </c>
      <c r="CG101" s="146">
        <f>IF(AU101="zníž. prenesená",AG101,0)</f>
        <v>0</v>
      </c>
      <c r="CH101" s="146">
        <f>IF(AU101="nulová",AG101,0)</f>
        <v>0</v>
      </c>
      <c r="CI101" s="16">
        <f>IF(AU101="základná",1,IF(AU101="znížená",2,IF(AU101="zákl. prenesená",4,IF(AU101="zníž. prenesená",5,3))))</f>
        <v>1</v>
      </c>
      <c r="CJ101" s="16">
        <f>IF(AT101="stavebná časť",1,IF(AT101="investičná časť",2,3))</f>
        <v>1</v>
      </c>
      <c r="CK101" s="16" t="str">
        <f>IF(D101="Vyplň vlastné","","x")</f>
        <v/>
      </c>
    </row>
    <row r="102" s="2" customFormat="1" ht="10.8" customHeight="1">
      <c r="A102" s="39"/>
      <c r="B102" s="40"/>
      <c r="C102" s="41"/>
      <c r="D102" s="41"/>
      <c r="E102" s="41"/>
      <c r="F102" s="41"/>
      <c r="G102" s="41"/>
      <c r="H102" s="41"/>
      <c r="I102" s="41"/>
      <c r="J102" s="41"/>
      <c r="K102" s="41"/>
      <c r="L102" s="41"/>
      <c r="M102" s="41"/>
      <c r="N102" s="41"/>
      <c r="O102" s="41"/>
      <c r="P102" s="41"/>
      <c r="Q102" s="41"/>
      <c r="R102" s="41"/>
      <c r="S102" s="41"/>
      <c r="T102" s="41"/>
      <c r="U102" s="41"/>
      <c r="V102" s="41"/>
      <c r="W102" s="41"/>
      <c r="X102" s="41"/>
      <c r="Y102" s="41"/>
      <c r="Z102" s="41"/>
      <c r="AA102" s="41"/>
      <c r="AB102" s="41"/>
      <c r="AC102" s="41"/>
      <c r="AD102" s="41"/>
      <c r="AE102" s="41"/>
      <c r="AF102" s="41"/>
      <c r="AG102" s="41"/>
      <c r="AH102" s="41"/>
      <c r="AI102" s="41"/>
      <c r="AJ102" s="41"/>
      <c r="AK102" s="41"/>
      <c r="AL102" s="41"/>
      <c r="AM102" s="41"/>
      <c r="AN102" s="41"/>
      <c r="AO102" s="41"/>
      <c r="AP102" s="41"/>
      <c r="AQ102" s="41"/>
      <c r="AR102" s="42"/>
      <c r="AS102" s="39"/>
      <c r="AT102" s="39"/>
      <c r="AU102" s="39"/>
      <c r="AV102" s="39"/>
      <c r="AW102" s="39"/>
      <c r="AX102" s="39"/>
      <c r="AY102" s="39"/>
      <c r="AZ102" s="39"/>
      <c r="BA102" s="39"/>
      <c r="BB102" s="39"/>
      <c r="BC102" s="39"/>
      <c r="BD102" s="39"/>
      <c r="BE102" s="39"/>
    </row>
    <row r="103" s="2" customFormat="1" ht="30" customHeight="1">
      <c r="A103" s="39"/>
      <c r="B103" s="40"/>
      <c r="C103" s="151" t="s">
        <v>96</v>
      </c>
      <c r="D103" s="152"/>
      <c r="E103" s="152"/>
      <c r="F103" s="152"/>
      <c r="G103" s="152"/>
      <c r="H103" s="152"/>
      <c r="I103" s="152"/>
      <c r="J103" s="152"/>
      <c r="K103" s="152"/>
      <c r="L103" s="152"/>
      <c r="M103" s="152"/>
      <c r="N103" s="152"/>
      <c r="O103" s="152"/>
      <c r="P103" s="152"/>
      <c r="Q103" s="152"/>
      <c r="R103" s="152"/>
      <c r="S103" s="152"/>
      <c r="T103" s="152"/>
      <c r="U103" s="152"/>
      <c r="V103" s="152"/>
      <c r="W103" s="152"/>
      <c r="X103" s="152"/>
      <c r="Y103" s="152"/>
      <c r="Z103" s="152"/>
      <c r="AA103" s="152"/>
      <c r="AB103" s="152"/>
      <c r="AC103" s="152"/>
      <c r="AD103" s="152"/>
      <c r="AE103" s="152"/>
      <c r="AF103" s="152"/>
      <c r="AG103" s="153">
        <f>ROUND(AG94 + AG97, 2)</f>
        <v>0</v>
      </c>
      <c r="AH103" s="153"/>
      <c r="AI103" s="153"/>
      <c r="AJ103" s="153"/>
      <c r="AK103" s="153"/>
      <c r="AL103" s="153"/>
      <c r="AM103" s="153"/>
      <c r="AN103" s="153">
        <f>ROUND(AN94 + AN97, 2)</f>
        <v>0</v>
      </c>
      <c r="AO103" s="153"/>
      <c r="AP103" s="153"/>
      <c r="AQ103" s="152"/>
      <c r="AR103" s="42"/>
      <c r="AS103" s="39"/>
      <c r="AT103" s="39"/>
      <c r="AU103" s="39"/>
      <c r="AV103" s="39"/>
      <c r="AW103" s="39"/>
      <c r="AX103" s="39"/>
      <c r="AY103" s="39"/>
      <c r="AZ103" s="39"/>
      <c r="BA103" s="39"/>
      <c r="BB103" s="39"/>
      <c r="BC103" s="39"/>
      <c r="BD103" s="39"/>
      <c r="BE103" s="39"/>
    </row>
    <row r="104" s="2" customFormat="1" ht="6.96" customHeight="1">
      <c r="A104" s="39"/>
      <c r="B104" s="73"/>
      <c r="C104" s="74"/>
      <c r="D104" s="74"/>
      <c r="E104" s="74"/>
      <c r="F104" s="74"/>
      <c r="G104" s="74"/>
      <c r="H104" s="74"/>
      <c r="I104" s="74"/>
      <c r="J104" s="74"/>
      <c r="K104" s="74"/>
      <c r="L104" s="74"/>
      <c r="M104" s="74"/>
      <c r="N104" s="74"/>
      <c r="O104" s="74"/>
      <c r="P104" s="74"/>
      <c r="Q104" s="74"/>
      <c r="R104" s="74"/>
      <c r="S104" s="74"/>
      <c r="T104" s="74"/>
      <c r="U104" s="74"/>
      <c r="V104" s="74"/>
      <c r="W104" s="74"/>
      <c r="X104" s="74"/>
      <c r="Y104" s="74"/>
      <c r="Z104" s="74"/>
      <c r="AA104" s="74"/>
      <c r="AB104" s="74"/>
      <c r="AC104" s="74"/>
      <c r="AD104" s="74"/>
      <c r="AE104" s="74"/>
      <c r="AF104" s="74"/>
      <c r="AG104" s="74"/>
      <c r="AH104" s="74"/>
      <c r="AI104" s="74"/>
      <c r="AJ104" s="74"/>
      <c r="AK104" s="74"/>
      <c r="AL104" s="74"/>
      <c r="AM104" s="74"/>
      <c r="AN104" s="74"/>
      <c r="AO104" s="74"/>
      <c r="AP104" s="74"/>
      <c r="AQ104" s="74"/>
      <c r="AR104" s="42"/>
      <c r="AS104" s="39"/>
      <c r="AT104" s="39"/>
      <c r="AU104" s="39"/>
      <c r="AV104" s="39"/>
      <c r="AW104" s="39"/>
      <c r="AX104" s="39"/>
      <c r="AY104" s="39"/>
      <c r="AZ104" s="39"/>
      <c r="BA104" s="39"/>
      <c r="BB104" s="39"/>
      <c r="BC104" s="39"/>
      <c r="BD104" s="39"/>
      <c r="BE104" s="39"/>
    </row>
  </sheetData>
  <sheetProtection sheet="1" formatColumns="0" formatRows="0" objects="1" scenarios="1" spinCount="100000" saltValue="p3i9F/EGuR9VSx6qBqopcml5w2tjZUTgE+GpcsRE/OIa6y6BPb9YCSLoln9LZv1CKbSYkmvz9uWXf2rsfv5swg==" hashValue="O2FlJzF7ZtGtvp7rfPDUOQnRvSNx4kbSxTAQ56QquWUmr+1zdS0QGPMpZ3QWa2w5nQR3aNCkwkUwi9kK7llnPQ==" algorithmName="SHA-512" password="C549"/>
  <mergeCells count="60">
    <mergeCell ref="L85:AO85"/>
    <mergeCell ref="AM87:AN87"/>
    <mergeCell ref="AS89:AT91"/>
    <mergeCell ref="AM89:AP89"/>
    <mergeCell ref="AM90:AP90"/>
    <mergeCell ref="AN92:AP92"/>
    <mergeCell ref="C92:G92"/>
    <mergeCell ref="AG92:AM92"/>
    <mergeCell ref="I92:AF92"/>
    <mergeCell ref="J95:AF95"/>
    <mergeCell ref="D95:H95"/>
    <mergeCell ref="AN95:AP95"/>
    <mergeCell ref="AG95:AM95"/>
    <mergeCell ref="AG98:AM98"/>
    <mergeCell ref="D98:AB98"/>
    <mergeCell ref="AN98:AP98"/>
    <mergeCell ref="AG99:AM99"/>
    <mergeCell ref="D99:AB99"/>
    <mergeCell ref="AN99:AP99"/>
    <mergeCell ref="D100:AB100"/>
    <mergeCell ref="AG100:AM100"/>
    <mergeCell ref="AN100:AP100"/>
    <mergeCell ref="D101:AB101"/>
    <mergeCell ref="AG101:AM101"/>
    <mergeCell ref="AN101:AP101"/>
    <mergeCell ref="AG94:AM94"/>
    <mergeCell ref="AN94:AP94"/>
    <mergeCell ref="AG97:AM97"/>
    <mergeCell ref="AN97:AP97"/>
    <mergeCell ref="AG103:AM103"/>
    <mergeCell ref="AN103:AP103"/>
    <mergeCell ref="BE5:BE34"/>
    <mergeCell ref="K5:AO5"/>
    <mergeCell ref="K6:AO6"/>
    <mergeCell ref="E14:AJ14"/>
    <mergeCell ref="E23:AN23"/>
    <mergeCell ref="AK26:AO26"/>
    <mergeCell ref="AK27:AO27"/>
    <mergeCell ref="AK29:AO29"/>
    <mergeCell ref="W31:AE31"/>
    <mergeCell ref="L31:P31"/>
    <mergeCell ref="AK31:AO31"/>
    <mergeCell ref="L32:P32"/>
    <mergeCell ref="W32:AE32"/>
    <mergeCell ref="AK32:AO32"/>
    <mergeCell ref="L33:P33"/>
    <mergeCell ref="AK33:AO33"/>
    <mergeCell ref="W33:AE33"/>
    <mergeCell ref="L34:P34"/>
    <mergeCell ref="AK34:AO34"/>
    <mergeCell ref="W34:AE34"/>
    <mergeCell ref="W35:AE35"/>
    <mergeCell ref="L35:P35"/>
    <mergeCell ref="AK35:AO35"/>
    <mergeCell ref="AK36:AO36"/>
    <mergeCell ref="L36:P36"/>
    <mergeCell ref="W36:AE36"/>
    <mergeCell ref="X38:AB38"/>
    <mergeCell ref="AK38:AO38"/>
    <mergeCell ref="AR2:BE2"/>
  </mergeCells>
  <dataValidations count="2">
    <dataValidation type="list" allowBlank="1" showInputMessage="1" showErrorMessage="1" error="Povolené sú hodnoty základná, znížená, nulová." sqref="AU97:AU101">
      <formula1>"základná, znížená, nulová"</formula1>
    </dataValidation>
    <dataValidation type="list" allowBlank="1" showInputMessage="1" showErrorMessage="1" error="Povolené sú hodnoty stavebná časť, technologická časť, investičná časť." sqref="AT97:AT101">
      <formula1>"stavebná časť, technologická časť, investičná časť"</formula1>
    </dataValidation>
  </dataValidations>
  <hyperlinks>
    <hyperlink ref="A95" location="'01a - 1_ALT_Parkovisko pr...'!C2" display="/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6" t="s">
        <v>87</v>
      </c>
      <c r="AZ2" s="154" t="s">
        <v>97</v>
      </c>
      <c r="BA2" s="154" t="s">
        <v>98</v>
      </c>
      <c r="BB2" s="154" t="s">
        <v>1</v>
      </c>
      <c r="BC2" s="154" t="s">
        <v>99</v>
      </c>
      <c r="BD2" s="154" t="s">
        <v>100</v>
      </c>
    </row>
    <row r="3" s="1" customFormat="1" ht="6.96" customHeight="1">
      <c r="B3" s="155"/>
      <c r="C3" s="156"/>
      <c r="D3" s="156"/>
      <c r="E3" s="156"/>
      <c r="F3" s="156"/>
      <c r="G3" s="156"/>
      <c r="H3" s="156"/>
      <c r="I3" s="156"/>
      <c r="J3" s="156"/>
      <c r="K3" s="156"/>
      <c r="L3" s="19"/>
      <c r="AT3" s="16" t="s">
        <v>78</v>
      </c>
      <c r="AZ3" s="154" t="s">
        <v>101</v>
      </c>
      <c r="BA3" s="154" t="s">
        <v>1</v>
      </c>
      <c r="BB3" s="154" t="s">
        <v>1</v>
      </c>
      <c r="BC3" s="154" t="s">
        <v>102</v>
      </c>
      <c r="BD3" s="154" t="s">
        <v>100</v>
      </c>
    </row>
    <row r="4" s="1" customFormat="1" ht="24.96" customHeight="1">
      <c r="B4" s="19"/>
      <c r="D4" s="157" t="s">
        <v>103</v>
      </c>
      <c r="L4" s="19"/>
      <c r="M4" s="158" t="s">
        <v>9</v>
      </c>
      <c r="AT4" s="16" t="s">
        <v>4</v>
      </c>
    </row>
    <row r="5" s="1" customFormat="1" ht="6.96" customHeight="1">
      <c r="B5" s="19"/>
      <c r="L5" s="19"/>
    </row>
    <row r="6" s="1" customFormat="1" ht="12" customHeight="1">
      <c r="B6" s="19"/>
      <c r="D6" s="159" t="s">
        <v>15</v>
      </c>
      <c r="L6" s="19"/>
    </row>
    <row r="7" s="1" customFormat="1" ht="16.5" customHeight="1">
      <c r="B7" s="19"/>
      <c r="E7" s="160" t="str">
        <f>'Rekapitulácia stavby'!K6</f>
        <v>Vozovňa Hroboňova</v>
      </c>
      <c r="F7" s="159"/>
      <c r="G7" s="159"/>
      <c r="H7" s="159"/>
      <c r="L7" s="19"/>
    </row>
    <row r="8" s="2" customFormat="1" ht="12" customHeight="1">
      <c r="A8" s="39"/>
      <c r="B8" s="42"/>
      <c r="C8" s="39"/>
      <c r="D8" s="159" t="s">
        <v>104</v>
      </c>
      <c r="E8" s="39"/>
      <c r="F8" s="39"/>
      <c r="G8" s="39"/>
      <c r="H8" s="39"/>
      <c r="I8" s="39"/>
      <c r="J8" s="39"/>
      <c r="K8" s="39"/>
      <c r="L8" s="70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</row>
    <row r="9" s="2" customFormat="1" ht="30" customHeight="1">
      <c r="A9" s="39"/>
      <c r="B9" s="42"/>
      <c r="C9" s="39"/>
      <c r="D9" s="39"/>
      <c r="E9" s="161" t="s">
        <v>105</v>
      </c>
      <c r="F9" s="39"/>
      <c r="G9" s="39"/>
      <c r="H9" s="39"/>
      <c r="I9" s="39"/>
      <c r="J9" s="39"/>
      <c r="K9" s="39"/>
      <c r="L9" s="70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>
      <c r="A10" s="39"/>
      <c r="B10" s="42"/>
      <c r="C10" s="39"/>
      <c r="D10" s="39"/>
      <c r="E10" s="39"/>
      <c r="F10" s="39"/>
      <c r="G10" s="39"/>
      <c r="H10" s="39"/>
      <c r="I10" s="39"/>
      <c r="J10" s="39"/>
      <c r="K10" s="39"/>
      <c r="L10" s="70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2" customHeight="1">
      <c r="A11" s="39"/>
      <c r="B11" s="42"/>
      <c r="C11" s="39"/>
      <c r="D11" s="159" t="s">
        <v>17</v>
      </c>
      <c r="E11" s="39"/>
      <c r="F11" s="162" t="s">
        <v>1</v>
      </c>
      <c r="G11" s="39"/>
      <c r="H11" s="39"/>
      <c r="I11" s="159" t="s">
        <v>18</v>
      </c>
      <c r="J11" s="162" t="s">
        <v>1</v>
      </c>
      <c r="K11" s="39"/>
      <c r="L11" s="70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2"/>
      <c r="C12" s="39"/>
      <c r="D12" s="159" t="s">
        <v>19</v>
      </c>
      <c r="E12" s="39"/>
      <c r="F12" s="162" t="s">
        <v>20</v>
      </c>
      <c r="G12" s="39"/>
      <c r="H12" s="39"/>
      <c r="I12" s="159" t="s">
        <v>21</v>
      </c>
      <c r="J12" s="163" t="str">
        <f>'Rekapitulácia stavby'!AN8</f>
        <v>8. 3. 2024</v>
      </c>
      <c r="K12" s="39"/>
      <c r="L12" s="70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0.8" customHeight="1">
      <c r="A13" s="39"/>
      <c r="B13" s="42"/>
      <c r="C13" s="39"/>
      <c r="D13" s="39"/>
      <c r="E13" s="39"/>
      <c r="F13" s="39"/>
      <c r="G13" s="39"/>
      <c r="H13" s="39"/>
      <c r="I13" s="39"/>
      <c r="J13" s="39"/>
      <c r="K13" s="39"/>
      <c r="L13" s="70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2"/>
      <c r="C14" s="39"/>
      <c r="D14" s="159" t="s">
        <v>23</v>
      </c>
      <c r="E14" s="39"/>
      <c r="F14" s="39"/>
      <c r="G14" s="39"/>
      <c r="H14" s="39"/>
      <c r="I14" s="159" t="s">
        <v>24</v>
      </c>
      <c r="J14" s="162" t="s">
        <v>25</v>
      </c>
      <c r="K14" s="39"/>
      <c r="L14" s="70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8" customHeight="1">
      <c r="A15" s="39"/>
      <c r="B15" s="42"/>
      <c r="C15" s="39"/>
      <c r="D15" s="39"/>
      <c r="E15" s="162" t="s">
        <v>26</v>
      </c>
      <c r="F15" s="39"/>
      <c r="G15" s="39"/>
      <c r="H15" s="39"/>
      <c r="I15" s="159" t="s">
        <v>27</v>
      </c>
      <c r="J15" s="162" t="s">
        <v>28</v>
      </c>
      <c r="K15" s="39"/>
      <c r="L15" s="70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6.96" customHeight="1">
      <c r="A16" s="39"/>
      <c r="B16" s="42"/>
      <c r="C16" s="39"/>
      <c r="D16" s="39"/>
      <c r="E16" s="39"/>
      <c r="F16" s="39"/>
      <c r="G16" s="39"/>
      <c r="H16" s="39"/>
      <c r="I16" s="39"/>
      <c r="J16" s="39"/>
      <c r="K16" s="39"/>
      <c r="L16" s="70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2" customHeight="1">
      <c r="A17" s="39"/>
      <c r="B17" s="42"/>
      <c r="C17" s="39"/>
      <c r="D17" s="159" t="s">
        <v>29</v>
      </c>
      <c r="E17" s="39"/>
      <c r="F17" s="39"/>
      <c r="G17" s="39"/>
      <c r="H17" s="39"/>
      <c r="I17" s="159" t="s">
        <v>24</v>
      </c>
      <c r="J17" s="32" t="str">
        <f>'Rekapitulácia stavby'!AN13</f>
        <v>Vyplň údaj</v>
      </c>
      <c r="K17" s="39"/>
      <c r="L17" s="70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8" customHeight="1">
      <c r="A18" s="39"/>
      <c r="B18" s="42"/>
      <c r="C18" s="39"/>
      <c r="D18" s="39"/>
      <c r="E18" s="32" t="str">
        <f>'Rekapitulácia stavby'!E14</f>
        <v>Vyplň údaj</v>
      </c>
      <c r="F18" s="162"/>
      <c r="G18" s="162"/>
      <c r="H18" s="162"/>
      <c r="I18" s="159" t="s">
        <v>27</v>
      </c>
      <c r="J18" s="32" t="str">
        <f>'Rekapitulácia stavby'!AN14</f>
        <v>Vyplň údaj</v>
      </c>
      <c r="K18" s="39"/>
      <c r="L18" s="70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6.96" customHeight="1">
      <c r="A19" s="39"/>
      <c r="B19" s="42"/>
      <c r="C19" s="39"/>
      <c r="D19" s="39"/>
      <c r="E19" s="39"/>
      <c r="F19" s="39"/>
      <c r="G19" s="39"/>
      <c r="H19" s="39"/>
      <c r="I19" s="39"/>
      <c r="J19" s="39"/>
      <c r="K19" s="39"/>
      <c r="L19" s="70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2" customHeight="1">
      <c r="A20" s="39"/>
      <c r="B20" s="42"/>
      <c r="C20" s="39"/>
      <c r="D20" s="159" t="s">
        <v>31</v>
      </c>
      <c r="E20" s="39"/>
      <c r="F20" s="39"/>
      <c r="G20" s="39"/>
      <c r="H20" s="39"/>
      <c r="I20" s="159" t="s">
        <v>24</v>
      </c>
      <c r="J20" s="162" t="str">
        <f>IF('Rekapitulácia stavby'!AN16="","",'Rekapitulácia stavby'!AN16)</f>
        <v/>
      </c>
      <c r="K20" s="39"/>
      <c r="L20" s="70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8" customHeight="1">
      <c r="A21" s="39"/>
      <c r="B21" s="42"/>
      <c r="C21" s="39"/>
      <c r="D21" s="39"/>
      <c r="E21" s="162" t="str">
        <f>IF('Rekapitulácia stavby'!E17="","",'Rekapitulácia stavby'!E17)</f>
        <v xml:space="preserve"> </v>
      </c>
      <c r="F21" s="39"/>
      <c r="G21" s="39"/>
      <c r="H21" s="39"/>
      <c r="I21" s="159" t="s">
        <v>27</v>
      </c>
      <c r="J21" s="162" t="str">
        <f>IF('Rekapitulácia stavby'!AN17="","",'Rekapitulácia stavby'!AN17)</f>
        <v/>
      </c>
      <c r="K21" s="39"/>
      <c r="L21" s="70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6.96" customHeight="1">
      <c r="A22" s="39"/>
      <c r="B22" s="42"/>
      <c r="C22" s="39"/>
      <c r="D22" s="39"/>
      <c r="E22" s="39"/>
      <c r="F22" s="39"/>
      <c r="G22" s="39"/>
      <c r="H22" s="39"/>
      <c r="I22" s="39"/>
      <c r="J22" s="39"/>
      <c r="K22" s="39"/>
      <c r="L22" s="70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2" customHeight="1">
      <c r="A23" s="39"/>
      <c r="B23" s="42"/>
      <c r="C23" s="39"/>
      <c r="D23" s="159" t="s">
        <v>34</v>
      </c>
      <c r="E23" s="39"/>
      <c r="F23" s="39"/>
      <c r="G23" s="39"/>
      <c r="H23" s="39"/>
      <c r="I23" s="159" t="s">
        <v>24</v>
      </c>
      <c r="J23" s="162" t="str">
        <f>IF('Rekapitulácia stavby'!AN19="","",'Rekapitulácia stavby'!AN19)</f>
        <v/>
      </c>
      <c r="K23" s="39"/>
      <c r="L23" s="70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8" customHeight="1">
      <c r="A24" s="39"/>
      <c r="B24" s="42"/>
      <c r="C24" s="39"/>
      <c r="D24" s="39"/>
      <c r="E24" s="162" t="str">
        <f>IF('Rekapitulácia stavby'!E20="","",'Rekapitulácia stavby'!E20)</f>
        <v xml:space="preserve"> </v>
      </c>
      <c r="F24" s="39"/>
      <c r="G24" s="39"/>
      <c r="H24" s="39"/>
      <c r="I24" s="159" t="s">
        <v>27</v>
      </c>
      <c r="J24" s="162" t="str">
        <f>IF('Rekapitulácia stavby'!AN20="","",'Rekapitulácia stavby'!AN20)</f>
        <v/>
      </c>
      <c r="K24" s="39"/>
      <c r="L24" s="70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6.96" customHeight="1">
      <c r="A25" s="39"/>
      <c r="B25" s="42"/>
      <c r="C25" s="39"/>
      <c r="D25" s="39"/>
      <c r="E25" s="39"/>
      <c r="F25" s="39"/>
      <c r="G25" s="39"/>
      <c r="H25" s="39"/>
      <c r="I25" s="39"/>
      <c r="J25" s="39"/>
      <c r="K25" s="39"/>
      <c r="L25" s="70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2" customHeight="1">
      <c r="A26" s="39"/>
      <c r="B26" s="42"/>
      <c r="C26" s="39"/>
      <c r="D26" s="159" t="s">
        <v>35</v>
      </c>
      <c r="E26" s="39"/>
      <c r="F26" s="39"/>
      <c r="G26" s="39"/>
      <c r="H26" s="39"/>
      <c r="I26" s="39"/>
      <c r="J26" s="39"/>
      <c r="K26" s="39"/>
      <c r="L26" s="70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8" customFormat="1" ht="16.5" customHeight="1">
      <c r="A27" s="164"/>
      <c r="B27" s="165"/>
      <c r="C27" s="164"/>
      <c r="D27" s="164"/>
      <c r="E27" s="166" t="s">
        <v>1</v>
      </c>
      <c r="F27" s="166"/>
      <c r="G27" s="166"/>
      <c r="H27" s="166"/>
      <c r="I27" s="164"/>
      <c r="J27" s="164"/>
      <c r="K27" s="164"/>
      <c r="L27" s="167"/>
      <c r="S27" s="164"/>
      <c r="T27" s="164"/>
      <c r="U27" s="164"/>
      <c r="V27" s="164"/>
      <c r="W27" s="164"/>
      <c r="X27" s="164"/>
      <c r="Y27" s="164"/>
      <c r="Z27" s="164"/>
      <c r="AA27" s="164"/>
      <c r="AB27" s="164"/>
      <c r="AC27" s="164"/>
      <c r="AD27" s="164"/>
      <c r="AE27" s="164"/>
    </row>
    <row r="28" s="2" customFormat="1" ht="6.96" customHeight="1">
      <c r="A28" s="39"/>
      <c r="B28" s="42"/>
      <c r="C28" s="39"/>
      <c r="D28" s="39"/>
      <c r="E28" s="39"/>
      <c r="F28" s="39"/>
      <c r="G28" s="39"/>
      <c r="H28" s="39"/>
      <c r="I28" s="39"/>
      <c r="J28" s="39"/>
      <c r="K28" s="39"/>
      <c r="L28" s="70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2"/>
      <c r="C29" s="39"/>
      <c r="D29" s="168"/>
      <c r="E29" s="168"/>
      <c r="F29" s="168"/>
      <c r="G29" s="168"/>
      <c r="H29" s="168"/>
      <c r="I29" s="168"/>
      <c r="J29" s="168"/>
      <c r="K29" s="168"/>
      <c r="L29" s="70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14.4" customHeight="1">
      <c r="A30" s="39"/>
      <c r="B30" s="42"/>
      <c r="C30" s="39"/>
      <c r="D30" s="162" t="s">
        <v>106</v>
      </c>
      <c r="E30" s="39"/>
      <c r="F30" s="39"/>
      <c r="G30" s="39"/>
      <c r="H30" s="39"/>
      <c r="I30" s="39"/>
      <c r="J30" s="169">
        <f>J96</f>
        <v>0</v>
      </c>
      <c r="K30" s="39"/>
      <c r="L30" s="70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14.4" customHeight="1">
      <c r="A31" s="39"/>
      <c r="B31" s="42"/>
      <c r="C31" s="39"/>
      <c r="D31" s="170" t="s">
        <v>91</v>
      </c>
      <c r="E31" s="39"/>
      <c r="F31" s="39"/>
      <c r="G31" s="39"/>
      <c r="H31" s="39"/>
      <c r="I31" s="39"/>
      <c r="J31" s="169">
        <f>J106</f>
        <v>0</v>
      </c>
      <c r="K31" s="39"/>
      <c r="L31" s="70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25.44" customHeight="1">
      <c r="A32" s="39"/>
      <c r="B32" s="42"/>
      <c r="C32" s="39"/>
      <c r="D32" s="171" t="s">
        <v>38</v>
      </c>
      <c r="E32" s="39"/>
      <c r="F32" s="39"/>
      <c r="G32" s="39"/>
      <c r="H32" s="39"/>
      <c r="I32" s="39"/>
      <c r="J32" s="172">
        <f>ROUND(J30 + J31, 2)</f>
        <v>0</v>
      </c>
      <c r="K32" s="39"/>
      <c r="L32" s="70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6.96" customHeight="1">
      <c r="A33" s="39"/>
      <c r="B33" s="42"/>
      <c r="C33" s="39"/>
      <c r="D33" s="168"/>
      <c r="E33" s="168"/>
      <c r="F33" s="168"/>
      <c r="G33" s="168"/>
      <c r="H33" s="168"/>
      <c r="I33" s="168"/>
      <c r="J33" s="168"/>
      <c r="K33" s="168"/>
      <c r="L33" s="70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2"/>
      <c r="C34" s="39"/>
      <c r="D34" s="39"/>
      <c r="E34" s="39"/>
      <c r="F34" s="173" t="s">
        <v>40</v>
      </c>
      <c r="G34" s="39"/>
      <c r="H34" s="39"/>
      <c r="I34" s="173" t="s">
        <v>39</v>
      </c>
      <c r="J34" s="173" t="s">
        <v>41</v>
      </c>
      <c r="K34" s="39"/>
      <c r="L34" s="70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s="2" customFormat="1" ht="14.4" customHeight="1">
      <c r="A35" s="39"/>
      <c r="B35" s="42"/>
      <c r="C35" s="39"/>
      <c r="D35" s="174" t="s">
        <v>42</v>
      </c>
      <c r="E35" s="175" t="s">
        <v>43</v>
      </c>
      <c r="F35" s="176">
        <f>ROUND((ROUND((SUM(BE106:BE113) + SUM(BE133:BE183)),  2) + SUM(BE185:BE189)), 2)</f>
        <v>0</v>
      </c>
      <c r="G35" s="177"/>
      <c r="H35" s="177"/>
      <c r="I35" s="178">
        <v>0.20000000000000001</v>
      </c>
      <c r="J35" s="176">
        <f>ROUND((ROUND(((SUM(BE106:BE113) + SUM(BE133:BE183))*I35),  2) + (SUM(BE185:BE189)*I35)), 2)</f>
        <v>0</v>
      </c>
      <c r="K35" s="39"/>
      <c r="L35" s="70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s="2" customFormat="1" ht="14.4" customHeight="1">
      <c r="A36" s="39"/>
      <c r="B36" s="42"/>
      <c r="C36" s="39"/>
      <c r="D36" s="39"/>
      <c r="E36" s="175" t="s">
        <v>44</v>
      </c>
      <c r="F36" s="176">
        <f>ROUND((ROUND((SUM(BF106:BF113) + SUM(BF133:BF183)),  2) + SUM(BF185:BF189)), 2)</f>
        <v>0</v>
      </c>
      <c r="G36" s="177"/>
      <c r="H36" s="177"/>
      <c r="I36" s="178">
        <v>0.20000000000000001</v>
      </c>
      <c r="J36" s="176">
        <f>ROUND((ROUND(((SUM(BF106:BF113) + SUM(BF133:BF183))*I36),  2) + (SUM(BF185:BF189)*I36)), 2)</f>
        <v>0</v>
      </c>
      <c r="K36" s="39"/>
      <c r="L36" s="70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2"/>
      <c r="C37" s="39"/>
      <c r="D37" s="39"/>
      <c r="E37" s="159" t="s">
        <v>45</v>
      </c>
      <c r="F37" s="179">
        <f>ROUND((ROUND((SUM(BG106:BG113) + SUM(BG133:BG183)),  2) + SUM(BG185:BG189)), 2)</f>
        <v>0</v>
      </c>
      <c r="G37" s="39"/>
      <c r="H37" s="39"/>
      <c r="I37" s="180">
        <v>0.20000000000000001</v>
      </c>
      <c r="J37" s="179">
        <f>0</f>
        <v>0</v>
      </c>
      <c r="K37" s="39"/>
      <c r="L37" s="70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2"/>
      <c r="C38" s="39"/>
      <c r="D38" s="39"/>
      <c r="E38" s="159" t="s">
        <v>46</v>
      </c>
      <c r="F38" s="179">
        <f>ROUND((ROUND((SUM(BH106:BH113) + SUM(BH133:BH183)),  2) + SUM(BH185:BH189)), 2)</f>
        <v>0</v>
      </c>
      <c r="G38" s="39"/>
      <c r="H38" s="39"/>
      <c r="I38" s="180">
        <v>0.20000000000000001</v>
      </c>
      <c r="J38" s="179">
        <f>0</f>
        <v>0</v>
      </c>
      <c r="K38" s="39"/>
      <c r="L38" s="70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2"/>
      <c r="C39" s="39"/>
      <c r="D39" s="39"/>
      <c r="E39" s="175" t="s">
        <v>47</v>
      </c>
      <c r="F39" s="176">
        <f>ROUND((ROUND((SUM(BI106:BI113) + SUM(BI133:BI183)),  2) + SUM(BI185:BI189)), 2)</f>
        <v>0</v>
      </c>
      <c r="G39" s="177"/>
      <c r="H39" s="177"/>
      <c r="I39" s="178">
        <v>0</v>
      </c>
      <c r="J39" s="176">
        <f>0</f>
        <v>0</v>
      </c>
      <c r="K39" s="39"/>
      <c r="L39" s="70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6.96" customHeight="1">
      <c r="A40" s="39"/>
      <c r="B40" s="42"/>
      <c r="C40" s="39"/>
      <c r="D40" s="39"/>
      <c r="E40" s="39"/>
      <c r="F40" s="39"/>
      <c r="G40" s="39"/>
      <c r="H40" s="39"/>
      <c r="I40" s="39"/>
      <c r="J40" s="39"/>
      <c r="K40" s="39"/>
      <c r="L40" s="70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s="2" customFormat="1" ht="25.44" customHeight="1">
      <c r="A41" s="39"/>
      <c r="B41" s="42"/>
      <c r="C41" s="181"/>
      <c r="D41" s="182" t="s">
        <v>48</v>
      </c>
      <c r="E41" s="183"/>
      <c r="F41" s="183"/>
      <c r="G41" s="184" t="s">
        <v>49</v>
      </c>
      <c r="H41" s="185" t="s">
        <v>50</v>
      </c>
      <c r="I41" s="183"/>
      <c r="J41" s="186">
        <f>SUM(J32:J39)</f>
        <v>0</v>
      </c>
      <c r="K41" s="187"/>
      <c r="L41" s="70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s="2" customFormat="1" ht="14.4" customHeight="1">
      <c r="A42" s="39"/>
      <c r="B42" s="42"/>
      <c r="C42" s="39"/>
      <c r="D42" s="39"/>
      <c r="E42" s="39"/>
      <c r="F42" s="39"/>
      <c r="G42" s="39"/>
      <c r="H42" s="39"/>
      <c r="I42" s="39"/>
      <c r="J42" s="39"/>
      <c r="K42" s="39"/>
      <c r="L42" s="70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s="1" customFormat="1" ht="14.4" customHeight="1">
      <c r="B43" s="19"/>
      <c r="L43" s="19"/>
    </row>
    <row r="44" s="1" customFormat="1" ht="14.4" customHeight="1">
      <c r="B44" s="19"/>
      <c r="L44" s="19"/>
    </row>
    <row r="45" s="1" customFormat="1" ht="14.4" customHeight="1">
      <c r="B45" s="19"/>
      <c r="L45" s="19"/>
    </row>
    <row r="46" s="1" customFormat="1" ht="14.4" customHeight="1">
      <c r="B46" s="19"/>
      <c r="L46" s="19"/>
    </row>
    <row r="47" s="1" customFormat="1" ht="14.4" customHeight="1">
      <c r="B47" s="19"/>
      <c r="L47" s="19"/>
    </row>
    <row r="48" s="1" customFormat="1" ht="14.4" customHeight="1">
      <c r="B48" s="19"/>
      <c r="L48" s="19"/>
    </row>
    <row r="49" s="1" customFormat="1" ht="14.4" customHeight="1">
      <c r="B49" s="19"/>
      <c r="L49" s="19"/>
    </row>
    <row r="50" s="2" customFormat="1" ht="14.4" customHeight="1">
      <c r="B50" s="70"/>
      <c r="D50" s="188" t="s">
        <v>51</v>
      </c>
      <c r="E50" s="189"/>
      <c r="F50" s="189"/>
      <c r="G50" s="188" t="s">
        <v>52</v>
      </c>
      <c r="H50" s="189"/>
      <c r="I50" s="189"/>
      <c r="J50" s="189"/>
      <c r="K50" s="189"/>
      <c r="L50" s="70"/>
    </row>
    <row r="51">
      <c r="B51" s="19"/>
      <c r="L51" s="19"/>
    </row>
    <row r="52">
      <c r="B52" s="19"/>
      <c r="L52" s="19"/>
    </row>
    <row r="53">
      <c r="B53" s="19"/>
      <c r="L53" s="19"/>
    </row>
    <row r="54">
      <c r="B54" s="19"/>
      <c r="L54" s="19"/>
    </row>
    <row r="55">
      <c r="B55" s="19"/>
      <c r="L55" s="19"/>
    </row>
    <row r="56">
      <c r="B56" s="19"/>
      <c r="L56" s="19"/>
    </row>
    <row r="57">
      <c r="B57" s="19"/>
      <c r="L57" s="19"/>
    </row>
    <row r="58">
      <c r="B58" s="19"/>
      <c r="L58" s="19"/>
    </row>
    <row r="59">
      <c r="B59" s="19"/>
      <c r="L59" s="19"/>
    </row>
    <row r="60">
      <c r="B60" s="19"/>
      <c r="L60" s="19"/>
    </row>
    <row r="61" s="2" customFormat="1">
      <c r="A61" s="39"/>
      <c r="B61" s="42"/>
      <c r="C61" s="39"/>
      <c r="D61" s="190" t="s">
        <v>53</v>
      </c>
      <c r="E61" s="191"/>
      <c r="F61" s="192" t="s">
        <v>54</v>
      </c>
      <c r="G61" s="190" t="s">
        <v>53</v>
      </c>
      <c r="H61" s="191"/>
      <c r="I61" s="191"/>
      <c r="J61" s="193" t="s">
        <v>54</v>
      </c>
      <c r="K61" s="191"/>
      <c r="L61" s="70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19"/>
      <c r="L62" s="19"/>
    </row>
    <row r="63">
      <c r="B63" s="19"/>
      <c r="L63" s="19"/>
    </row>
    <row r="64">
      <c r="B64" s="19"/>
      <c r="L64" s="19"/>
    </row>
    <row r="65" s="2" customFormat="1">
      <c r="A65" s="39"/>
      <c r="B65" s="42"/>
      <c r="C65" s="39"/>
      <c r="D65" s="188" t="s">
        <v>55</v>
      </c>
      <c r="E65" s="194"/>
      <c r="F65" s="194"/>
      <c r="G65" s="188" t="s">
        <v>56</v>
      </c>
      <c r="H65" s="194"/>
      <c r="I65" s="194"/>
      <c r="J65" s="194"/>
      <c r="K65" s="194"/>
      <c r="L65" s="70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19"/>
      <c r="L66" s="19"/>
    </row>
    <row r="67">
      <c r="B67" s="19"/>
      <c r="L67" s="19"/>
    </row>
    <row r="68">
      <c r="B68" s="19"/>
      <c r="L68" s="19"/>
    </row>
    <row r="69">
      <c r="B69" s="19"/>
      <c r="L69" s="19"/>
    </row>
    <row r="70">
      <c r="B70" s="19"/>
      <c r="L70" s="19"/>
    </row>
    <row r="71">
      <c r="B71" s="19"/>
      <c r="L71" s="19"/>
    </row>
    <row r="72">
      <c r="B72" s="19"/>
      <c r="L72" s="19"/>
    </row>
    <row r="73">
      <c r="B73" s="19"/>
      <c r="L73" s="19"/>
    </row>
    <row r="74">
      <c r="B74" s="19"/>
      <c r="L74" s="19"/>
    </row>
    <row r="75">
      <c r="B75" s="19"/>
      <c r="L75" s="19"/>
    </row>
    <row r="76" s="2" customFormat="1">
      <c r="A76" s="39"/>
      <c r="B76" s="42"/>
      <c r="C76" s="39"/>
      <c r="D76" s="190" t="s">
        <v>53</v>
      </c>
      <c r="E76" s="191"/>
      <c r="F76" s="192" t="s">
        <v>54</v>
      </c>
      <c r="G76" s="190" t="s">
        <v>53</v>
      </c>
      <c r="H76" s="191"/>
      <c r="I76" s="191"/>
      <c r="J76" s="193" t="s">
        <v>54</v>
      </c>
      <c r="K76" s="191"/>
      <c r="L76" s="70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95"/>
      <c r="C77" s="196"/>
      <c r="D77" s="196"/>
      <c r="E77" s="196"/>
      <c r="F77" s="196"/>
      <c r="G77" s="196"/>
      <c r="H77" s="196"/>
      <c r="I77" s="196"/>
      <c r="J77" s="196"/>
      <c r="K77" s="196"/>
      <c r="L77" s="70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97"/>
      <c r="C81" s="198"/>
      <c r="D81" s="198"/>
      <c r="E81" s="198"/>
      <c r="F81" s="198"/>
      <c r="G81" s="198"/>
      <c r="H81" s="198"/>
      <c r="I81" s="198"/>
      <c r="J81" s="198"/>
      <c r="K81" s="198"/>
      <c r="L81" s="70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2" t="s">
        <v>107</v>
      </c>
      <c r="D82" s="41"/>
      <c r="E82" s="41"/>
      <c r="F82" s="41"/>
      <c r="G82" s="41"/>
      <c r="H82" s="41"/>
      <c r="I82" s="41"/>
      <c r="J82" s="41"/>
      <c r="K82" s="41"/>
      <c r="L82" s="70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70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1" t="s">
        <v>15</v>
      </c>
      <c r="D84" s="41"/>
      <c r="E84" s="41"/>
      <c r="F84" s="41"/>
      <c r="G84" s="41"/>
      <c r="H84" s="41"/>
      <c r="I84" s="41"/>
      <c r="J84" s="41"/>
      <c r="K84" s="41"/>
      <c r="L84" s="70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6.5" customHeight="1">
      <c r="A85" s="39"/>
      <c r="B85" s="40"/>
      <c r="C85" s="41"/>
      <c r="D85" s="41"/>
      <c r="E85" s="199" t="str">
        <f>E7</f>
        <v>Vozovňa Hroboňova</v>
      </c>
      <c r="F85" s="31"/>
      <c r="G85" s="31"/>
      <c r="H85" s="31"/>
      <c r="I85" s="41"/>
      <c r="J85" s="41"/>
      <c r="K85" s="41"/>
      <c r="L85" s="70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2" customFormat="1" ht="12" customHeight="1">
      <c r="A86" s="39"/>
      <c r="B86" s="40"/>
      <c r="C86" s="31" t="s">
        <v>104</v>
      </c>
      <c r="D86" s="41"/>
      <c r="E86" s="41"/>
      <c r="F86" s="41"/>
      <c r="G86" s="41"/>
      <c r="H86" s="41"/>
      <c r="I86" s="41"/>
      <c r="J86" s="41"/>
      <c r="K86" s="41"/>
      <c r="L86" s="70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2" customFormat="1" ht="30" customHeight="1">
      <c r="A87" s="39"/>
      <c r="B87" s="40"/>
      <c r="C87" s="41"/>
      <c r="D87" s="41"/>
      <c r="E87" s="83" t="str">
        <f>E9</f>
        <v>01a - 1_ALT_Parkovisko pred vozovňou - kryt vegetačné betónove dlaždice</v>
      </c>
      <c r="F87" s="41"/>
      <c r="G87" s="41"/>
      <c r="H87" s="41"/>
      <c r="I87" s="41"/>
      <c r="J87" s="41"/>
      <c r="K87" s="41"/>
      <c r="L87" s="70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6.96" customHeight="1">
      <c r="A88" s="39"/>
      <c r="B88" s="40"/>
      <c r="C88" s="41"/>
      <c r="D88" s="41"/>
      <c r="E88" s="41"/>
      <c r="F88" s="41"/>
      <c r="G88" s="41"/>
      <c r="H88" s="41"/>
      <c r="I88" s="41"/>
      <c r="J88" s="41"/>
      <c r="K88" s="41"/>
      <c r="L88" s="70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2" customHeight="1">
      <c r="A89" s="39"/>
      <c r="B89" s="40"/>
      <c r="C89" s="31" t="s">
        <v>19</v>
      </c>
      <c r="D89" s="41"/>
      <c r="E89" s="41"/>
      <c r="F89" s="26" t="str">
        <f>F12</f>
        <v>Bratislava</v>
      </c>
      <c r="G89" s="41"/>
      <c r="H89" s="41"/>
      <c r="I89" s="31" t="s">
        <v>21</v>
      </c>
      <c r="J89" s="86" t="str">
        <f>IF(J12="","",J12)</f>
        <v>8. 3. 2024</v>
      </c>
      <c r="K89" s="41"/>
      <c r="L89" s="70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6.96" customHeight="1">
      <c r="A90" s="39"/>
      <c r="B90" s="40"/>
      <c r="C90" s="41"/>
      <c r="D90" s="41"/>
      <c r="E90" s="41"/>
      <c r="F90" s="41"/>
      <c r="G90" s="41"/>
      <c r="H90" s="41"/>
      <c r="I90" s="41"/>
      <c r="J90" s="41"/>
      <c r="K90" s="41"/>
      <c r="L90" s="70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5.15" customHeight="1">
      <c r="A91" s="39"/>
      <c r="B91" s="40"/>
      <c r="C91" s="31" t="s">
        <v>23</v>
      </c>
      <c r="D91" s="41"/>
      <c r="E91" s="41"/>
      <c r="F91" s="26" t="str">
        <f>E15</f>
        <v>Dopravný podnik Bratislava, akciová spoločnosť</v>
      </c>
      <c r="G91" s="41"/>
      <c r="H91" s="41"/>
      <c r="I91" s="31" t="s">
        <v>31</v>
      </c>
      <c r="J91" s="35" t="str">
        <f>E21</f>
        <v xml:space="preserve"> </v>
      </c>
      <c r="K91" s="41"/>
      <c r="L91" s="70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15.15" customHeight="1">
      <c r="A92" s="39"/>
      <c r="B92" s="40"/>
      <c r="C92" s="31" t="s">
        <v>29</v>
      </c>
      <c r="D92" s="41"/>
      <c r="E92" s="41"/>
      <c r="F92" s="26" t="str">
        <f>IF(E18="","",E18)</f>
        <v>Vyplň údaj</v>
      </c>
      <c r="G92" s="41"/>
      <c r="H92" s="41"/>
      <c r="I92" s="31" t="s">
        <v>34</v>
      </c>
      <c r="J92" s="35" t="str">
        <f>E24</f>
        <v xml:space="preserve"> </v>
      </c>
      <c r="K92" s="41"/>
      <c r="L92" s="70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0.32" customHeight="1">
      <c r="A93" s="39"/>
      <c r="B93" s="40"/>
      <c r="C93" s="41"/>
      <c r="D93" s="41"/>
      <c r="E93" s="41"/>
      <c r="F93" s="41"/>
      <c r="G93" s="41"/>
      <c r="H93" s="41"/>
      <c r="I93" s="41"/>
      <c r="J93" s="41"/>
      <c r="K93" s="41"/>
      <c r="L93" s="70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29.28" customHeight="1">
      <c r="A94" s="39"/>
      <c r="B94" s="40"/>
      <c r="C94" s="200" t="s">
        <v>108</v>
      </c>
      <c r="D94" s="152"/>
      <c r="E94" s="152"/>
      <c r="F94" s="152"/>
      <c r="G94" s="152"/>
      <c r="H94" s="152"/>
      <c r="I94" s="152"/>
      <c r="J94" s="201" t="s">
        <v>109</v>
      </c>
      <c r="K94" s="152"/>
      <c r="L94" s="70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0.32" customHeight="1">
      <c r="A95" s="39"/>
      <c r="B95" s="40"/>
      <c r="C95" s="41"/>
      <c r="D95" s="41"/>
      <c r="E95" s="41"/>
      <c r="F95" s="41"/>
      <c r="G95" s="41"/>
      <c r="H95" s="41"/>
      <c r="I95" s="41"/>
      <c r="J95" s="41"/>
      <c r="K95" s="41"/>
      <c r="L95" s="70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22.8" customHeight="1">
      <c r="A96" s="39"/>
      <c r="B96" s="40"/>
      <c r="C96" s="202" t="s">
        <v>110</v>
      </c>
      <c r="D96" s="41"/>
      <c r="E96" s="41"/>
      <c r="F96" s="41"/>
      <c r="G96" s="41"/>
      <c r="H96" s="41"/>
      <c r="I96" s="41"/>
      <c r="J96" s="117">
        <f>J133</f>
        <v>0</v>
      </c>
      <c r="K96" s="41"/>
      <c r="L96" s="70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U96" s="16" t="s">
        <v>111</v>
      </c>
    </row>
    <row r="97" s="9" customFormat="1" ht="24.96" customHeight="1">
      <c r="A97" s="9"/>
      <c r="B97" s="203"/>
      <c r="C97" s="204"/>
      <c r="D97" s="205" t="s">
        <v>112</v>
      </c>
      <c r="E97" s="206"/>
      <c r="F97" s="206"/>
      <c r="G97" s="206"/>
      <c r="H97" s="206"/>
      <c r="I97" s="206"/>
      <c r="J97" s="207">
        <f>J134</f>
        <v>0</v>
      </c>
      <c r="K97" s="204"/>
      <c r="L97" s="208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209"/>
      <c r="C98" s="210"/>
      <c r="D98" s="211" t="s">
        <v>113</v>
      </c>
      <c r="E98" s="212"/>
      <c r="F98" s="212"/>
      <c r="G98" s="212"/>
      <c r="H98" s="212"/>
      <c r="I98" s="212"/>
      <c r="J98" s="213">
        <f>J135</f>
        <v>0</v>
      </c>
      <c r="K98" s="210"/>
      <c r="L98" s="214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209"/>
      <c r="C99" s="210"/>
      <c r="D99" s="211" t="s">
        <v>114</v>
      </c>
      <c r="E99" s="212"/>
      <c r="F99" s="212"/>
      <c r="G99" s="212"/>
      <c r="H99" s="212"/>
      <c r="I99" s="212"/>
      <c r="J99" s="213">
        <f>J160</f>
        <v>0</v>
      </c>
      <c r="K99" s="210"/>
      <c r="L99" s="214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209"/>
      <c r="C100" s="210"/>
      <c r="D100" s="211" t="s">
        <v>115</v>
      </c>
      <c r="E100" s="212"/>
      <c r="F100" s="212"/>
      <c r="G100" s="212"/>
      <c r="H100" s="212"/>
      <c r="I100" s="212"/>
      <c r="J100" s="213">
        <f>J173</f>
        <v>0</v>
      </c>
      <c r="K100" s="210"/>
      <c r="L100" s="214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209"/>
      <c r="C101" s="210"/>
      <c r="D101" s="211" t="s">
        <v>116</v>
      </c>
      <c r="E101" s="212"/>
      <c r="F101" s="212"/>
      <c r="G101" s="212"/>
      <c r="H101" s="212"/>
      <c r="I101" s="212"/>
      <c r="J101" s="213">
        <f>J178</f>
        <v>0</v>
      </c>
      <c r="K101" s="210"/>
      <c r="L101" s="214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9" customFormat="1" ht="24.96" customHeight="1">
      <c r="A102" s="9"/>
      <c r="B102" s="203"/>
      <c r="C102" s="204"/>
      <c r="D102" s="205" t="s">
        <v>117</v>
      </c>
      <c r="E102" s="206"/>
      <c r="F102" s="206"/>
      <c r="G102" s="206"/>
      <c r="H102" s="206"/>
      <c r="I102" s="206"/>
      <c r="J102" s="207">
        <f>J180</f>
        <v>0</v>
      </c>
      <c r="K102" s="204"/>
      <c r="L102" s="208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s="9" customFormat="1" ht="21.84" customHeight="1">
      <c r="A103" s="9"/>
      <c r="B103" s="203"/>
      <c r="C103" s="204"/>
      <c r="D103" s="215" t="s">
        <v>118</v>
      </c>
      <c r="E103" s="204"/>
      <c r="F103" s="204"/>
      <c r="G103" s="204"/>
      <c r="H103" s="204"/>
      <c r="I103" s="204"/>
      <c r="J103" s="216">
        <f>J184</f>
        <v>0</v>
      </c>
      <c r="K103" s="204"/>
      <c r="L103" s="208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</row>
    <row r="104" s="2" customFormat="1" ht="21.84" customHeight="1">
      <c r="A104" s="39"/>
      <c r="B104" s="40"/>
      <c r="C104" s="41"/>
      <c r="D104" s="41"/>
      <c r="E104" s="41"/>
      <c r="F104" s="41"/>
      <c r="G104" s="41"/>
      <c r="H104" s="41"/>
      <c r="I104" s="41"/>
      <c r="J104" s="41"/>
      <c r="K104" s="41"/>
      <c r="L104" s="70"/>
      <c r="S104" s="39"/>
      <c r="T104" s="39"/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</row>
    <row r="105" s="2" customFormat="1" ht="6.96" customHeight="1">
      <c r="A105" s="39"/>
      <c r="B105" s="40"/>
      <c r="C105" s="41"/>
      <c r="D105" s="41"/>
      <c r="E105" s="41"/>
      <c r="F105" s="41"/>
      <c r="G105" s="41"/>
      <c r="H105" s="41"/>
      <c r="I105" s="41"/>
      <c r="J105" s="41"/>
      <c r="K105" s="41"/>
      <c r="L105" s="70"/>
      <c r="S105" s="39"/>
      <c r="T105" s="39"/>
      <c r="U105" s="39"/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</row>
    <row r="106" s="2" customFormat="1" ht="29.28" customHeight="1">
      <c r="A106" s="39"/>
      <c r="B106" s="40"/>
      <c r="C106" s="202" t="s">
        <v>119</v>
      </c>
      <c r="D106" s="41"/>
      <c r="E106" s="41"/>
      <c r="F106" s="41"/>
      <c r="G106" s="41"/>
      <c r="H106" s="41"/>
      <c r="I106" s="41"/>
      <c r="J106" s="217">
        <f>ROUND(J107 + J108 + J109 + J110 + J111 + J112,2)</f>
        <v>0</v>
      </c>
      <c r="K106" s="41"/>
      <c r="L106" s="70"/>
      <c r="N106" s="218" t="s">
        <v>42</v>
      </c>
      <c r="S106" s="39"/>
      <c r="T106" s="39"/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</row>
    <row r="107" s="2" customFormat="1" ht="18" customHeight="1">
      <c r="A107" s="39"/>
      <c r="B107" s="40"/>
      <c r="C107" s="41"/>
      <c r="D107" s="147" t="s">
        <v>120</v>
      </c>
      <c r="E107" s="140"/>
      <c r="F107" s="140"/>
      <c r="G107" s="41"/>
      <c r="H107" s="41"/>
      <c r="I107" s="41"/>
      <c r="J107" s="141">
        <v>0</v>
      </c>
      <c r="K107" s="41"/>
      <c r="L107" s="219"/>
      <c r="M107" s="220"/>
      <c r="N107" s="221" t="s">
        <v>44</v>
      </c>
      <c r="O107" s="220"/>
      <c r="P107" s="220"/>
      <c r="Q107" s="220"/>
      <c r="R107" s="220"/>
      <c r="S107" s="222"/>
      <c r="T107" s="222"/>
      <c r="U107" s="222"/>
      <c r="V107" s="222"/>
      <c r="W107" s="222"/>
      <c r="X107" s="222"/>
      <c r="Y107" s="222"/>
      <c r="Z107" s="222"/>
      <c r="AA107" s="222"/>
      <c r="AB107" s="222"/>
      <c r="AC107" s="222"/>
      <c r="AD107" s="222"/>
      <c r="AE107" s="222"/>
      <c r="AF107" s="220"/>
      <c r="AG107" s="220"/>
      <c r="AH107" s="220"/>
      <c r="AI107" s="220"/>
      <c r="AJ107" s="220"/>
      <c r="AK107" s="220"/>
      <c r="AL107" s="220"/>
      <c r="AM107" s="220"/>
      <c r="AN107" s="220"/>
      <c r="AO107" s="220"/>
      <c r="AP107" s="220"/>
      <c r="AQ107" s="220"/>
      <c r="AR107" s="220"/>
      <c r="AS107" s="220"/>
      <c r="AT107" s="220"/>
      <c r="AU107" s="220"/>
      <c r="AV107" s="220"/>
      <c r="AW107" s="220"/>
      <c r="AX107" s="220"/>
      <c r="AY107" s="223" t="s">
        <v>121</v>
      </c>
      <c r="AZ107" s="220"/>
      <c r="BA107" s="220"/>
      <c r="BB107" s="220"/>
      <c r="BC107" s="220"/>
      <c r="BD107" s="220"/>
      <c r="BE107" s="224">
        <f>IF(N107="základná",J107,0)</f>
        <v>0</v>
      </c>
      <c r="BF107" s="224">
        <f>IF(N107="znížená",J107,0)</f>
        <v>0</v>
      </c>
      <c r="BG107" s="224">
        <f>IF(N107="zákl. prenesená",J107,0)</f>
        <v>0</v>
      </c>
      <c r="BH107" s="224">
        <f>IF(N107="zníž. prenesená",J107,0)</f>
        <v>0</v>
      </c>
      <c r="BI107" s="224">
        <f>IF(N107="nulová",J107,0)</f>
        <v>0</v>
      </c>
      <c r="BJ107" s="223" t="s">
        <v>100</v>
      </c>
      <c r="BK107" s="220"/>
      <c r="BL107" s="220"/>
      <c r="BM107" s="220"/>
    </row>
    <row r="108" s="2" customFormat="1" ht="18" customHeight="1">
      <c r="A108" s="39"/>
      <c r="B108" s="40"/>
      <c r="C108" s="41"/>
      <c r="D108" s="147" t="s">
        <v>122</v>
      </c>
      <c r="E108" s="140"/>
      <c r="F108" s="140"/>
      <c r="G108" s="41"/>
      <c r="H108" s="41"/>
      <c r="I108" s="41"/>
      <c r="J108" s="141">
        <v>0</v>
      </c>
      <c r="K108" s="41"/>
      <c r="L108" s="219"/>
      <c r="M108" s="220"/>
      <c r="N108" s="221" t="s">
        <v>44</v>
      </c>
      <c r="O108" s="220"/>
      <c r="P108" s="220"/>
      <c r="Q108" s="220"/>
      <c r="R108" s="220"/>
      <c r="S108" s="222"/>
      <c r="T108" s="222"/>
      <c r="U108" s="222"/>
      <c r="V108" s="222"/>
      <c r="W108" s="222"/>
      <c r="X108" s="222"/>
      <c r="Y108" s="222"/>
      <c r="Z108" s="222"/>
      <c r="AA108" s="222"/>
      <c r="AB108" s="222"/>
      <c r="AC108" s="222"/>
      <c r="AD108" s="222"/>
      <c r="AE108" s="222"/>
      <c r="AF108" s="220"/>
      <c r="AG108" s="220"/>
      <c r="AH108" s="220"/>
      <c r="AI108" s="220"/>
      <c r="AJ108" s="220"/>
      <c r="AK108" s="220"/>
      <c r="AL108" s="220"/>
      <c r="AM108" s="220"/>
      <c r="AN108" s="220"/>
      <c r="AO108" s="220"/>
      <c r="AP108" s="220"/>
      <c r="AQ108" s="220"/>
      <c r="AR108" s="220"/>
      <c r="AS108" s="220"/>
      <c r="AT108" s="220"/>
      <c r="AU108" s="220"/>
      <c r="AV108" s="220"/>
      <c r="AW108" s="220"/>
      <c r="AX108" s="220"/>
      <c r="AY108" s="223" t="s">
        <v>121</v>
      </c>
      <c r="AZ108" s="220"/>
      <c r="BA108" s="220"/>
      <c r="BB108" s="220"/>
      <c r="BC108" s="220"/>
      <c r="BD108" s="220"/>
      <c r="BE108" s="224">
        <f>IF(N108="základná",J108,0)</f>
        <v>0</v>
      </c>
      <c r="BF108" s="224">
        <f>IF(N108="znížená",J108,0)</f>
        <v>0</v>
      </c>
      <c r="BG108" s="224">
        <f>IF(N108="zákl. prenesená",J108,0)</f>
        <v>0</v>
      </c>
      <c r="BH108" s="224">
        <f>IF(N108="zníž. prenesená",J108,0)</f>
        <v>0</v>
      </c>
      <c r="BI108" s="224">
        <f>IF(N108="nulová",J108,0)</f>
        <v>0</v>
      </c>
      <c r="BJ108" s="223" t="s">
        <v>100</v>
      </c>
      <c r="BK108" s="220"/>
      <c r="BL108" s="220"/>
      <c r="BM108" s="220"/>
    </row>
    <row r="109" s="2" customFormat="1" ht="18" customHeight="1">
      <c r="A109" s="39"/>
      <c r="B109" s="40"/>
      <c r="C109" s="41"/>
      <c r="D109" s="147" t="s">
        <v>123</v>
      </c>
      <c r="E109" s="140"/>
      <c r="F109" s="140"/>
      <c r="G109" s="41"/>
      <c r="H109" s="41"/>
      <c r="I109" s="41"/>
      <c r="J109" s="141">
        <v>0</v>
      </c>
      <c r="K109" s="41"/>
      <c r="L109" s="219"/>
      <c r="M109" s="220"/>
      <c r="N109" s="221" t="s">
        <v>44</v>
      </c>
      <c r="O109" s="220"/>
      <c r="P109" s="220"/>
      <c r="Q109" s="220"/>
      <c r="R109" s="220"/>
      <c r="S109" s="222"/>
      <c r="T109" s="222"/>
      <c r="U109" s="222"/>
      <c r="V109" s="222"/>
      <c r="W109" s="222"/>
      <c r="X109" s="222"/>
      <c r="Y109" s="222"/>
      <c r="Z109" s="222"/>
      <c r="AA109" s="222"/>
      <c r="AB109" s="222"/>
      <c r="AC109" s="222"/>
      <c r="AD109" s="222"/>
      <c r="AE109" s="222"/>
      <c r="AF109" s="220"/>
      <c r="AG109" s="220"/>
      <c r="AH109" s="220"/>
      <c r="AI109" s="220"/>
      <c r="AJ109" s="220"/>
      <c r="AK109" s="220"/>
      <c r="AL109" s="220"/>
      <c r="AM109" s="220"/>
      <c r="AN109" s="220"/>
      <c r="AO109" s="220"/>
      <c r="AP109" s="220"/>
      <c r="AQ109" s="220"/>
      <c r="AR109" s="220"/>
      <c r="AS109" s="220"/>
      <c r="AT109" s="220"/>
      <c r="AU109" s="220"/>
      <c r="AV109" s="220"/>
      <c r="AW109" s="220"/>
      <c r="AX109" s="220"/>
      <c r="AY109" s="223" t="s">
        <v>121</v>
      </c>
      <c r="AZ109" s="220"/>
      <c r="BA109" s="220"/>
      <c r="BB109" s="220"/>
      <c r="BC109" s="220"/>
      <c r="BD109" s="220"/>
      <c r="BE109" s="224">
        <f>IF(N109="základná",J109,0)</f>
        <v>0</v>
      </c>
      <c r="BF109" s="224">
        <f>IF(N109="znížená",J109,0)</f>
        <v>0</v>
      </c>
      <c r="BG109" s="224">
        <f>IF(N109="zákl. prenesená",J109,0)</f>
        <v>0</v>
      </c>
      <c r="BH109" s="224">
        <f>IF(N109="zníž. prenesená",J109,0)</f>
        <v>0</v>
      </c>
      <c r="BI109" s="224">
        <f>IF(N109="nulová",J109,0)</f>
        <v>0</v>
      </c>
      <c r="BJ109" s="223" t="s">
        <v>100</v>
      </c>
      <c r="BK109" s="220"/>
      <c r="BL109" s="220"/>
      <c r="BM109" s="220"/>
    </row>
    <row r="110" s="2" customFormat="1" ht="18" customHeight="1">
      <c r="A110" s="39"/>
      <c r="B110" s="40"/>
      <c r="C110" s="41"/>
      <c r="D110" s="147" t="s">
        <v>124</v>
      </c>
      <c r="E110" s="140"/>
      <c r="F110" s="140"/>
      <c r="G110" s="41"/>
      <c r="H110" s="41"/>
      <c r="I110" s="41"/>
      <c r="J110" s="141">
        <v>0</v>
      </c>
      <c r="K110" s="41"/>
      <c r="L110" s="219"/>
      <c r="M110" s="220"/>
      <c r="N110" s="221" t="s">
        <v>44</v>
      </c>
      <c r="O110" s="220"/>
      <c r="P110" s="220"/>
      <c r="Q110" s="220"/>
      <c r="R110" s="220"/>
      <c r="S110" s="222"/>
      <c r="T110" s="222"/>
      <c r="U110" s="222"/>
      <c r="V110" s="222"/>
      <c r="W110" s="222"/>
      <c r="X110" s="222"/>
      <c r="Y110" s="222"/>
      <c r="Z110" s="222"/>
      <c r="AA110" s="222"/>
      <c r="AB110" s="222"/>
      <c r="AC110" s="222"/>
      <c r="AD110" s="222"/>
      <c r="AE110" s="222"/>
      <c r="AF110" s="220"/>
      <c r="AG110" s="220"/>
      <c r="AH110" s="220"/>
      <c r="AI110" s="220"/>
      <c r="AJ110" s="220"/>
      <c r="AK110" s="220"/>
      <c r="AL110" s="220"/>
      <c r="AM110" s="220"/>
      <c r="AN110" s="220"/>
      <c r="AO110" s="220"/>
      <c r="AP110" s="220"/>
      <c r="AQ110" s="220"/>
      <c r="AR110" s="220"/>
      <c r="AS110" s="220"/>
      <c r="AT110" s="220"/>
      <c r="AU110" s="220"/>
      <c r="AV110" s="220"/>
      <c r="AW110" s="220"/>
      <c r="AX110" s="220"/>
      <c r="AY110" s="223" t="s">
        <v>121</v>
      </c>
      <c r="AZ110" s="220"/>
      <c r="BA110" s="220"/>
      <c r="BB110" s="220"/>
      <c r="BC110" s="220"/>
      <c r="BD110" s="220"/>
      <c r="BE110" s="224">
        <f>IF(N110="základná",J110,0)</f>
        <v>0</v>
      </c>
      <c r="BF110" s="224">
        <f>IF(N110="znížená",J110,0)</f>
        <v>0</v>
      </c>
      <c r="BG110" s="224">
        <f>IF(N110="zákl. prenesená",J110,0)</f>
        <v>0</v>
      </c>
      <c r="BH110" s="224">
        <f>IF(N110="zníž. prenesená",J110,0)</f>
        <v>0</v>
      </c>
      <c r="BI110" s="224">
        <f>IF(N110="nulová",J110,0)</f>
        <v>0</v>
      </c>
      <c r="BJ110" s="223" t="s">
        <v>100</v>
      </c>
      <c r="BK110" s="220"/>
      <c r="BL110" s="220"/>
      <c r="BM110" s="220"/>
    </row>
    <row r="111" s="2" customFormat="1" ht="18" customHeight="1">
      <c r="A111" s="39"/>
      <c r="B111" s="40"/>
      <c r="C111" s="41"/>
      <c r="D111" s="147" t="s">
        <v>125</v>
      </c>
      <c r="E111" s="140"/>
      <c r="F111" s="140"/>
      <c r="G111" s="41"/>
      <c r="H111" s="41"/>
      <c r="I111" s="41"/>
      <c r="J111" s="141">
        <v>0</v>
      </c>
      <c r="K111" s="41"/>
      <c r="L111" s="219"/>
      <c r="M111" s="220"/>
      <c r="N111" s="221" t="s">
        <v>44</v>
      </c>
      <c r="O111" s="220"/>
      <c r="P111" s="220"/>
      <c r="Q111" s="220"/>
      <c r="R111" s="220"/>
      <c r="S111" s="222"/>
      <c r="T111" s="222"/>
      <c r="U111" s="222"/>
      <c r="V111" s="222"/>
      <c r="W111" s="222"/>
      <c r="X111" s="222"/>
      <c r="Y111" s="222"/>
      <c r="Z111" s="222"/>
      <c r="AA111" s="222"/>
      <c r="AB111" s="222"/>
      <c r="AC111" s="222"/>
      <c r="AD111" s="222"/>
      <c r="AE111" s="222"/>
      <c r="AF111" s="220"/>
      <c r="AG111" s="220"/>
      <c r="AH111" s="220"/>
      <c r="AI111" s="220"/>
      <c r="AJ111" s="220"/>
      <c r="AK111" s="220"/>
      <c r="AL111" s="220"/>
      <c r="AM111" s="220"/>
      <c r="AN111" s="220"/>
      <c r="AO111" s="220"/>
      <c r="AP111" s="220"/>
      <c r="AQ111" s="220"/>
      <c r="AR111" s="220"/>
      <c r="AS111" s="220"/>
      <c r="AT111" s="220"/>
      <c r="AU111" s="220"/>
      <c r="AV111" s="220"/>
      <c r="AW111" s="220"/>
      <c r="AX111" s="220"/>
      <c r="AY111" s="223" t="s">
        <v>121</v>
      </c>
      <c r="AZ111" s="220"/>
      <c r="BA111" s="220"/>
      <c r="BB111" s="220"/>
      <c r="BC111" s="220"/>
      <c r="BD111" s="220"/>
      <c r="BE111" s="224">
        <f>IF(N111="základná",J111,0)</f>
        <v>0</v>
      </c>
      <c r="BF111" s="224">
        <f>IF(N111="znížená",J111,0)</f>
        <v>0</v>
      </c>
      <c r="BG111" s="224">
        <f>IF(N111="zákl. prenesená",J111,0)</f>
        <v>0</v>
      </c>
      <c r="BH111" s="224">
        <f>IF(N111="zníž. prenesená",J111,0)</f>
        <v>0</v>
      </c>
      <c r="BI111" s="224">
        <f>IF(N111="nulová",J111,0)</f>
        <v>0</v>
      </c>
      <c r="BJ111" s="223" t="s">
        <v>100</v>
      </c>
      <c r="BK111" s="220"/>
      <c r="BL111" s="220"/>
      <c r="BM111" s="220"/>
    </row>
    <row r="112" s="2" customFormat="1" ht="18" customHeight="1">
      <c r="A112" s="39"/>
      <c r="B112" s="40"/>
      <c r="C112" s="41"/>
      <c r="D112" s="140" t="s">
        <v>126</v>
      </c>
      <c r="E112" s="41"/>
      <c r="F112" s="41"/>
      <c r="G112" s="41"/>
      <c r="H112" s="41"/>
      <c r="I112" s="41"/>
      <c r="J112" s="141">
        <f>ROUND(J30*T112,2)</f>
        <v>0</v>
      </c>
      <c r="K112" s="41"/>
      <c r="L112" s="219"/>
      <c r="M112" s="220"/>
      <c r="N112" s="221" t="s">
        <v>44</v>
      </c>
      <c r="O112" s="220"/>
      <c r="P112" s="220"/>
      <c r="Q112" s="220"/>
      <c r="R112" s="220"/>
      <c r="S112" s="222"/>
      <c r="T112" s="222"/>
      <c r="U112" s="222"/>
      <c r="V112" s="222"/>
      <c r="W112" s="222"/>
      <c r="X112" s="222"/>
      <c r="Y112" s="222"/>
      <c r="Z112" s="222"/>
      <c r="AA112" s="222"/>
      <c r="AB112" s="222"/>
      <c r="AC112" s="222"/>
      <c r="AD112" s="222"/>
      <c r="AE112" s="222"/>
      <c r="AF112" s="220"/>
      <c r="AG112" s="220"/>
      <c r="AH112" s="220"/>
      <c r="AI112" s="220"/>
      <c r="AJ112" s="220"/>
      <c r="AK112" s="220"/>
      <c r="AL112" s="220"/>
      <c r="AM112" s="220"/>
      <c r="AN112" s="220"/>
      <c r="AO112" s="220"/>
      <c r="AP112" s="220"/>
      <c r="AQ112" s="220"/>
      <c r="AR112" s="220"/>
      <c r="AS112" s="220"/>
      <c r="AT112" s="220"/>
      <c r="AU112" s="220"/>
      <c r="AV112" s="220"/>
      <c r="AW112" s="220"/>
      <c r="AX112" s="220"/>
      <c r="AY112" s="223" t="s">
        <v>127</v>
      </c>
      <c r="AZ112" s="220"/>
      <c r="BA112" s="220"/>
      <c r="BB112" s="220"/>
      <c r="BC112" s="220"/>
      <c r="BD112" s="220"/>
      <c r="BE112" s="224">
        <f>IF(N112="základná",J112,0)</f>
        <v>0</v>
      </c>
      <c r="BF112" s="224">
        <f>IF(N112="znížená",J112,0)</f>
        <v>0</v>
      </c>
      <c r="BG112" s="224">
        <f>IF(N112="zákl. prenesená",J112,0)</f>
        <v>0</v>
      </c>
      <c r="BH112" s="224">
        <f>IF(N112="zníž. prenesená",J112,0)</f>
        <v>0</v>
      </c>
      <c r="BI112" s="224">
        <f>IF(N112="nulová",J112,0)</f>
        <v>0</v>
      </c>
      <c r="BJ112" s="223" t="s">
        <v>100</v>
      </c>
      <c r="BK112" s="220"/>
      <c r="BL112" s="220"/>
      <c r="BM112" s="220"/>
    </row>
    <row r="113" s="2" customFormat="1">
      <c r="A113" s="39"/>
      <c r="B113" s="40"/>
      <c r="C113" s="41"/>
      <c r="D113" s="41"/>
      <c r="E113" s="41"/>
      <c r="F113" s="41"/>
      <c r="G113" s="41"/>
      <c r="H113" s="41"/>
      <c r="I113" s="41"/>
      <c r="J113" s="41"/>
      <c r="K113" s="41"/>
      <c r="L113" s="70"/>
      <c r="S113" s="39"/>
      <c r="T113" s="39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</row>
    <row r="114" s="2" customFormat="1" ht="29.28" customHeight="1">
      <c r="A114" s="39"/>
      <c r="B114" s="40"/>
      <c r="C114" s="151" t="s">
        <v>96</v>
      </c>
      <c r="D114" s="152"/>
      <c r="E114" s="152"/>
      <c r="F114" s="152"/>
      <c r="G114" s="152"/>
      <c r="H114" s="152"/>
      <c r="I114" s="152"/>
      <c r="J114" s="153">
        <f>ROUND(J96+J106,2)</f>
        <v>0</v>
      </c>
      <c r="K114" s="152"/>
      <c r="L114" s="70"/>
      <c r="S114" s="39"/>
      <c r="T114" s="39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</row>
    <row r="115" s="2" customFormat="1" ht="6.96" customHeight="1">
      <c r="A115" s="39"/>
      <c r="B115" s="73"/>
      <c r="C115" s="74"/>
      <c r="D115" s="74"/>
      <c r="E115" s="74"/>
      <c r="F115" s="74"/>
      <c r="G115" s="74"/>
      <c r="H115" s="74"/>
      <c r="I115" s="74"/>
      <c r="J115" s="74"/>
      <c r="K115" s="74"/>
      <c r="L115" s="70"/>
      <c r="S115" s="39"/>
      <c r="T115" s="39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</row>
    <row r="119" s="2" customFormat="1" ht="6.96" customHeight="1">
      <c r="A119" s="39"/>
      <c r="B119" s="75"/>
      <c r="C119" s="76"/>
      <c r="D119" s="76"/>
      <c r="E119" s="76"/>
      <c r="F119" s="76"/>
      <c r="G119" s="76"/>
      <c r="H119" s="76"/>
      <c r="I119" s="76"/>
      <c r="J119" s="76"/>
      <c r="K119" s="76"/>
      <c r="L119" s="70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</row>
    <row r="120" s="2" customFormat="1" ht="24.96" customHeight="1">
      <c r="A120" s="39"/>
      <c r="B120" s="40"/>
      <c r="C120" s="22" t="s">
        <v>128</v>
      </c>
      <c r="D120" s="41"/>
      <c r="E120" s="41"/>
      <c r="F120" s="41"/>
      <c r="G120" s="41"/>
      <c r="H120" s="41"/>
      <c r="I120" s="41"/>
      <c r="J120" s="41"/>
      <c r="K120" s="41"/>
      <c r="L120" s="70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</row>
    <row r="121" s="2" customFormat="1" ht="6.96" customHeight="1">
      <c r="A121" s="39"/>
      <c r="B121" s="40"/>
      <c r="C121" s="41"/>
      <c r="D121" s="41"/>
      <c r="E121" s="41"/>
      <c r="F121" s="41"/>
      <c r="G121" s="41"/>
      <c r="H121" s="41"/>
      <c r="I121" s="41"/>
      <c r="J121" s="41"/>
      <c r="K121" s="41"/>
      <c r="L121" s="70"/>
      <c r="S121" s="39"/>
      <c r="T121" s="39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</row>
    <row r="122" s="2" customFormat="1" ht="12" customHeight="1">
      <c r="A122" s="39"/>
      <c r="B122" s="40"/>
      <c r="C122" s="31" t="s">
        <v>15</v>
      </c>
      <c r="D122" s="41"/>
      <c r="E122" s="41"/>
      <c r="F122" s="41"/>
      <c r="G122" s="41"/>
      <c r="H122" s="41"/>
      <c r="I122" s="41"/>
      <c r="J122" s="41"/>
      <c r="K122" s="41"/>
      <c r="L122" s="70"/>
      <c r="S122" s="39"/>
      <c r="T122" s="39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</row>
    <row r="123" s="2" customFormat="1" ht="16.5" customHeight="1">
      <c r="A123" s="39"/>
      <c r="B123" s="40"/>
      <c r="C123" s="41"/>
      <c r="D123" s="41"/>
      <c r="E123" s="199" t="str">
        <f>E7</f>
        <v>Vozovňa Hroboňova</v>
      </c>
      <c r="F123" s="31"/>
      <c r="G123" s="31"/>
      <c r="H123" s="31"/>
      <c r="I123" s="41"/>
      <c r="J123" s="41"/>
      <c r="K123" s="41"/>
      <c r="L123" s="70"/>
      <c r="S123" s="39"/>
      <c r="T123" s="39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</row>
    <row r="124" s="2" customFormat="1" ht="12" customHeight="1">
      <c r="A124" s="39"/>
      <c r="B124" s="40"/>
      <c r="C124" s="31" t="s">
        <v>104</v>
      </c>
      <c r="D124" s="41"/>
      <c r="E124" s="41"/>
      <c r="F124" s="41"/>
      <c r="G124" s="41"/>
      <c r="H124" s="41"/>
      <c r="I124" s="41"/>
      <c r="J124" s="41"/>
      <c r="K124" s="41"/>
      <c r="L124" s="70"/>
      <c r="S124" s="39"/>
      <c r="T124" s="39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</row>
    <row r="125" s="2" customFormat="1" ht="30" customHeight="1">
      <c r="A125" s="39"/>
      <c r="B125" s="40"/>
      <c r="C125" s="41"/>
      <c r="D125" s="41"/>
      <c r="E125" s="83" t="str">
        <f>E9</f>
        <v>01a - 1_ALT_Parkovisko pred vozovňou - kryt vegetačné betónove dlaždice</v>
      </c>
      <c r="F125" s="41"/>
      <c r="G125" s="41"/>
      <c r="H125" s="41"/>
      <c r="I125" s="41"/>
      <c r="J125" s="41"/>
      <c r="K125" s="41"/>
      <c r="L125" s="70"/>
      <c r="S125" s="39"/>
      <c r="T125" s="39"/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</row>
    <row r="126" s="2" customFormat="1" ht="6.96" customHeight="1">
      <c r="A126" s="39"/>
      <c r="B126" s="40"/>
      <c r="C126" s="41"/>
      <c r="D126" s="41"/>
      <c r="E126" s="41"/>
      <c r="F126" s="41"/>
      <c r="G126" s="41"/>
      <c r="H126" s="41"/>
      <c r="I126" s="41"/>
      <c r="J126" s="41"/>
      <c r="K126" s="41"/>
      <c r="L126" s="70"/>
      <c r="S126" s="39"/>
      <c r="T126" s="39"/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</row>
    <row r="127" s="2" customFormat="1" ht="12" customHeight="1">
      <c r="A127" s="39"/>
      <c r="B127" s="40"/>
      <c r="C127" s="31" t="s">
        <v>19</v>
      </c>
      <c r="D127" s="41"/>
      <c r="E127" s="41"/>
      <c r="F127" s="26" t="str">
        <f>F12</f>
        <v>Bratislava</v>
      </c>
      <c r="G127" s="41"/>
      <c r="H127" s="41"/>
      <c r="I127" s="31" t="s">
        <v>21</v>
      </c>
      <c r="J127" s="86" t="str">
        <f>IF(J12="","",J12)</f>
        <v>8. 3. 2024</v>
      </c>
      <c r="K127" s="41"/>
      <c r="L127" s="70"/>
      <c r="S127" s="39"/>
      <c r="T127" s="39"/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</row>
    <row r="128" s="2" customFormat="1" ht="6.96" customHeight="1">
      <c r="A128" s="39"/>
      <c r="B128" s="40"/>
      <c r="C128" s="41"/>
      <c r="D128" s="41"/>
      <c r="E128" s="41"/>
      <c r="F128" s="41"/>
      <c r="G128" s="41"/>
      <c r="H128" s="41"/>
      <c r="I128" s="41"/>
      <c r="J128" s="41"/>
      <c r="K128" s="41"/>
      <c r="L128" s="70"/>
      <c r="S128" s="39"/>
      <c r="T128" s="39"/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</row>
    <row r="129" s="2" customFormat="1" ht="15.15" customHeight="1">
      <c r="A129" s="39"/>
      <c r="B129" s="40"/>
      <c r="C129" s="31" t="s">
        <v>23</v>
      </c>
      <c r="D129" s="41"/>
      <c r="E129" s="41"/>
      <c r="F129" s="26" t="str">
        <f>E15</f>
        <v>Dopravný podnik Bratislava, akciová spoločnosť</v>
      </c>
      <c r="G129" s="41"/>
      <c r="H129" s="41"/>
      <c r="I129" s="31" t="s">
        <v>31</v>
      </c>
      <c r="J129" s="35" t="str">
        <f>E21</f>
        <v xml:space="preserve"> </v>
      </c>
      <c r="K129" s="41"/>
      <c r="L129" s="70"/>
      <c r="S129" s="39"/>
      <c r="T129" s="39"/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</row>
    <row r="130" s="2" customFormat="1" ht="15.15" customHeight="1">
      <c r="A130" s="39"/>
      <c r="B130" s="40"/>
      <c r="C130" s="31" t="s">
        <v>29</v>
      </c>
      <c r="D130" s="41"/>
      <c r="E130" s="41"/>
      <c r="F130" s="26" t="str">
        <f>IF(E18="","",E18)</f>
        <v>Vyplň údaj</v>
      </c>
      <c r="G130" s="41"/>
      <c r="H130" s="41"/>
      <c r="I130" s="31" t="s">
        <v>34</v>
      </c>
      <c r="J130" s="35" t="str">
        <f>E24</f>
        <v xml:space="preserve"> </v>
      </c>
      <c r="K130" s="41"/>
      <c r="L130" s="70"/>
      <c r="S130" s="39"/>
      <c r="T130" s="39"/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</row>
    <row r="131" s="2" customFormat="1" ht="10.32" customHeight="1">
      <c r="A131" s="39"/>
      <c r="B131" s="40"/>
      <c r="C131" s="41"/>
      <c r="D131" s="41"/>
      <c r="E131" s="41"/>
      <c r="F131" s="41"/>
      <c r="G131" s="41"/>
      <c r="H131" s="41"/>
      <c r="I131" s="41"/>
      <c r="J131" s="41"/>
      <c r="K131" s="41"/>
      <c r="L131" s="70"/>
      <c r="S131" s="39"/>
      <c r="T131" s="39"/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</row>
    <row r="132" s="11" customFormat="1" ht="29.28" customHeight="1">
      <c r="A132" s="225"/>
      <c r="B132" s="226"/>
      <c r="C132" s="227" t="s">
        <v>129</v>
      </c>
      <c r="D132" s="228" t="s">
        <v>63</v>
      </c>
      <c r="E132" s="228" t="s">
        <v>59</v>
      </c>
      <c r="F132" s="228" t="s">
        <v>60</v>
      </c>
      <c r="G132" s="228" t="s">
        <v>130</v>
      </c>
      <c r="H132" s="228" t="s">
        <v>131</v>
      </c>
      <c r="I132" s="228" t="s">
        <v>132</v>
      </c>
      <c r="J132" s="229" t="s">
        <v>109</v>
      </c>
      <c r="K132" s="230" t="s">
        <v>133</v>
      </c>
      <c r="L132" s="231"/>
      <c r="M132" s="107" t="s">
        <v>1</v>
      </c>
      <c r="N132" s="108" t="s">
        <v>42</v>
      </c>
      <c r="O132" s="108" t="s">
        <v>134</v>
      </c>
      <c r="P132" s="108" t="s">
        <v>135</v>
      </c>
      <c r="Q132" s="108" t="s">
        <v>136</v>
      </c>
      <c r="R132" s="108" t="s">
        <v>137</v>
      </c>
      <c r="S132" s="108" t="s">
        <v>138</v>
      </c>
      <c r="T132" s="109" t="s">
        <v>139</v>
      </c>
      <c r="U132" s="225"/>
      <c r="V132" s="225"/>
      <c r="W132" s="225"/>
      <c r="X132" s="225"/>
      <c r="Y132" s="225"/>
      <c r="Z132" s="225"/>
      <c r="AA132" s="225"/>
      <c r="AB132" s="225"/>
      <c r="AC132" s="225"/>
      <c r="AD132" s="225"/>
      <c r="AE132" s="225"/>
    </row>
    <row r="133" s="2" customFormat="1" ht="22.8" customHeight="1">
      <c r="A133" s="39"/>
      <c r="B133" s="40"/>
      <c r="C133" s="114" t="s">
        <v>106</v>
      </c>
      <c r="D133" s="41"/>
      <c r="E133" s="41"/>
      <c r="F133" s="41"/>
      <c r="G133" s="41"/>
      <c r="H133" s="41"/>
      <c r="I133" s="41"/>
      <c r="J133" s="232">
        <f>BK133</f>
        <v>0</v>
      </c>
      <c r="K133" s="41"/>
      <c r="L133" s="42"/>
      <c r="M133" s="110"/>
      <c r="N133" s="233"/>
      <c r="O133" s="111"/>
      <c r="P133" s="234">
        <f>P134+P180+P184</f>
        <v>0</v>
      </c>
      <c r="Q133" s="111"/>
      <c r="R133" s="234">
        <f>R134+R180+R184</f>
        <v>205.10967000000002</v>
      </c>
      <c r="S133" s="111"/>
      <c r="T133" s="235">
        <f>T134+T180+T184</f>
        <v>11.040000000000001</v>
      </c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T133" s="16" t="s">
        <v>77</v>
      </c>
      <c r="AU133" s="16" t="s">
        <v>111</v>
      </c>
      <c r="BK133" s="236">
        <f>BK134+BK180+BK184</f>
        <v>0</v>
      </c>
    </row>
    <row r="134" s="12" customFormat="1" ht="25.92" customHeight="1">
      <c r="A134" s="12"/>
      <c r="B134" s="237"/>
      <c r="C134" s="238"/>
      <c r="D134" s="239" t="s">
        <v>77</v>
      </c>
      <c r="E134" s="240" t="s">
        <v>140</v>
      </c>
      <c r="F134" s="240" t="s">
        <v>141</v>
      </c>
      <c r="G134" s="238"/>
      <c r="H134" s="238"/>
      <c r="I134" s="241"/>
      <c r="J134" s="216">
        <f>BK134</f>
        <v>0</v>
      </c>
      <c r="K134" s="238"/>
      <c r="L134" s="242"/>
      <c r="M134" s="243"/>
      <c r="N134" s="244"/>
      <c r="O134" s="244"/>
      <c r="P134" s="245">
        <f>P135+P160+P173+P178</f>
        <v>0</v>
      </c>
      <c r="Q134" s="244"/>
      <c r="R134" s="245">
        <f>R135+R160+R173+R178</f>
        <v>205.10967000000002</v>
      </c>
      <c r="S134" s="244"/>
      <c r="T134" s="246">
        <f>T135+T160+T173+T178</f>
        <v>11.040000000000001</v>
      </c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R134" s="247" t="s">
        <v>86</v>
      </c>
      <c r="AT134" s="248" t="s">
        <v>77</v>
      </c>
      <c r="AU134" s="248" t="s">
        <v>78</v>
      </c>
      <c r="AY134" s="247" t="s">
        <v>142</v>
      </c>
      <c r="BK134" s="249">
        <f>BK135+BK160+BK173+BK178</f>
        <v>0</v>
      </c>
    </row>
    <row r="135" s="12" customFormat="1" ht="22.8" customHeight="1">
      <c r="A135" s="12"/>
      <c r="B135" s="237"/>
      <c r="C135" s="238"/>
      <c r="D135" s="239" t="s">
        <v>77</v>
      </c>
      <c r="E135" s="250" t="s">
        <v>86</v>
      </c>
      <c r="F135" s="250" t="s">
        <v>143</v>
      </c>
      <c r="G135" s="238"/>
      <c r="H135" s="238"/>
      <c r="I135" s="241"/>
      <c r="J135" s="251">
        <f>BK135</f>
        <v>0</v>
      </c>
      <c r="K135" s="238"/>
      <c r="L135" s="242"/>
      <c r="M135" s="243"/>
      <c r="N135" s="244"/>
      <c r="O135" s="244"/>
      <c r="P135" s="245">
        <f>SUM(P136:P159)</f>
        <v>0</v>
      </c>
      <c r="Q135" s="244"/>
      <c r="R135" s="245">
        <f>SUM(R136:R159)</f>
        <v>0</v>
      </c>
      <c r="S135" s="244"/>
      <c r="T135" s="246">
        <f>SUM(T136:T159)</f>
        <v>11.040000000000001</v>
      </c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R135" s="247" t="s">
        <v>86</v>
      </c>
      <c r="AT135" s="248" t="s">
        <v>77</v>
      </c>
      <c r="AU135" s="248" t="s">
        <v>86</v>
      </c>
      <c r="AY135" s="247" t="s">
        <v>142</v>
      </c>
      <c r="BK135" s="249">
        <f>SUM(BK136:BK159)</f>
        <v>0</v>
      </c>
    </row>
    <row r="136" s="2" customFormat="1" ht="24.15" customHeight="1">
      <c r="A136" s="39"/>
      <c r="B136" s="40"/>
      <c r="C136" s="252" t="s">
        <v>86</v>
      </c>
      <c r="D136" s="252" t="s">
        <v>144</v>
      </c>
      <c r="E136" s="253" t="s">
        <v>145</v>
      </c>
      <c r="F136" s="254" t="s">
        <v>146</v>
      </c>
      <c r="G136" s="255" t="s">
        <v>147</v>
      </c>
      <c r="H136" s="256">
        <v>48</v>
      </c>
      <c r="I136" s="257"/>
      <c r="J136" s="258">
        <f>ROUND(I136*H136,2)</f>
        <v>0</v>
      </c>
      <c r="K136" s="259"/>
      <c r="L136" s="42"/>
      <c r="M136" s="260" t="s">
        <v>1</v>
      </c>
      <c r="N136" s="261" t="s">
        <v>44</v>
      </c>
      <c r="O136" s="98"/>
      <c r="P136" s="262">
        <f>O136*H136</f>
        <v>0</v>
      </c>
      <c r="Q136" s="262">
        <v>0</v>
      </c>
      <c r="R136" s="262">
        <f>Q136*H136</f>
        <v>0</v>
      </c>
      <c r="S136" s="262">
        <v>0.23000000000000001</v>
      </c>
      <c r="T136" s="263">
        <f>S136*H136</f>
        <v>11.040000000000001</v>
      </c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R136" s="264" t="s">
        <v>148</v>
      </c>
      <c r="AT136" s="264" t="s">
        <v>144</v>
      </c>
      <c r="AU136" s="264" t="s">
        <v>100</v>
      </c>
      <c r="AY136" s="16" t="s">
        <v>142</v>
      </c>
      <c r="BE136" s="146">
        <f>IF(N136="základná",J136,0)</f>
        <v>0</v>
      </c>
      <c r="BF136" s="146">
        <f>IF(N136="znížená",J136,0)</f>
        <v>0</v>
      </c>
      <c r="BG136" s="146">
        <f>IF(N136="zákl. prenesená",J136,0)</f>
        <v>0</v>
      </c>
      <c r="BH136" s="146">
        <f>IF(N136="zníž. prenesená",J136,0)</f>
        <v>0</v>
      </c>
      <c r="BI136" s="146">
        <f>IF(N136="nulová",J136,0)</f>
        <v>0</v>
      </c>
      <c r="BJ136" s="16" t="s">
        <v>100</v>
      </c>
      <c r="BK136" s="146">
        <f>ROUND(I136*H136,2)</f>
        <v>0</v>
      </c>
      <c r="BL136" s="16" t="s">
        <v>148</v>
      </c>
      <c r="BM136" s="264" t="s">
        <v>149</v>
      </c>
    </row>
    <row r="137" s="13" customFormat="1">
      <c r="A137" s="13"/>
      <c r="B137" s="265"/>
      <c r="C137" s="266"/>
      <c r="D137" s="267" t="s">
        <v>150</v>
      </c>
      <c r="E137" s="268" t="s">
        <v>1</v>
      </c>
      <c r="F137" s="269" t="s">
        <v>151</v>
      </c>
      <c r="G137" s="266"/>
      <c r="H137" s="270">
        <v>48</v>
      </c>
      <c r="I137" s="271"/>
      <c r="J137" s="266"/>
      <c r="K137" s="266"/>
      <c r="L137" s="272"/>
      <c r="M137" s="273"/>
      <c r="N137" s="274"/>
      <c r="O137" s="274"/>
      <c r="P137" s="274"/>
      <c r="Q137" s="274"/>
      <c r="R137" s="274"/>
      <c r="S137" s="274"/>
      <c r="T137" s="275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T137" s="276" t="s">
        <v>150</v>
      </c>
      <c r="AU137" s="276" t="s">
        <v>100</v>
      </c>
      <c r="AV137" s="13" t="s">
        <v>100</v>
      </c>
      <c r="AW137" s="13" t="s">
        <v>33</v>
      </c>
      <c r="AX137" s="13" t="s">
        <v>86</v>
      </c>
      <c r="AY137" s="276" t="s">
        <v>142</v>
      </c>
    </row>
    <row r="138" s="2" customFormat="1" ht="24.15" customHeight="1">
      <c r="A138" s="39"/>
      <c r="B138" s="40"/>
      <c r="C138" s="252" t="s">
        <v>100</v>
      </c>
      <c r="D138" s="252" t="s">
        <v>144</v>
      </c>
      <c r="E138" s="253" t="s">
        <v>152</v>
      </c>
      <c r="F138" s="254" t="s">
        <v>153</v>
      </c>
      <c r="G138" s="255" t="s">
        <v>154</v>
      </c>
      <c r="H138" s="256">
        <v>96.25</v>
      </c>
      <c r="I138" s="257"/>
      <c r="J138" s="258">
        <f>ROUND(I138*H138,2)</f>
        <v>0</v>
      </c>
      <c r="K138" s="259"/>
      <c r="L138" s="42"/>
      <c r="M138" s="260" t="s">
        <v>1</v>
      </c>
      <c r="N138" s="261" t="s">
        <v>44</v>
      </c>
      <c r="O138" s="98"/>
      <c r="P138" s="262">
        <f>O138*H138</f>
        <v>0</v>
      </c>
      <c r="Q138" s="262">
        <v>0</v>
      </c>
      <c r="R138" s="262">
        <f>Q138*H138</f>
        <v>0</v>
      </c>
      <c r="S138" s="262">
        <v>0</v>
      </c>
      <c r="T138" s="263">
        <f>S138*H138</f>
        <v>0</v>
      </c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R138" s="264" t="s">
        <v>148</v>
      </c>
      <c r="AT138" s="264" t="s">
        <v>144</v>
      </c>
      <c r="AU138" s="264" t="s">
        <v>100</v>
      </c>
      <c r="AY138" s="16" t="s">
        <v>142</v>
      </c>
      <c r="BE138" s="146">
        <f>IF(N138="základná",J138,0)</f>
        <v>0</v>
      </c>
      <c r="BF138" s="146">
        <f>IF(N138="znížená",J138,0)</f>
        <v>0</v>
      </c>
      <c r="BG138" s="146">
        <f>IF(N138="zákl. prenesená",J138,0)</f>
        <v>0</v>
      </c>
      <c r="BH138" s="146">
        <f>IF(N138="zníž. prenesená",J138,0)</f>
        <v>0</v>
      </c>
      <c r="BI138" s="146">
        <f>IF(N138="nulová",J138,0)</f>
        <v>0</v>
      </c>
      <c r="BJ138" s="16" t="s">
        <v>100</v>
      </c>
      <c r="BK138" s="146">
        <f>ROUND(I138*H138,2)</f>
        <v>0</v>
      </c>
      <c r="BL138" s="16" t="s">
        <v>148</v>
      </c>
      <c r="BM138" s="264" t="s">
        <v>155</v>
      </c>
    </row>
    <row r="139" s="13" customFormat="1">
      <c r="A139" s="13"/>
      <c r="B139" s="265"/>
      <c r="C139" s="266"/>
      <c r="D139" s="267" t="s">
        <v>150</v>
      </c>
      <c r="E139" s="268" t="s">
        <v>1</v>
      </c>
      <c r="F139" s="269" t="s">
        <v>156</v>
      </c>
      <c r="G139" s="266"/>
      <c r="H139" s="270">
        <v>96.25</v>
      </c>
      <c r="I139" s="271"/>
      <c r="J139" s="266"/>
      <c r="K139" s="266"/>
      <c r="L139" s="272"/>
      <c r="M139" s="273"/>
      <c r="N139" s="274"/>
      <c r="O139" s="274"/>
      <c r="P139" s="274"/>
      <c r="Q139" s="274"/>
      <c r="R139" s="274"/>
      <c r="S139" s="274"/>
      <c r="T139" s="275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T139" s="276" t="s">
        <v>150</v>
      </c>
      <c r="AU139" s="276" t="s">
        <v>100</v>
      </c>
      <c r="AV139" s="13" t="s">
        <v>100</v>
      </c>
      <c r="AW139" s="13" t="s">
        <v>33</v>
      </c>
      <c r="AX139" s="13" t="s">
        <v>78</v>
      </c>
      <c r="AY139" s="276" t="s">
        <v>142</v>
      </c>
    </row>
    <row r="140" s="14" customFormat="1">
      <c r="A140" s="14"/>
      <c r="B140" s="277"/>
      <c r="C140" s="278"/>
      <c r="D140" s="267" t="s">
        <v>150</v>
      </c>
      <c r="E140" s="279" t="s">
        <v>97</v>
      </c>
      <c r="F140" s="280" t="s">
        <v>157</v>
      </c>
      <c r="G140" s="278"/>
      <c r="H140" s="281">
        <v>96.25</v>
      </c>
      <c r="I140" s="282"/>
      <c r="J140" s="278"/>
      <c r="K140" s="278"/>
      <c r="L140" s="283"/>
      <c r="M140" s="284"/>
      <c r="N140" s="285"/>
      <c r="O140" s="285"/>
      <c r="P140" s="285"/>
      <c r="Q140" s="285"/>
      <c r="R140" s="285"/>
      <c r="S140" s="285"/>
      <c r="T140" s="286"/>
      <c r="U140" s="14"/>
      <c r="V140" s="14"/>
      <c r="W140" s="14"/>
      <c r="X140" s="14"/>
      <c r="Y140" s="14"/>
      <c r="Z140" s="14"/>
      <c r="AA140" s="14"/>
      <c r="AB140" s="14"/>
      <c r="AC140" s="14"/>
      <c r="AD140" s="14"/>
      <c r="AE140" s="14"/>
      <c r="AT140" s="287" t="s">
        <v>150</v>
      </c>
      <c r="AU140" s="287" t="s">
        <v>100</v>
      </c>
      <c r="AV140" s="14" t="s">
        <v>148</v>
      </c>
      <c r="AW140" s="14" t="s">
        <v>33</v>
      </c>
      <c r="AX140" s="14" t="s">
        <v>86</v>
      </c>
      <c r="AY140" s="287" t="s">
        <v>142</v>
      </c>
    </row>
    <row r="141" s="2" customFormat="1" ht="24.15" customHeight="1">
      <c r="A141" s="39"/>
      <c r="B141" s="40"/>
      <c r="C141" s="252" t="s">
        <v>158</v>
      </c>
      <c r="D141" s="252" t="s">
        <v>144</v>
      </c>
      <c r="E141" s="253" t="s">
        <v>159</v>
      </c>
      <c r="F141" s="254" t="s">
        <v>160</v>
      </c>
      <c r="G141" s="255" t="s">
        <v>154</v>
      </c>
      <c r="H141" s="256">
        <v>48.125</v>
      </c>
      <c r="I141" s="257"/>
      <c r="J141" s="258">
        <f>ROUND(I141*H141,2)</f>
        <v>0</v>
      </c>
      <c r="K141" s="259"/>
      <c r="L141" s="42"/>
      <c r="M141" s="260" t="s">
        <v>1</v>
      </c>
      <c r="N141" s="261" t="s">
        <v>44</v>
      </c>
      <c r="O141" s="98"/>
      <c r="P141" s="262">
        <f>O141*H141</f>
        <v>0</v>
      </c>
      <c r="Q141" s="262">
        <v>0</v>
      </c>
      <c r="R141" s="262">
        <f>Q141*H141</f>
        <v>0</v>
      </c>
      <c r="S141" s="262">
        <v>0</v>
      </c>
      <c r="T141" s="263">
        <f>S141*H141</f>
        <v>0</v>
      </c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R141" s="264" t="s">
        <v>148</v>
      </c>
      <c r="AT141" s="264" t="s">
        <v>144</v>
      </c>
      <c r="AU141" s="264" t="s">
        <v>100</v>
      </c>
      <c r="AY141" s="16" t="s">
        <v>142</v>
      </c>
      <c r="BE141" s="146">
        <f>IF(N141="základná",J141,0)</f>
        <v>0</v>
      </c>
      <c r="BF141" s="146">
        <f>IF(N141="znížená",J141,0)</f>
        <v>0</v>
      </c>
      <c r="BG141" s="146">
        <f>IF(N141="zákl. prenesená",J141,0)</f>
        <v>0</v>
      </c>
      <c r="BH141" s="146">
        <f>IF(N141="zníž. prenesená",J141,0)</f>
        <v>0</v>
      </c>
      <c r="BI141" s="146">
        <f>IF(N141="nulová",J141,0)</f>
        <v>0</v>
      </c>
      <c r="BJ141" s="16" t="s">
        <v>100</v>
      </c>
      <c r="BK141" s="146">
        <f>ROUND(I141*H141,2)</f>
        <v>0</v>
      </c>
      <c r="BL141" s="16" t="s">
        <v>148</v>
      </c>
      <c r="BM141" s="264" t="s">
        <v>161</v>
      </c>
    </row>
    <row r="142" s="13" customFormat="1">
      <c r="A142" s="13"/>
      <c r="B142" s="265"/>
      <c r="C142" s="266"/>
      <c r="D142" s="267" t="s">
        <v>150</v>
      </c>
      <c r="E142" s="268" t="s">
        <v>1</v>
      </c>
      <c r="F142" s="269" t="s">
        <v>162</v>
      </c>
      <c r="G142" s="266"/>
      <c r="H142" s="270">
        <v>48.125</v>
      </c>
      <c r="I142" s="271"/>
      <c r="J142" s="266"/>
      <c r="K142" s="266"/>
      <c r="L142" s="272"/>
      <c r="M142" s="273"/>
      <c r="N142" s="274"/>
      <c r="O142" s="274"/>
      <c r="P142" s="274"/>
      <c r="Q142" s="274"/>
      <c r="R142" s="274"/>
      <c r="S142" s="274"/>
      <c r="T142" s="275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T142" s="276" t="s">
        <v>150</v>
      </c>
      <c r="AU142" s="276" t="s">
        <v>100</v>
      </c>
      <c r="AV142" s="13" t="s">
        <v>100</v>
      </c>
      <c r="AW142" s="13" t="s">
        <v>33</v>
      </c>
      <c r="AX142" s="13" t="s">
        <v>78</v>
      </c>
      <c r="AY142" s="276" t="s">
        <v>142</v>
      </c>
    </row>
    <row r="143" s="14" customFormat="1">
      <c r="A143" s="14"/>
      <c r="B143" s="277"/>
      <c r="C143" s="278"/>
      <c r="D143" s="267" t="s">
        <v>150</v>
      </c>
      <c r="E143" s="279" t="s">
        <v>1</v>
      </c>
      <c r="F143" s="280" t="s">
        <v>157</v>
      </c>
      <c r="G143" s="278"/>
      <c r="H143" s="281">
        <v>48.125</v>
      </c>
      <c r="I143" s="282"/>
      <c r="J143" s="278"/>
      <c r="K143" s="278"/>
      <c r="L143" s="283"/>
      <c r="M143" s="284"/>
      <c r="N143" s="285"/>
      <c r="O143" s="285"/>
      <c r="P143" s="285"/>
      <c r="Q143" s="285"/>
      <c r="R143" s="285"/>
      <c r="S143" s="285"/>
      <c r="T143" s="286"/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  <c r="AE143" s="14"/>
      <c r="AT143" s="287" t="s">
        <v>150</v>
      </c>
      <c r="AU143" s="287" t="s">
        <v>100</v>
      </c>
      <c r="AV143" s="14" t="s">
        <v>148</v>
      </c>
      <c r="AW143" s="14" t="s">
        <v>33</v>
      </c>
      <c r="AX143" s="14" t="s">
        <v>86</v>
      </c>
      <c r="AY143" s="287" t="s">
        <v>142</v>
      </c>
    </row>
    <row r="144" s="2" customFormat="1" ht="37.8" customHeight="1">
      <c r="A144" s="39"/>
      <c r="B144" s="40"/>
      <c r="C144" s="252" t="s">
        <v>148</v>
      </c>
      <c r="D144" s="252" t="s">
        <v>144</v>
      </c>
      <c r="E144" s="253" t="s">
        <v>163</v>
      </c>
      <c r="F144" s="254" t="s">
        <v>164</v>
      </c>
      <c r="G144" s="255" t="s">
        <v>154</v>
      </c>
      <c r="H144" s="256">
        <v>96.25</v>
      </c>
      <c r="I144" s="257"/>
      <c r="J144" s="258">
        <f>ROUND(I144*H144,2)</f>
        <v>0</v>
      </c>
      <c r="K144" s="259"/>
      <c r="L144" s="42"/>
      <c r="M144" s="260" t="s">
        <v>1</v>
      </c>
      <c r="N144" s="261" t="s">
        <v>44</v>
      </c>
      <c r="O144" s="98"/>
      <c r="P144" s="262">
        <f>O144*H144</f>
        <v>0</v>
      </c>
      <c r="Q144" s="262">
        <v>0</v>
      </c>
      <c r="R144" s="262">
        <f>Q144*H144</f>
        <v>0</v>
      </c>
      <c r="S144" s="262">
        <v>0</v>
      </c>
      <c r="T144" s="263">
        <f>S144*H144</f>
        <v>0</v>
      </c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R144" s="264" t="s">
        <v>148</v>
      </c>
      <c r="AT144" s="264" t="s">
        <v>144</v>
      </c>
      <c r="AU144" s="264" t="s">
        <v>100</v>
      </c>
      <c r="AY144" s="16" t="s">
        <v>142</v>
      </c>
      <c r="BE144" s="146">
        <f>IF(N144="základná",J144,0)</f>
        <v>0</v>
      </c>
      <c r="BF144" s="146">
        <f>IF(N144="znížená",J144,0)</f>
        <v>0</v>
      </c>
      <c r="BG144" s="146">
        <f>IF(N144="zákl. prenesená",J144,0)</f>
        <v>0</v>
      </c>
      <c r="BH144" s="146">
        <f>IF(N144="zníž. prenesená",J144,0)</f>
        <v>0</v>
      </c>
      <c r="BI144" s="146">
        <f>IF(N144="nulová",J144,0)</f>
        <v>0</v>
      </c>
      <c r="BJ144" s="16" t="s">
        <v>100</v>
      </c>
      <c r="BK144" s="146">
        <f>ROUND(I144*H144,2)</f>
        <v>0</v>
      </c>
      <c r="BL144" s="16" t="s">
        <v>148</v>
      </c>
      <c r="BM144" s="264" t="s">
        <v>165</v>
      </c>
    </row>
    <row r="145" s="13" customFormat="1">
      <c r="A145" s="13"/>
      <c r="B145" s="265"/>
      <c r="C145" s="266"/>
      <c r="D145" s="267" t="s">
        <v>150</v>
      </c>
      <c r="E145" s="268" t="s">
        <v>1</v>
      </c>
      <c r="F145" s="269" t="s">
        <v>97</v>
      </c>
      <c r="G145" s="266"/>
      <c r="H145" s="270">
        <v>96.25</v>
      </c>
      <c r="I145" s="271"/>
      <c r="J145" s="266"/>
      <c r="K145" s="266"/>
      <c r="L145" s="272"/>
      <c r="M145" s="273"/>
      <c r="N145" s="274"/>
      <c r="O145" s="274"/>
      <c r="P145" s="274"/>
      <c r="Q145" s="274"/>
      <c r="R145" s="274"/>
      <c r="S145" s="274"/>
      <c r="T145" s="275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T145" s="276" t="s">
        <v>150</v>
      </c>
      <c r="AU145" s="276" t="s">
        <v>100</v>
      </c>
      <c r="AV145" s="13" t="s">
        <v>100</v>
      </c>
      <c r="AW145" s="13" t="s">
        <v>33</v>
      </c>
      <c r="AX145" s="13" t="s">
        <v>86</v>
      </c>
      <c r="AY145" s="276" t="s">
        <v>142</v>
      </c>
    </row>
    <row r="146" s="2" customFormat="1" ht="24.15" customHeight="1">
      <c r="A146" s="39"/>
      <c r="B146" s="40"/>
      <c r="C146" s="252" t="s">
        <v>166</v>
      </c>
      <c r="D146" s="252" t="s">
        <v>144</v>
      </c>
      <c r="E146" s="253" t="s">
        <v>167</v>
      </c>
      <c r="F146" s="254" t="s">
        <v>168</v>
      </c>
      <c r="G146" s="255" t="s">
        <v>154</v>
      </c>
      <c r="H146" s="256">
        <v>96.25</v>
      </c>
      <c r="I146" s="257"/>
      <c r="J146" s="258">
        <f>ROUND(I146*H146,2)</f>
        <v>0</v>
      </c>
      <c r="K146" s="259"/>
      <c r="L146" s="42"/>
      <c r="M146" s="260" t="s">
        <v>1</v>
      </c>
      <c r="N146" s="261" t="s">
        <v>44</v>
      </c>
      <c r="O146" s="98"/>
      <c r="P146" s="262">
        <f>O146*H146</f>
        <v>0</v>
      </c>
      <c r="Q146" s="262">
        <v>0</v>
      </c>
      <c r="R146" s="262">
        <f>Q146*H146</f>
        <v>0</v>
      </c>
      <c r="S146" s="262">
        <v>0</v>
      </c>
      <c r="T146" s="263">
        <f>S146*H146</f>
        <v>0</v>
      </c>
      <c r="U146" s="39"/>
      <c r="V146" s="39"/>
      <c r="W146" s="39"/>
      <c r="X146" s="39"/>
      <c r="Y146" s="39"/>
      <c r="Z146" s="39"/>
      <c r="AA146" s="39"/>
      <c r="AB146" s="39"/>
      <c r="AC146" s="39"/>
      <c r="AD146" s="39"/>
      <c r="AE146" s="39"/>
      <c r="AR146" s="264" t="s">
        <v>148</v>
      </c>
      <c r="AT146" s="264" t="s">
        <v>144</v>
      </c>
      <c r="AU146" s="264" t="s">
        <v>100</v>
      </c>
      <c r="AY146" s="16" t="s">
        <v>142</v>
      </c>
      <c r="BE146" s="146">
        <f>IF(N146="základná",J146,0)</f>
        <v>0</v>
      </c>
      <c r="BF146" s="146">
        <f>IF(N146="znížená",J146,0)</f>
        <v>0</v>
      </c>
      <c r="BG146" s="146">
        <f>IF(N146="zákl. prenesená",J146,0)</f>
        <v>0</v>
      </c>
      <c r="BH146" s="146">
        <f>IF(N146="zníž. prenesená",J146,0)</f>
        <v>0</v>
      </c>
      <c r="BI146" s="146">
        <f>IF(N146="nulová",J146,0)</f>
        <v>0</v>
      </c>
      <c r="BJ146" s="16" t="s">
        <v>100</v>
      </c>
      <c r="BK146" s="146">
        <f>ROUND(I146*H146,2)</f>
        <v>0</v>
      </c>
      <c r="BL146" s="16" t="s">
        <v>148</v>
      </c>
      <c r="BM146" s="264" t="s">
        <v>169</v>
      </c>
    </row>
    <row r="147" s="13" customFormat="1">
      <c r="A147" s="13"/>
      <c r="B147" s="265"/>
      <c r="C147" s="266"/>
      <c r="D147" s="267" t="s">
        <v>150</v>
      </c>
      <c r="E147" s="268" t="s">
        <v>1</v>
      </c>
      <c r="F147" s="269" t="s">
        <v>97</v>
      </c>
      <c r="G147" s="266"/>
      <c r="H147" s="270">
        <v>96.25</v>
      </c>
      <c r="I147" s="271"/>
      <c r="J147" s="266"/>
      <c r="K147" s="266"/>
      <c r="L147" s="272"/>
      <c r="M147" s="273"/>
      <c r="N147" s="274"/>
      <c r="O147" s="274"/>
      <c r="P147" s="274"/>
      <c r="Q147" s="274"/>
      <c r="R147" s="274"/>
      <c r="S147" s="274"/>
      <c r="T147" s="275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276" t="s">
        <v>150</v>
      </c>
      <c r="AU147" s="276" t="s">
        <v>100</v>
      </c>
      <c r="AV147" s="13" t="s">
        <v>100</v>
      </c>
      <c r="AW147" s="13" t="s">
        <v>33</v>
      </c>
      <c r="AX147" s="13" t="s">
        <v>86</v>
      </c>
      <c r="AY147" s="276" t="s">
        <v>142</v>
      </c>
    </row>
    <row r="148" s="2" customFormat="1" ht="33" customHeight="1">
      <c r="A148" s="39"/>
      <c r="B148" s="40"/>
      <c r="C148" s="252" t="s">
        <v>170</v>
      </c>
      <c r="D148" s="252" t="s">
        <v>144</v>
      </c>
      <c r="E148" s="253" t="s">
        <v>171</v>
      </c>
      <c r="F148" s="254" t="s">
        <v>172</v>
      </c>
      <c r="G148" s="255" t="s">
        <v>154</v>
      </c>
      <c r="H148" s="256">
        <v>96.25</v>
      </c>
      <c r="I148" s="257"/>
      <c r="J148" s="258">
        <f>ROUND(I148*H148,2)</f>
        <v>0</v>
      </c>
      <c r="K148" s="259"/>
      <c r="L148" s="42"/>
      <c r="M148" s="260" t="s">
        <v>1</v>
      </c>
      <c r="N148" s="261" t="s">
        <v>44</v>
      </c>
      <c r="O148" s="98"/>
      <c r="P148" s="262">
        <f>O148*H148</f>
        <v>0</v>
      </c>
      <c r="Q148" s="262">
        <v>0</v>
      </c>
      <c r="R148" s="262">
        <f>Q148*H148</f>
        <v>0</v>
      </c>
      <c r="S148" s="262">
        <v>0</v>
      </c>
      <c r="T148" s="263">
        <f>S148*H148</f>
        <v>0</v>
      </c>
      <c r="U148" s="39"/>
      <c r="V148" s="39"/>
      <c r="W148" s="39"/>
      <c r="X148" s="39"/>
      <c r="Y148" s="39"/>
      <c r="Z148" s="39"/>
      <c r="AA148" s="39"/>
      <c r="AB148" s="39"/>
      <c r="AC148" s="39"/>
      <c r="AD148" s="39"/>
      <c r="AE148" s="39"/>
      <c r="AR148" s="264" t="s">
        <v>148</v>
      </c>
      <c r="AT148" s="264" t="s">
        <v>144</v>
      </c>
      <c r="AU148" s="264" t="s">
        <v>100</v>
      </c>
      <c r="AY148" s="16" t="s">
        <v>142</v>
      </c>
      <c r="BE148" s="146">
        <f>IF(N148="základná",J148,0)</f>
        <v>0</v>
      </c>
      <c r="BF148" s="146">
        <f>IF(N148="znížená",J148,0)</f>
        <v>0</v>
      </c>
      <c r="BG148" s="146">
        <f>IF(N148="zákl. prenesená",J148,0)</f>
        <v>0</v>
      </c>
      <c r="BH148" s="146">
        <f>IF(N148="zníž. prenesená",J148,0)</f>
        <v>0</v>
      </c>
      <c r="BI148" s="146">
        <f>IF(N148="nulová",J148,0)</f>
        <v>0</v>
      </c>
      <c r="BJ148" s="16" t="s">
        <v>100</v>
      </c>
      <c r="BK148" s="146">
        <f>ROUND(I148*H148,2)</f>
        <v>0</v>
      </c>
      <c r="BL148" s="16" t="s">
        <v>148</v>
      </c>
      <c r="BM148" s="264" t="s">
        <v>173</v>
      </c>
    </row>
    <row r="149" s="13" customFormat="1">
      <c r="A149" s="13"/>
      <c r="B149" s="265"/>
      <c r="C149" s="266"/>
      <c r="D149" s="267" t="s">
        <v>150</v>
      </c>
      <c r="E149" s="268" t="s">
        <v>1</v>
      </c>
      <c r="F149" s="269" t="s">
        <v>97</v>
      </c>
      <c r="G149" s="266"/>
      <c r="H149" s="270">
        <v>96.25</v>
      </c>
      <c r="I149" s="271"/>
      <c r="J149" s="266"/>
      <c r="K149" s="266"/>
      <c r="L149" s="272"/>
      <c r="M149" s="273"/>
      <c r="N149" s="274"/>
      <c r="O149" s="274"/>
      <c r="P149" s="274"/>
      <c r="Q149" s="274"/>
      <c r="R149" s="274"/>
      <c r="S149" s="274"/>
      <c r="T149" s="275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T149" s="276" t="s">
        <v>150</v>
      </c>
      <c r="AU149" s="276" t="s">
        <v>100</v>
      </c>
      <c r="AV149" s="13" t="s">
        <v>100</v>
      </c>
      <c r="AW149" s="13" t="s">
        <v>33</v>
      </c>
      <c r="AX149" s="13" t="s">
        <v>86</v>
      </c>
      <c r="AY149" s="276" t="s">
        <v>142</v>
      </c>
    </row>
    <row r="150" s="2" customFormat="1" ht="37.8" customHeight="1">
      <c r="A150" s="39"/>
      <c r="B150" s="40"/>
      <c r="C150" s="252" t="s">
        <v>174</v>
      </c>
      <c r="D150" s="252" t="s">
        <v>144</v>
      </c>
      <c r="E150" s="253" t="s">
        <v>175</v>
      </c>
      <c r="F150" s="254" t="s">
        <v>176</v>
      </c>
      <c r="G150" s="255" t="s">
        <v>154</v>
      </c>
      <c r="H150" s="256">
        <v>2406.25</v>
      </c>
      <c r="I150" s="257"/>
      <c r="J150" s="258">
        <f>ROUND(I150*H150,2)</f>
        <v>0</v>
      </c>
      <c r="K150" s="259"/>
      <c r="L150" s="42"/>
      <c r="M150" s="260" t="s">
        <v>1</v>
      </c>
      <c r="N150" s="261" t="s">
        <v>44</v>
      </c>
      <c r="O150" s="98"/>
      <c r="P150" s="262">
        <f>O150*H150</f>
        <v>0</v>
      </c>
      <c r="Q150" s="262">
        <v>0</v>
      </c>
      <c r="R150" s="262">
        <f>Q150*H150</f>
        <v>0</v>
      </c>
      <c r="S150" s="262">
        <v>0</v>
      </c>
      <c r="T150" s="263">
        <f>S150*H150</f>
        <v>0</v>
      </c>
      <c r="U150" s="39"/>
      <c r="V150" s="39"/>
      <c r="W150" s="39"/>
      <c r="X150" s="39"/>
      <c r="Y150" s="39"/>
      <c r="Z150" s="39"/>
      <c r="AA150" s="39"/>
      <c r="AB150" s="39"/>
      <c r="AC150" s="39"/>
      <c r="AD150" s="39"/>
      <c r="AE150" s="39"/>
      <c r="AR150" s="264" t="s">
        <v>148</v>
      </c>
      <c r="AT150" s="264" t="s">
        <v>144</v>
      </c>
      <c r="AU150" s="264" t="s">
        <v>100</v>
      </c>
      <c r="AY150" s="16" t="s">
        <v>142</v>
      </c>
      <c r="BE150" s="146">
        <f>IF(N150="základná",J150,0)</f>
        <v>0</v>
      </c>
      <c r="BF150" s="146">
        <f>IF(N150="znížená",J150,0)</f>
        <v>0</v>
      </c>
      <c r="BG150" s="146">
        <f>IF(N150="zákl. prenesená",J150,0)</f>
        <v>0</v>
      </c>
      <c r="BH150" s="146">
        <f>IF(N150="zníž. prenesená",J150,0)</f>
        <v>0</v>
      </c>
      <c r="BI150" s="146">
        <f>IF(N150="nulová",J150,0)</f>
        <v>0</v>
      </c>
      <c r="BJ150" s="16" t="s">
        <v>100</v>
      </c>
      <c r="BK150" s="146">
        <f>ROUND(I150*H150,2)</f>
        <v>0</v>
      </c>
      <c r="BL150" s="16" t="s">
        <v>148</v>
      </c>
      <c r="BM150" s="264" t="s">
        <v>177</v>
      </c>
    </row>
    <row r="151" s="13" customFormat="1">
      <c r="A151" s="13"/>
      <c r="B151" s="265"/>
      <c r="C151" s="266"/>
      <c r="D151" s="267" t="s">
        <v>150</v>
      </c>
      <c r="E151" s="268" t="s">
        <v>1</v>
      </c>
      <c r="F151" s="269" t="s">
        <v>178</v>
      </c>
      <c r="G151" s="266"/>
      <c r="H151" s="270">
        <v>2406.25</v>
      </c>
      <c r="I151" s="271"/>
      <c r="J151" s="266"/>
      <c r="K151" s="266"/>
      <c r="L151" s="272"/>
      <c r="M151" s="273"/>
      <c r="N151" s="274"/>
      <c r="O151" s="274"/>
      <c r="P151" s="274"/>
      <c r="Q151" s="274"/>
      <c r="R151" s="274"/>
      <c r="S151" s="274"/>
      <c r="T151" s="275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T151" s="276" t="s">
        <v>150</v>
      </c>
      <c r="AU151" s="276" t="s">
        <v>100</v>
      </c>
      <c r="AV151" s="13" t="s">
        <v>100</v>
      </c>
      <c r="AW151" s="13" t="s">
        <v>33</v>
      </c>
      <c r="AX151" s="13" t="s">
        <v>78</v>
      </c>
      <c r="AY151" s="276" t="s">
        <v>142</v>
      </c>
    </row>
    <row r="152" s="14" customFormat="1">
      <c r="A152" s="14"/>
      <c r="B152" s="277"/>
      <c r="C152" s="278"/>
      <c r="D152" s="267" t="s">
        <v>150</v>
      </c>
      <c r="E152" s="279" t="s">
        <v>1</v>
      </c>
      <c r="F152" s="280" t="s">
        <v>157</v>
      </c>
      <c r="G152" s="278"/>
      <c r="H152" s="281">
        <v>2406.25</v>
      </c>
      <c r="I152" s="282"/>
      <c r="J152" s="278"/>
      <c r="K152" s="278"/>
      <c r="L152" s="283"/>
      <c r="M152" s="284"/>
      <c r="N152" s="285"/>
      <c r="O152" s="285"/>
      <c r="P152" s="285"/>
      <c r="Q152" s="285"/>
      <c r="R152" s="285"/>
      <c r="S152" s="285"/>
      <c r="T152" s="286"/>
      <c r="U152" s="14"/>
      <c r="V152" s="14"/>
      <c r="W152" s="14"/>
      <c r="X152" s="14"/>
      <c r="Y152" s="14"/>
      <c r="Z152" s="14"/>
      <c r="AA152" s="14"/>
      <c r="AB152" s="14"/>
      <c r="AC152" s="14"/>
      <c r="AD152" s="14"/>
      <c r="AE152" s="14"/>
      <c r="AT152" s="287" t="s">
        <v>150</v>
      </c>
      <c r="AU152" s="287" t="s">
        <v>100</v>
      </c>
      <c r="AV152" s="14" t="s">
        <v>148</v>
      </c>
      <c r="AW152" s="14" t="s">
        <v>33</v>
      </c>
      <c r="AX152" s="14" t="s">
        <v>86</v>
      </c>
      <c r="AY152" s="287" t="s">
        <v>142</v>
      </c>
    </row>
    <row r="153" s="2" customFormat="1" ht="16.5" customHeight="1">
      <c r="A153" s="39"/>
      <c r="B153" s="40"/>
      <c r="C153" s="252" t="s">
        <v>179</v>
      </c>
      <c r="D153" s="252" t="s">
        <v>144</v>
      </c>
      <c r="E153" s="253" t="s">
        <v>180</v>
      </c>
      <c r="F153" s="254" t="s">
        <v>181</v>
      </c>
      <c r="G153" s="255" t="s">
        <v>154</v>
      </c>
      <c r="H153" s="256">
        <v>96.25</v>
      </c>
      <c r="I153" s="257"/>
      <c r="J153" s="258">
        <f>ROUND(I153*H153,2)</f>
        <v>0</v>
      </c>
      <c r="K153" s="259"/>
      <c r="L153" s="42"/>
      <c r="M153" s="260" t="s">
        <v>1</v>
      </c>
      <c r="N153" s="261" t="s">
        <v>44</v>
      </c>
      <c r="O153" s="98"/>
      <c r="P153" s="262">
        <f>O153*H153</f>
        <v>0</v>
      </c>
      <c r="Q153" s="262">
        <v>0</v>
      </c>
      <c r="R153" s="262">
        <f>Q153*H153</f>
        <v>0</v>
      </c>
      <c r="S153" s="262">
        <v>0</v>
      </c>
      <c r="T153" s="263">
        <f>S153*H153</f>
        <v>0</v>
      </c>
      <c r="U153" s="39"/>
      <c r="V153" s="39"/>
      <c r="W153" s="39"/>
      <c r="X153" s="39"/>
      <c r="Y153" s="39"/>
      <c r="Z153" s="39"/>
      <c r="AA153" s="39"/>
      <c r="AB153" s="39"/>
      <c r="AC153" s="39"/>
      <c r="AD153" s="39"/>
      <c r="AE153" s="39"/>
      <c r="AR153" s="264" t="s">
        <v>148</v>
      </c>
      <c r="AT153" s="264" t="s">
        <v>144</v>
      </c>
      <c r="AU153" s="264" t="s">
        <v>100</v>
      </c>
      <c r="AY153" s="16" t="s">
        <v>142</v>
      </c>
      <c r="BE153" s="146">
        <f>IF(N153="základná",J153,0)</f>
        <v>0</v>
      </c>
      <c r="BF153" s="146">
        <f>IF(N153="znížená",J153,0)</f>
        <v>0</v>
      </c>
      <c r="BG153" s="146">
        <f>IF(N153="zákl. prenesená",J153,0)</f>
        <v>0</v>
      </c>
      <c r="BH153" s="146">
        <f>IF(N153="zníž. prenesená",J153,0)</f>
        <v>0</v>
      </c>
      <c r="BI153" s="146">
        <f>IF(N153="nulová",J153,0)</f>
        <v>0</v>
      </c>
      <c r="BJ153" s="16" t="s">
        <v>100</v>
      </c>
      <c r="BK153" s="146">
        <f>ROUND(I153*H153,2)</f>
        <v>0</v>
      </c>
      <c r="BL153" s="16" t="s">
        <v>148</v>
      </c>
      <c r="BM153" s="264" t="s">
        <v>182</v>
      </c>
    </row>
    <row r="154" s="13" customFormat="1">
      <c r="A154" s="13"/>
      <c r="B154" s="265"/>
      <c r="C154" s="266"/>
      <c r="D154" s="267" t="s">
        <v>150</v>
      </c>
      <c r="E154" s="268" t="s">
        <v>1</v>
      </c>
      <c r="F154" s="269" t="s">
        <v>97</v>
      </c>
      <c r="G154" s="266"/>
      <c r="H154" s="270">
        <v>96.25</v>
      </c>
      <c r="I154" s="271"/>
      <c r="J154" s="266"/>
      <c r="K154" s="266"/>
      <c r="L154" s="272"/>
      <c r="M154" s="273"/>
      <c r="N154" s="274"/>
      <c r="O154" s="274"/>
      <c r="P154" s="274"/>
      <c r="Q154" s="274"/>
      <c r="R154" s="274"/>
      <c r="S154" s="274"/>
      <c r="T154" s="275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T154" s="276" t="s">
        <v>150</v>
      </c>
      <c r="AU154" s="276" t="s">
        <v>100</v>
      </c>
      <c r="AV154" s="13" t="s">
        <v>100</v>
      </c>
      <c r="AW154" s="13" t="s">
        <v>33</v>
      </c>
      <c r="AX154" s="13" t="s">
        <v>86</v>
      </c>
      <c r="AY154" s="276" t="s">
        <v>142</v>
      </c>
    </row>
    <row r="155" s="2" customFormat="1" ht="24.15" customHeight="1">
      <c r="A155" s="39"/>
      <c r="B155" s="40"/>
      <c r="C155" s="252" t="s">
        <v>183</v>
      </c>
      <c r="D155" s="252" t="s">
        <v>144</v>
      </c>
      <c r="E155" s="253" t="s">
        <v>184</v>
      </c>
      <c r="F155" s="254" t="s">
        <v>185</v>
      </c>
      <c r="G155" s="255" t="s">
        <v>186</v>
      </c>
      <c r="H155" s="256">
        <v>173.25</v>
      </c>
      <c r="I155" s="257"/>
      <c r="J155" s="258">
        <f>ROUND(I155*H155,2)</f>
        <v>0</v>
      </c>
      <c r="K155" s="259"/>
      <c r="L155" s="42"/>
      <c r="M155" s="260" t="s">
        <v>1</v>
      </c>
      <c r="N155" s="261" t="s">
        <v>44</v>
      </c>
      <c r="O155" s="98"/>
      <c r="P155" s="262">
        <f>O155*H155</f>
        <v>0</v>
      </c>
      <c r="Q155" s="262">
        <v>0</v>
      </c>
      <c r="R155" s="262">
        <f>Q155*H155</f>
        <v>0</v>
      </c>
      <c r="S155" s="262">
        <v>0</v>
      </c>
      <c r="T155" s="263">
        <f>S155*H155</f>
        <v>0</v>
      </c>
      <c r="U155" s="39"/>
      <c r="V155" s="39"/>
      <c r="W155" s="39"/>
      <c r="X155" s="39"/>
      <c r="Y155" s="39"/>
      <c r="Z155" s="39"/>
      <c r="AA155" s="39"/>
      <c r="AB155" s="39"/>
      <c r="AC155" s="39"/>
      <c r="AD155" s="39"/>
      <c r="AE155" s="39"/>
      <c r="AR155" s="264" t="s">
        <v>148</v>
      </c>
      <c r="AT155" s="264" t="s">
        <v>144</v>
      </c>
      <c r="AU155" s="264" t="s">
        <v>100</v>
      </c>
      <c r="AY155" s="16" t="s">
        <v>142</v>
      </c>
      <c r="BE155" s="146">
        <f>IF(N155="základná",J155,0)</f>
        <v>0</v>
      </c>
      <c r="BF155" s="146">
        <f>IF(N155="znížená",J155,0)</f>
        <v>0</v>
      </c>
      <c r="BG155" s="146">
        <f>IF(N155="zákl. prenesená",J155,0)</f>
        <v>0</v>
      </c>
      <c r="BH155" s="146">
        <f>IF(N155="zníž. prenesená",J155,0)</f>
        <v>0</v>
      </c>
      <c r="BI155" s="146">
        <f>IF(N155="nulová",J155,0)</f>
        <v>0</v>
      </c>
      <c r="BJ155" s="16" t="s">
        <v>100</v>
      </c>
      <c r="BK155" s="146">
        <f>ROUND(I155*H155,2)</f>
        <v>0</v>
      </c>
      <c r="BL155" s="16" t="s">
        <v>148</v>
      </c>
      <c r="BM155" s="264" t="s">
        <v>187</v>
      </c>
    </row>
    <row r="156" s="13" customFormat="1">
      <c r="A156" s="13"/>
      <c r="B156" s="265"/>
      <c r="C156" s="266"/>
      <c r="D156" s="267" t="s">
        <v>150</v>
      </c>
      <c r="E156" s="268" t="s">
        <v>1</v>
      </c>
      <c r="F156" s="269" t="s">
        <v>188</v>
      </c>
      <c r="G156" s="266"/>
      <c r="H156" s="270">
        <v>173.25</v>
      </c>
      <c r="I156" s="271"/>
      <c r="J156" s="266"/>
      <c r="K156" s="266"/>
      <c r="L156" s="272"/>
      <c r="M156" s="273"/>
      <c r="N156" s="274"/>
      <c r="O156" s="274"/>
      <c r="P156" s="274"/>
      <c r="Q156" s="274"/>
      <c r="R156" s="274"/>
      <c r="S156" s="274"/>
      <c r="T156" s="275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T156" s="276" t="s">
        <v>150</v>
      </c>
      <c r="AU156" s="276" t="s">
        <v>100</v>
      </c>
      <c r="AV156" s="13" t="s">
        <v>100</v>
      </c>
      <c r="AW156" s="13" t="s">
        <v>33</v>
      </c>
      <c r="AX156" s="13" t="s">
        <v>86</v>
      </c>
      <c r="AY156" s="276" t="s">
        <v>142</v>
      </c>
    </row>
    <row r="157" s="2" customFormat="1" ht="21.75" customHeight="1">
      <c r="A157" s="39"/>
      <c r="B157" s="40"/>
      <c r="C157" s="252" t="s">
        <v>189</v>
      </c>
      <c r="D157" s="252" t="s">
        <v>144</v>
      </c>
      <c r="E157" s="253" t="s">
        <v>190</v>
      </c>
      <c r="F157" s="254" t="s">
        <v>191</v>
      </c>
      <c r="G157" s="255" t="s">
        <v>192</v>
      </c>
      <c r="H157" s="256">
        <v>275</v>
      </c>
      <c r="I157" s="257"/>
      <c r="J157" s="258">
        <f>ROUND(I157*H157,2)</f>
        <v>0</v>
      </c>
      <c r="K157" s="259"/>
      <c r="L157" s="42"/>
      <c r="M157" s="260" t="s">
        <v>1</v>
      </c>
      <c r="N157" s="261" t="s">
        <v>44</v>
      </c>
      <c r="O157" s="98"/>
      <c r="P157" s="262">
        <f>O157*H157</f>
        <v>0</v>
      </c>
      <c r="Q157" s="262">
        <v>0</v>
      </c>
      <c r="R157" s="262">
        <f>Q157*H157</f>
        <v>0</v>
      </c>
      <c r="S157" s="262">
        <v>0</v>
      </c>
      <c r="T157" s="263">
        <f>S157*H157</f>
        <v>0</v>
      </c>
      <c r="U157" s="39"/>
      <c r="V157" s="39"/>
      <c r="W157" s="39"/>
      <c r="X157" s="39"/>
      <c r="Y157" s="39"/>
      <c r="Z157" s="39"/>
      <c r="AA157" s="39"/>
      <c r="AB157" s="39"/>
      <c r="AC157" s="39"/>
      <c r="AD157" s="39"/>
      <c r="AE157" s="39"/>
      <c r="AR157" s="264" t="s">
        <v>148</v>
      </c>
      <c r="AT157" s="264" t="s">
        <v>144</v>
      </c>
      <c r="AU157" s="264" t="s">
        <v>100</v>
      </c>
      <c r="AY157" s="16" t="s">
        <v>142</v>
      </c>
      <c r="BE157" s="146">
        <f>IF(N157="základná",J157,0)</f>
        <v>0</v>
      </c>
      <c r="BF157" s="146">
        <f>IF(N157="znížená",J157,0)</f>
        <v>0</v>
      </c>
      <c r="BG157" s="146">
        <f>IF(N157="zákl. prenesená",J157,0)</f>
        <v>0</v>
      </c>
      <c r="BH157" s="146">
        <f>IF(N157="zníž. prenesená",J157,0)</f>
        <v>0</v>
      </c>
      <c r="BI157" s="146">
        <f>IF(N157="nulová",J157,0)</f>
        <v>0</v>
      </c>
      <c r="BJ157" s="16" t="s">
        <v>100</v>
      </c>
      <c r="BK157" s="146">
        <f>ROUND(I157*H157,2)</f>
        <v>0</v>
      </c>
      <c r="BL157" s="16" t="s">
        <v>148</v>
      </c>
      <c r="BM157" s="264" t="s">
        <v>193</v>
      </c>
    </row>
    <row r="158" s="13" customFormat="1">
      <c r="A158" s="13"/>
      <c r="B158" s="265"/>
      <c r="C158" s="266"/>
      <c r="D158" s="267" t="s">
        <v>150</v>
      </c>
      <c r="E158" s="268" t="s">
        <v>1</v>
      </c>
      <c r="F158" s="269" t="s">
        <v>194</v>
      </c>
      <c r="G158" s="266"/>
      <c r="H158" s="270">
        <v>275</v>
      </c>
      <c r="I158" s="271"/>
      <c r="J158" s="266"/>
      <c r="K158" s="266"/>
      <c r="L158" s="272"/>
      <c r="M158" s="273"/>
      <c r="N158" s="274"/>
      <c r="O158" s="274"/>
      <c r="P158" s="274"/>
      <c r="Q158" s="274"/>
      <c r="R158" s="274"/>
      <c r="S158" s="274"/>
      <c r="T158" s="275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T158" s="276" t="s">
        <v>150</v>
      </c>
      <c r="AU158" s="276" t="s">
        <v>100</v>
      </c>
      <c r="AV158" s="13" t="s">
        <v>100</v>
      </c>
      <c r="AW158" s="13" t="s">
        <v>33</v>
      </c>
      <c r="AX158" s="13" t="s">
        <v>78</v>
      </c>
      <c r="AY158" s="276" t="s">
        <v>142</v>
      </c>
    </row>
    <row r="159" s="14" customFormat="1">
      <c r="A159" s="14"/>
      <c r="B159" s="277"/>
      <c r="C159" s="278"/>
      <c r="D159" s="267" t="s">
        <v>150</v>
      </c>
      <c r="E159" s="279" t="s">
        <v>101</v>
      </c>
      <c r="F159" s="280" t="s">
        <v>157</v>
      </c>
      <c r="G159" s="278"/>
      <c r="H159" s="281">
        <v>275</v>
      </c>
      <c r="I159" s="282"/>
      <c r="J159" s="278"/>
      <c r="K159" s="278"/>
      <c r="L159" s="283"/>
      <c r="M159" s="284"/>
      <c r="N159" s="285"/>
      <c r="O159" s="285"/>
      <c r="P159" s="285"/>
      <c r="Q159" s="285"/>
      <c r="R159" s="285"/>
      <c r="S159" s="285"/>
      <c r="T159" s="286"/>
      <c r="U159" s="14"/>
      <c r="V159" s="14"/>
      <c r="W159" s="14"/>
      <c r="X159" s="14"/>
      <c r="Y159" s="14"/>
      <c r="Z159" s="14"/>
      <c r="AA159" s="14"/>
      <c r="AB159" s="14"/>
      <c r="AC159" s="14"/>
      <c r="AD159" s="14"/>
      <c r="AE159" s="14"/>
      <c r="AT159" s="287" t="s">
        <v>150</v>
      </c>
      <c r="AU159" s="287" t="s">
        <v>100</v>
      </c>
      <c r="AV159" s="14" t="s">
        <v>148</v>
      </c>
      <c r="AW159" s="14" t="s">
        <v>33</v>
      </c>
      <c r="AX159" s="14" t="s">
        <v>86</v>
      </c>
      <c r="AY159" s="287" t="s">
        <v>142</v>
      </c>
    </row>
    <row r="160" s="12" customFormat="1" ht="22.8" customHeight="1">
      <c r="A160" s="12"/>
      <c r="B160" s="237"/>
      <c r="C160" s="238"/>
      <c r="D160" s="239" t="s">
        <v>77</v>
      </c>
      <c r="E160" s="250" t="s">
        <v>166</v>
      </c>
      <c r="F160" s="250" t="s">
        <v>195</v>
      </c>
      <c r="G160" s="238"/>
      <c r="H160" s="238"/>
      <c r="I160" s="241"/>
      <c r="J160" s="251">
        <f>BK160</f>
        <v>0</v>
      </c>
      <c r="K160" s="238"/>
      <c r="L160" s="242"/>
      <c r="M160" s="243"/>
      <c r="N160" s="244"/>
      <c r="O160" s="244"/>
      <c r="P160" s="245">
        <f>SUM(P161:P172)</f>
        <v>0</v>
      </c>
      <c r="Q160" s="244"/>
      <c r="R160" s="245">
        <f>SUM(R161:R172)</f>
        <v>198.69783000000001</v>
      </c>
      <c r="S160" s="244"/>
      <c r="T160" s="246">
        <f>SUM(T161:T172)</f>
        <v>0</v>
      </c>
      <c r="U160" s="12"/>
      <c r="V160" s="12"/>
      <c r="W160" s="12"/>
      <c r="X160" s="12"/>
      <c r="Y160" s="12"/>
      <c r="Z160" s="12"/>
      <c r="AA160" s="12"/>
      <c r="AB160" s="12"/>
      <c r="AC160" s="12"/>
      <c r="AD160" s="12"/>
      <c r="AE160" s="12"/>
      <c r="AR160" s="247" t="s">
        <v>86</v>
      </c>
      <c r="AT160" s="248" t="s">
        <v>77</v>
      </c>
      <c r="AU160" s="248" t="s">
        <v>86</v>
      </c>
      <c r="AY160" s="247" t="s">
        <v>142</v>
      </c>
      <c r="BK160" s="249">
        <f>SUM(BK161:BK172)</f>
        <v>0</v>
      </c>
    </row>
    <row r="161" s="2" customFormat="1" ht="24.15" customHeight="1">
      <c r="A161" s="39"/>
      <c r="B161" s="40"/>
      <c r="C161" s="252" t="s">
        <v>196</v>
      </c>
      <c r="D161" s="252" t="s">
        <v>144</v>
      </c>
      <c r="E161" s="253" t="s">
        <v>197</v>
      </c>
      <c r="F161" s="254" t="s">
        <v>198</v>
      </c>
      <c r="G161" s="255" t="s">
        <v>192</v>
      </c>
      <c r="H161" s="256">
        <v>275</v>
      </c>
      <c r="I161" s="257"/>
      <c r="J161" s="258">
        <f>ROUND(I161*H161,2)</f>
        <v>0</v>
      </c>
      <c r="K161" s="259"/>
      <c r="L161" s="42"/>
      <c r="M161" s="260" t="s">
        <v>1</v>
      </c>
      <c r="N161" s="261" t="s">
        <v>44</v>
      </c>
      <c r="O161" s="98"/>
      <c r="P161" s="262">
        <f>O161*H161</f>
        <v>0</v>
      </c>
      <c r="Q161" s="262">
        <v>0.46166000000000001</v>
      </c>
      <c r="R161" s="262">
        <f>Q161*H161</f>
        <v>126.95650000000001</v>
      </c>
      <c r="S161" s="262">
        <v>0</v>
      </c>
      <c r="T161" s="263">
        <f>S161*H161</f>
        <v>0</v>
      </c>
      <c r="U161" s="39"/>
      <c r="V161" s="39"/>
      <c r="W161" s="39"/>
      <c r="X161" s="39"/>
      <c r="Y161" s="39"/>
      <c r="Z161" s="39"/>
      <c r="AA161" s="39"/>
      <c r="AB161" s="39"/>
      <c r="AC161" s="39"/>
      <c r="AD161" s="39"/>
      <c r="AE161" s="39"/>
      <c r="AR161" s="264" t="s">
        <v>148</v>
      </c>
      <c r="AT161" s="264" t="s">
        <v>144</v>
      </c>
      <c r="AU161" s="264" t="s">
        <v>100</v>
      </c>
      <c r="AY161" s="16" t="s">
        <v>142</v>
      </c>
      <c r="BE161" s="146">
        <f>IF(N161="základná",J161,0)</f>
        <v>0</v>
      </c>
      <c r="BF161" s="146">
        <f>IF(N161="znížená",J161,0)</f>
        <v>0</v>
      </c>
      <c r="BG161" s="146">
        <f>IF(N161="zákl. prenesená",J161,0)</f>
        <v>0</v>
      </c>
      <c r="BH161" s="146">
        <f>IF(N161="zníž. prenesená",J161,0)</f>
        <v>0</v>
      </c>
      <c r="BI161" s="146">
        <f>IF(N161="nulová",J161,0)</f>
        <v>0</v>
      </c>
      <c r="BJ161" s="16" t="s">
        <v>100</v>
      </c>
      <c r="BK161" s="146">
        <f>ROUND(I161*H161,2)</f>
        <v>0</v>
      </c>
      <c r="BL161" s="16" t="s">
        <v>148</v>
      </c>
      <c r="BM161" s="264" t="s">
        <v>199</v>
      </c>
    </row>
    <row r="162" s="13" customFormat="1">
      <c r="A162" s="13"/>
      <c r="B162" s="265"/>
      <c r="C162" s="266"/>
      <c r="D162" s="267" t="s">
        <v>150</v>
      </c>
      <c r="E162" s="268" t="s">
        <v>1</v>
      </c>
      <c r="F162" s="269" t="s">
        <v>101</v>
      </c>
      <c r="G162" s="266"/>
      <c r="H162" s="270">
        <v>275</v>
      </c>
      <c r="I162" s="271"/>
      <c r="J162" s="266"/>
      <c r="K162" s="266"/>
      <c r="L162" s="272"/>
      <c r="M162" s="273"/>
      <c r="N162" s="274"/>
      <c r="O162" s="274"/>
      <c r="P162" s="274"/>
      <c r="Q162" s="274"/>
      <c r="R162" s="274"/>
      <c r="S162" s="274"/>
      <c r="T162" s="275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T162" s="276" t="s">
        <v>150</v>
      </c>
      <c r="AU162" s="276" t="s">
        <v>100</v>
      </c>
      <c r="AV162" s="13" t="s">
        <v>100</v>
      </c>
      <c r="AW162" s="13" t="s">
        <v>33</v>
      </c>
      <c r="AX162" s="13" t="s">
        <v>86</v>
      </c>
      <c r="AY162" s="276" t="s">
        <v>142</v>
      </c>
    </row>
    <row r="163" s="2" customFormat="1" ht="24.15" customHeight="1">
      <c r="A163" s="39"/>
      <c r="B163" s="40"/>
      <c r="C163" s="252" t="s">
        <v>200</v>
      </c>
      <c r="D163" s="252" t="s">
        <v>144</v>
      </c>
      <c r="E163" s="253" t="s">
        <v>201</v>
      </c>
      <c r="F163" s="254" t="s">
        <v>202</v>
      </c>
      <c r="G163" s="255" t="s">
        <v>192</v>
      </c>
      <c r="H163" s="256">
        <v>14.4</v>
      </c>
      <c r="I163" s="257"/>
      <c r="J163" s="258">
        <f>ROUND(I163*H163,2)</f>
        <v>0</v>
      </c>
      <c r="K163" s="259"/>
      <c r="L163" s="42"/>
      <c r="M163" s="260" t="s">
        <v>1</v>
      </c>
      <c r="N163" s="261" t="s">
        <v>44</v>
      </c>
      <c r="O163" s="98"/>
      <c r="P163" s="262">
        <f>O163*H163</f>
        <v>0</v>
      </c>
      <c r="Q163" s="262">
        <v>0.15620000000000001</v>
      </c>
      <c r="R163" s="262">
        <f>Q163*H163</f>
        <v>2.2492800000000002</v>
      </c>
      <c r="S163" s="262">
        <v>0</v>
      </c>
      <c r="T163" s="263">
        <f>S163*H163</f>
        <v>0</v>
      </c>
      <c r="U163" s="39"/>
      <c r="V163" s="39"/>
      <c r="W163" s="39"/>
      <c r="X163" s="39"/>
      <c r="Y163" s="39"/>
      <c r="Z163" s="39"/>
      <c r="AA163" s="39"/>
      <c r="AB163" s="39"/>
      <c r="AC163" s="39"/>
      <c r="AD163" s="39"/>
      <c r="AE163" s="39"/>
      <c r="AR163" s="264" t="s">
        <v>148</v>
      </c>
      <c r="AT163" s="264" t="s">
        <v>144</v>
      </c>
      <c r="AU163" s="264" t="s">
        <v>100</v>
      </c>
      <c r="AY163" s="16" t="s">
        <v>142</v>
      </c>
      <c r="BE163" s="146">
        <f>IF(N163="základná",J163,0)</f>
        <v>0</v>
      </c>
      <c r="BF163" s="146">
        <f>IF(N163="znížená",J163,0)</f>
        <v>0</v>
      </c>
      <c r="BG163" s="146">
        <f>IF(N163="zákl. prenesená",J163,0)</f>
        <v>0</v>
      </c>
      <c r="BH163" s="146">
        <f>IF(N163="zníž. prenesená",J163,0)</f>
        <v>0</v>
      </c>
      <c r="BI163" s="146">
        <f>IF(N163="nulová",J163,0)</f>
        <v>0</v>
      </c>
      <c r="BJ163" s="16" t="s">
        <v>100</v>
      </c>
      <c r="BK163" s="146">
        <f>ROUND(I163*H163,2)</f>
        <v>0</v>
      </c>
      <c r="BL163" s="16" t="s">
        <v>148</v>
      </c>
      <c r="BM163" s="264" t="s">
        <v>203</v>
      </c>
    </row>
    <row r="164" s="13" customFormat="1">
      <c r="A164" s="13"/>
      <c r="B164" s="265"/>
      <c r="C164" s="266"/>
      <c r="D164" s="267" t="s">
        <v>150</v>
      </c>
      <c r="E164" s="268" t="s">
        <v>1</v>
      </c>
      <c r="F164" s="269" t="s">
        <v>204</v>
      </c>
      <c r="G164" s="266"/>
      <c r="H164" s="270">
        <v>14.4</v>
      </c>
      <c r="I164" s="271"/>
      <c r="J164" s="266"/>
      <c r="K164" s="266"/>
      <c r="L164" s="272"/>
      <c r="M164" s="273"/>
      <c r="N164" s="274"/>
      <c r="O164" s="274"/>
      <c r="P164" s="274"/>
      <c r="Q164" s="274"/>
      <c r="R164" s="274"/>
      <c r="S164" s="274"/>
      <c r="T164" s="275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T164" s="276" t="s">
        <v>150</v>
      </c>
      <c r="AU164" s="276" t="s">
        <v>100</v>
      </c>
      <c r="AV164" s="13" t="s">
        <v>100</v>
      </c>
      <c r="AW164" s="13" t="s">
        <v>33</v>
      </c>
      <c r="AX164" s="13" t="s">
        <v>78</v>
      </c>
      <c r="AY164" s="276" t="s">
        <v>142</v>
      </c>
    </row>
    <row r="165" s="14" customFormat="1">
      <c r="A165" s="14"/>
      <c r="B165" s="277"/>
      <c r="C165" s="278"/>
      <c r="D165" s="267" t="s">
        <v>150</v>
      </c>
      <c r="E165" s="279" t="s">
        <v>1</v>
      </c>
      <c r="F165" s="280" t="s">
        <v>157</v>
      </c>
      <c r="G165" s="278"/>
      <c r="H165" s="281">
        <v>14.4</v>
      </c>
      <c r="I165" s="282"/>
      <c r="J165" s="278"/>
      <c r="K165" s="278"/>
      <c r="L165" s="283"/>
      <c r="M165" s="284"/>
      <c r="N165" s="285"/>
      <c r="O165" s="285"/>
      <c r="P165" s="285"/>
      <c r="Q165" s="285"/>
      <c r="R165" s="285"/>
      <c r="S165" s="285"/>
      <c r="T165" s="286"/>
      <c r="U165" s="14"/>
      <c r="V165" s="14"/>
      <c r="W165" s="14"/>
      <c r="X165" s="14"/>
      <c r="Y165" s="14"/>
      <c r="Z165" s="14"/>
      <c r="AA165" s="14"/>
      <c r="AB165" s="14"/>
      <c r="AC165" s="14"/>
      <c r="AD165" s="14"/>
      <c r="AE165" s="14"/>
      <c r="AT165" s="287" t="s">
        <v>150</v>
      </c>
      <c r="AU165" s="287" t="s">
        <v>100</v>
      </c>
      <c r="AV165" s="14" t="s">
        <v>148</v>
      </c>
      <c r="AW165" s="14" t="s">
        <v>33</v>
      </c>
      <c r="AX165" s="14" t="s">
        <v>86</v>
      </c>
      <c r="AY165" s="287" t="s">
        <v>142</v>
      </c>
    </row>
    <row r="166" s="2" customFormat="1" ht="44.25" customHeight="1">
      <c r="A166" s="39"/>
      <c r="B166" s="40"/>
      <c r="C166" s="252" t="s">
        <v>205</v>
      </c>
      <c r="D166" s="252" t="s">
        <v>144</v>
      </c>
      <c r="E166" s="253" t="s">
        <v>206</v>
      </c>
      <c r="F166" s="254" t="s">
        <v>207</v>
      </c>
      <c r="G166" s="255" t="s">
        <v>192</v>
      </c>
      <c r="H166" s="256">
        <v>275</v>
      </c>
      <c r="I166" s="257"/>
      <c r="J166" s="258">
        <f>ROUND(I166*H166,2)</f>
        <v>0</v>
      </c>
      <c r="K166" s="259"/>
      <c r="L166" s="42"/>
      <c r="M166" s="260" t="s">
        <v>1</v>
      </c>
      <c r="N166" s="261" t="s">
        <v>44</v>
      </c>
      <c r="O166" s="98"/>
      <c r="P166" s="262">
        <f>O166*H166</f>
        <v>0</v>
      </c>
      <c r="Q166" s="262">
        <v>0.112</v>
      </c>
      <c r="R166" s="262">
        <f>Q166*H166</f>
        <v>30.800000000000001</v>
      </c>
      <c r="S166" s="262">
        <v>0</v>
      </c>
      <c r="T166" s="263">
        <f>S166*H166</f>
        <v>0</v>
      </c>
      <c r="U166" s="39"/>
      <c r="V166" s="39"/>
      <c r="W166" s="39"/>
      <c r="X166" s="39"/>
      <c r="Y166" s="39"/>
      <c r="Z166" s="39"/>
      <c r="AA166" s="39"/>
      <c r="AB166" s="39"/>
      <c r="AC166" s="39"/>
      <c r="AD166" s="39"/>
      <c r="AE166" s="39"/>
      <c r="AR166" s="264" t="s">
        <v>148</v>
      </c>
      <c r="AT166" s="264" t="s">
        <v>144</v>
      </c>
      <c r="AU166" s="264" t="s">
        <v>100</v>
      </c>
      <c r="AY166" s="16" t="s">
        <v>142</v>
      </c>
      <c r="BE166" s="146">
        <f>IF(N166="základná",J166,0)</f>
        <v>0</v>
      </c>
      <c r="BF166" s="146">
        <f>IF(N166="znížená",J166,0)</f>
        <v>0</v>
      </c>
      <c r="BG166" s="146">
        <f>IF(N166="zákl. prenesená",J166,0)</f>
        <v>0</v>
      </c>
      <c r="BH166" s="146">
        <f>IF(N166="zníž. prenesená",J166,0)</f>
        <v>0</v>
      </c>
      <c r="BI166" s="146">
        <f>IF(N166="nulová",J166,0)</f>
        <v>0</v>
      </c>
      <c r="BJ166" s="16" t="s">
        <v>100</v>
      </c>
      <c r="BK166" s="146">
        <f>ROUND(I166*H166,2)</f>
        <v>0</v>
      </c>
      <c r="BL166" s="16" t="s">
        <v>148</v>
      </c>
      <c r="BM166" s="264" t="s">
        <v>208</v>
      </c>
    </row>
    <row r="167" s="13" customFormat="1">
      <c r="A167" s="13"/>
      <c r="B167" s="265"/>
      <c r="C167" s="266"/>
      <c r="D167" s="267" t="s">
        <v>150</v>
      </c>
      <c r="E167" s="268" t="s">
        <v>1</v>
      </c>
      <c r="F167" s="269" t="s">
        <v>101</v>
      </c>
      <c r="G167" s="266"/>
      <c r="H167" s="270">
        <v>275</v>
      </c>
      <c r="I167" s="271"/>
      <c r="J167" s="266"/>
      <c r="K167" s="266"/>
      <c r="L167" s="272"/>
      <c r="M167" s="273"/>
      <c r="N167" s="274"/>
      <c r="O167" s="274"/>
      <c r="P167" s="274"/>
      <c r="Q167" s="274"/>
      <c r="R167" s="274"/>
      <c r="S167" s="274"/>
      <c r="T167" s="275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T167" s="276" t="s">
        <v>150</v>
      </c>
      <c r="AU167" s="276" t="s">
        <v>100</v>
      </c>
      <c r="AV167" s="13" t="s">
        <v>100</v>
      </c>
      <c r="AW167" s="13" t="s">
        <v>33</v>
      </c>
      <c r="AX167" s="13" t="s">
        <v>86</v>
      </c>
      <c r="AY167" s="276" t="s">
        <v>142</v>
      </c>
    </row>
    <row r="168" s="2" customFormat="1" ht="24.15" customHeight="1">
      <c r="A168" s="39"/>
      <c r="B168" s="40"/>
      <c r="C168" s="288" t="s">
        <v>209</v>
      </c>
      <c r="D168" s="288" t="s">
        <v>210</v>
      </c>
      <c r="E168" s="289" t="s">
        <v>211</v>
      </c>
      <c r="F168" s="290" t="s">
        <v>212</v>
      </c>
      <c r="G168" s="291" t="s">
        <v>192</v>
      </c>
      <c r="H168" s="292">
        <v>288.75</v>
      </c>
      <c r="I168" s="293"/>
      <c r="J168" s="294">
        <f>ROUND(I168*H168,2)</f>
        <v>0</v>
      </c>
      <c r="K168" s="295"/>
      <c r="L168" s="296"/>
      <c r="M168" s="297" t="s">
        <v>1</v>
      </c>
      <c r="N168" s="298" t="s">
        <v>44</v>
      </c>
      <c r="O168" s="98"/>
      <c r="P168" s="262">
        <f>O168*H168</f>
        <v>0</v>
      </c>
      <c r="Q168" s="262">
        <v>0.13339999999999999</v>
      </c>
      <c r="R168" s="262">
        <f>Q168*H168</f>
        <v>38.51925</v>
      </c>
      <c r="S168" s="262">
        <v>0</v>
      </c>
      <c r="T168" s="263">
        <f>S168*H168</f>
        <v>0</v>
      </c>
      <c r="U168" s="39"/>
      <c r="V168" s="39"/>
      <c r="W168" s="39"/>
      <c r="X168" s="39"/>
      <c r="Y168" s="39"/>
      <c r="Z168" s="39"/>
      <c r="AA168" s="39"/>
      <c r="AB168" s="39"/>
      <c r="AC168" s="39"/>
      <c r="AD168" s="39"/>
      <c r="AE168" s="39"/>
      <c r="AR168" s="264" t="s">
        <v>179</v>
      </c>
      <c r="AT168" s="264" t="s">
        <v>210</v>
      </c>
      <c r="AU168" s="264" t="s">
        <v>100</v>
      </c>
      <c r="AY168" s="16" t="s">
        <v>142</v>
      </c>
      <c r="BE168" s="146">
        <f>IF(N168="základná",J168,0)</f>
        <v>0</v>
      </c>
      <c r="BF168" s="146">
        <f>IF(N168="znížená",J168,0)</f>
        <v>0</v>
      </c>
      <c r="BG168" s="146">
        <f>IF(N168="zákl. prenesená",J168,0)</f>
        <v>0</v>
      </c>
      <c r="BH168" s="146">
        <f>IF(N168="zníž. prenesená",J168,0)</f>
        <v>0</v>
      </c>
      <c r="BI168" s="146">
        <f>IF(N168="nulová",J168,0)</f>
        <v>0</v>
      </c>
      <c r="BJ168" s="16" t="s">
        <v>100</v>
      </c>
      <c r="BK168" s="146">
        <f>ROUND(I168*H168,2)</f>
        <v>0</v>
      </c>
      <c r="BL168" s="16" t="s">
        <v>148</v>
      </c>
      <c r="BM168" s="264" t="s">
        <v>213</v>
      </c>
    </row>
    <row r="169" s="13" customFormat="1">
      <c r="A169" s="13"/>
      <c r="B169" s="265"/>
      <c r="C169" s="266"/>
      <c r="D169" s="267" t="s">
        <v>150</v>
      </c>
      <c r="E169" s="266"/>
      <c r="F169" s="269" t="s">
        <v>214</v>
      </c>
      <c r="G169" s="266"/>
      <c r="H169" s="270">
        <v>288.75</v>
      </c>
      <c r="I169" s="271"/>
      <c r="J169" s="266"/>
      <c r="K169" s="266"/>
      <c r="L169" s="272"/>
      <c r="M169" s="273"/>
      <c r="N169" s="274"/>
      <c r="O169" s="274"/>
      <c r="P169" s="274"/>
      <c r="Q169" s="274"/>
      <c r="R169" s="274"/>
      <c r="S169" s="274"/>
      <c r="T169" s="275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T169" s="276" t="s">
        <v>150</v>
      </c>
      <c r="AU169" s="276" t="s">
        <v>100</v>
      </c>
      <c r="AV169" s="13" t="s">
        <v>100</v>
      </c>
      <c r="AW169" s="13" t="s">
        <v>4</v>
      </c>
      <c r="AX169" s="13" t="s">
        <v>86</v>
      </c>
      <c r="AY169" s="276" t="s">
        <v>142</v>
      </c>
    </row>
    <row r="170" s="2" customFormat="1" ht="21.75" customHeight="1">
      <c r="A170" s="39"/>
      <c r="B170" s="40"/>
      <c r="C170" s="252" t="s">
        <v>215</v>
      </c>
      <c r="D170" s="252" t="s">
        <v>144</v>
      </c>
      <c r="E170" s="253" t="s">
        <v>216</v>
      </c>
      <c r="F170" s="254" t="s">
        <v>217</v>
      </c>
      <c r="G170" s="255" t="s">
        <v>147</v>
      </c>
      <c r="H170" s="256">
        <v>48</v>
      </c>
      <c r="I170" s="257"/>
      <c r="J170" s="258">
        <f>ROUND(I170*H170,2)</f>
        <v>0</v>
      </c>
      <c r="K170" s="259"/>
      <c r="L170" s="42"/>
      <c r="M170" s="260" t="s">
        <v>1</v>
      </c>
      <c r="N170" s="261" t="s">
        <v>44</v>
      </c>
      <c r="O170" s="98"/>
      <c r="P170" s="262">
        <f>O170*H170</f>
        <v>0</v>
      </c>
      <c r="Q170" s="262">
        <v>0.0035999999999999999</v>
      </c>
      <c r="R170" s="262">
        <f>Q170*H170</f>
        <v>0.17280000000000001</v>
      </c>
      <c r="S170" s="262">
        <v>0</v>
      </c>
      <c r="T170" s="263">
        <f>S170*H170</f>
        <v>0</v>
      </c>
      <c r="U170" s="39"/>
      <c r="V170" s="39"/>
      <c r="W170" s="39"/>
      <c r="X170" s="39"/>
      <c r="Y170" s="39"/>
      <c r="Z170" s="39"/>
      <c r="AA170" s="39"/>
      <c r="AB170" s="39"/>
      <c r="AC170" s="39"/>
      <c r="AD170" s="39"/>
      <c r="AE170" s="39"/>
      <c r="AR170" s="264" t="s">
        <v>148</v>
      </c>
      <c r="AT170" s="264" t="s">
        <v>144</v>
      </c>
      <c r="AU170" s="264" t="s">
        <v>100</v>
      </c>
      <c r="AY170" s="16" t="s">
        <v>142</v>
      </c>
      <c r="BE170" s="146">
        <f>IF(N170="základná",J170,0)</f>
        <v>0</v>
      </c>
      <c r="BF170" s="146">
        <f>IF(N170="znížená",J170,0)</f>
        <v>0</v>
      </c>
      <c r="BG170" s="146">
        <f>IF(N170="zákl. prenesená",J170,0)</f>
        <v>0</v>
      </c>
      <c r="BH170" s="146">
        <f>IF(N170="zníž. prenesená",J170,0)</f>
        <v>0</v>
      </c>
      <c r="BI170" s="146">
        <f>IF(N170="nulová",J170,0)</f>
        <v>0</v>
      </c>
      <c r="BJ170" s="16" t="s">
        <v>100</v>
      </c>
      <c r="BK170" s="146">
        <f>ROUND(I170*H170,2)</f>
        <v>0</v>
      </c>
      <c r="BL170" s="16" t="s">
        <v>148</v>
      </c>
      <c r="BM170" s="264" t="s">
        <v>218</v>
      </c>
    </row>
    <row r="171" s="13" customFormat="1">
      <c r="A171" s="13"/>
      <c r="B171" s="265"/>
      <c r="C171" s="266"/>
      <c r="D171" s="267" t="s">
        <v>150</v>
      </c>
      <c r="E171" s="268" t="s">
        <v>1</v>
      </c>
      <c r="F171" s="269" t="s">
        <v>151</v>
      </c>
      <c r="G171" s="266"/>
      <c r="H171" s="270">
        <v>48</v>
      </c>
      <c r="I171" s="271"/>
      <c r="J171" s="266"/>
      <c r="K171" s="266"/>
      <c r="L171" s="272"/>
      <c r="M171" s="273"/>
      <c r="N171" s="274"/>
      <c r="O171" s="274"/>
      <c r="P171" s="274"/>
      <c r="Q171" s="274"/>
      <c r="R171" s="274"/>
      <c r="S171" s="274"/>
      <c r="T171" s="275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T171" s="276" t="s">
        <v>150</v>
      </c>
      <c r="AU171" s="276" t="s">
        <v>100</v>
      </c>
      <c r="AV171" s="13" t="s">
        <v>100</v>
      </c>
      <c r="AW171" s="13" t="s">
        <v>33</v>
      </c>
      <c r="AX171" s="13" t="s">
        <v>78</v>
      </c>
      <c r="AY171" s="276" t="s">
        <v>142</v>
      </c>
    </row>
    <row r="172" s="14" customFormat="1">
      <c r="A172" s="14"/>
      <c r="B172" s="277"/>
      <c r="C172" s="278"/>
      <c r="D172" s="267" t="s">
        <v>150</v>
      </c>
      <c r="E172" s="279" t="s">
        <v>1</v>
      </c>
      <c r="F172" s="280" t="s">
        <v>157</v>
      </c>
      <c r="G172" s="278"/>
      <c r="H172" s="281">
        <v>48</v>
      </c>
      <c r="I172" s="282"/>
      <c r="J172" s="278"/>
      <c r="K172" s="278"/>
      <c r="L172" s="283"/>
      <c r="M172" s="284"/>
      <c r="N172" s="285"/>
      <c r="O172" s="285"/>
      <c r="P172" s="285"/>
      <c r="Q172" s="285"/>
      <c r="R172" s="285"/>
      <c r="S172" s="285"/>
      <c r="T172" s="286"/>
      <c r="U172" s="14"/>
      <c r="V172" s="14"/>
      <c r="W172" s="14"/>
      <c r="X172" s="14"/>
      <c r="Y172" s="14"/>
      <c r="Z172" s="14"/>
      <c r="AA172" s="14"/>
      <c r="AB172" s="14"/>
      <c r="AC172" s="14"/>
      <c r="AD172" s="14"/>
      <c r="AE172" s="14"/>
      <c r="AT172" s="287" t="s">
        <v>150</v>
      </c>
      <c r="AU172" s="287" t="s">
        <v>100</v>
      </c>
      <c r="AV172" s="14" t="s">
        <v>148</v>
      </c>
      <c r="AW172" s="14" t="s">
        <v>33</v>
      </c>
      <c r="AX172" s="14" t="s">
        <v>86</v>
      </c>
      <c r="AY172" s="287" t="s">
        <v>142</v>
      </c>
    </row>
    <row r="173" s="12" customFormat="1" ht="22.8" customHeight="1">
      <c r="A173" s="12"/>
      <c r="B173" s="237"/>
      <c r="C173" s="238"/>
      <c r="D173" s="239" t="s">
        <v>77</v>
      </c>
      <c r="E173" s="250" t="s">
        <v>183</v>
      </c>
      <c r="F173" s="250" t="s">
        <v>219</v>
      </c>
      <c r="G173" s="238"/>
      <c r="H173" s="238"/>
      <c r="I173" s="241"/>
      <c r="J173" s="251">
        <f>BK173</f>
        <v>0</v>
      </c>
      <c r="K173" s="238"/>
      <c r="L173" s="242"/>
      <c r="M173" s="243"/>
      <c r="N173" s="244"/>
      <c r="O173" s="244"/>
      <c r="P173" s="245">
        <f>SUM(P174:P177)</f>
        <v>0</v>
      </c>
      <c r="Q173" s="244"/>
      <c r="R173" s="245">
        <f>SUM(R174:R177)</f>
        <v>6.4118399999999998</v>
      </c>
      <c r="S173" s="244"/>
      <c r="T173" s="246">
        <f>SUM(T174:T177)</f>
        <v>0</v>
      </c>
      <c r="U173" s="12"/>
      <c r="V173" s="12"/>
      <c r="W173" s="12"/>
      <c r="X173" s="12"/>
      <c r="Y173" s="12"/>
      <c r="Z173" s="12"/>
      <c r="AA173" s="12"/>
      <c r="AB173" s="12"/>
      <c r="AC173" s="12"/>
      <c r="AD173" s="12"/>
      <c r="AE173" s="12"/>
      <c r="AR173" s="247" t="s">
        <v>86</v>
      </c>
      <c r="AT173" s="248" t="s">
        <v>77</v>
      </c>
      <c r="AU173" s="248" t="s">
        <v>86</v>
      </c>
      <c r="AY173" s="247" t="s">
        <v>142</v>
      </c>
      <c r="BK173" s="249">
        <f>SUM(BK174:BK177)</f>
        <v>0</v>
      </c>
    </row>
    <row r="174" s="2" customFormat="1" ht="37.8" customHeight="1">
      <c r="A174" s="39"/>
      <c r="B174" s="40"/>
      <c r="C174" s="252" t="s">
        <v>220</v>
      </c>
      <c r="D174" s="252" t="s">
        <v>144</v>
      </c>
      <c r="E174" s="253" t="s">
        <v>221</v>
      </c>
      <c r="F174" s="254" t="s">
        <v>222</v>
      </c>
      <c r="G174" s="255" t="s">
        <v>147</v>
      </c>
      <c r="H174" s="256">
        <v>48</v>
      </c>
      <c r="I174" s="257"/>
      <c r="J174" s="258">
        <f>ROUND(I174*H174,2)</f>
        <v>0</v>
      </c>
      <c r="K174" s="259"/>
      <c r="L174" s="42"/>
      <c r="M174" s="260" t="s">
        <v>1</v>
      </c>
      <c r="N174" s="261" t="s">
        <v>44</v>
      </c>
      <c r="O174" s="98"/>
      <c r="P174" s="262">
        <f>O174*H174</f>
        <v>0</v>
      </c>
      <c r="Q174" s="262">
        <v>0.083180000000000004</v>
      </c>
      <c r="R174" s="262">
        <f>Q174*H174</f>
        <v>3.9926400000000002</v>
      </c>
      <c r="S174" s="262">
        <v>0</v>
      </c>
      <c r="T174" s="263">
        <f>S174*H174</f>
        <v>0</v>
      </c>
      <c r="U174" s="39"/>
      <c r="V174" s="39"/>
      <c r="W174" s="39"/>
      <c r="X174" s="39"/>
      <c r="Y174" s="39"/>
      <c r="Z174" s="39"/>
      <c r="AA174" s="39"/>
      <c r="AB174" s="39"/>
      <c r="AC174" s="39"/>
      <c r="AD174" s="39"/>
      <c r="AE174" s="39"/>
      <c r="AR174" s="264" t="s">
        <v>148</v>
      </c>
      <c r="AT174" s="264" t="s">
        <v>144</v>
      </c>
      <c r="AU174" s="264" t="s">
        <v>100</v>
      </c>
      <c r="AY174" s="16" t="s">
        <v>142</v>
      </c>
      <c r="BE174" s="146">
        <f>IF(N174="základná",J174,0)</f>
        <v>0</v>
      </c>
      <c r="BF174" s="146">
        <f>IF(N174="znížená",J174,0)</f>
        <v>0</v>
      </c>
      <c r="BG174" s="146">
        <f>IF(N174="zákl. prenesená",J174,0)</f>
        <v>0</v>
      </c>
      <c r="BH174" s="146">
        <f>IF(N174="zníž. prenesená",J174,0)</f>
        <v>0</v>
      </c>
      <c r="BI174" s="146">
        <f>IF(N174="nulová",J174,0)</f>
        <v>0</v>
      </c>
      <c r="BJ174" s="16" t="s">
        <v>100</v>
      </c>
      <c r="BK174" s="146">
        <f>ROUND(I174*H174,2)</f>
        <v>0</v>
      </c>
      <c r="BL174" s="16" t="s">
        <v>148</v>
      </c>
      <c r="BM174" s="264" t="s">
        <v>223</v>
      </c>
    </row>
    <row r="175" s="13" customFormat="1">
      <c r="A175" s="13"/>
      <c r="B175" s="265"/>
      <c r="C175" s="266"/>
      <c r="D175" s="267" t="s">
        <v>150</v>
      </c>
      <c r="E175" s="268" t="s">
        <v>1</v>
      </c>
      <c r="F175" s="269" t="s">
        <v>151</v>
      </c>
      <c r="G175" s="266"/>
      <c r="H175" s="270">
        <v>48</v>
      </c>
      <c r="I175" s="271"/>
      <c r="J175" s="266"/>
      <c r="K175" s="266"/>
      <c r="L175" s="272"/>
      <c r="M175" s="273"/>
      <c r="N175" s="274"/>
      <c r="O175" s="274"/>
      <c r="P175" s="274"/>
      <c r="Q175" s="274"/>
      <c r="R175" s="274"/>
      <c r="S175" s="274"/>
      <c r="T175" s="275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T175" s="276" t="s">
        <v>150</v>
      </c>
      <c r="AU175" s="276" t="s">
        <v>100</v>
      </c>
      <c r="AV175" s="13" t="s">
        <v>100</v>
      </c>
      <c r="AW175" s="13" t="s">
        <v>33</v>
      </c>
      <c r="AX175" s="13" t="s">
        <v>86</v>
      </c>
      <c r="AY175" s="276" t="s">
        <v>142</v>
      </c>
    </row>
    <row r="176" s="2" customFormat="1" ht="16.5" customHeight="1">
      <c r="A176" s="39"/>
      <c r="B176" s="40"/>
      <c r="C176" s="288" t="s">
        <v>224</v>
      </c>
      <c r="D176" s="288" t="s">
        <v>210</v>
      </c>
      <c r="E176" s="289" t="s">
        <v>225</v>
      </c>
      <c r="F176" s="290" t="s">
        <v>226</v>
      </c>
      <c r="G176" s="291" t="s">
        <v>227</v>
      </c>
      <c r="H176" s="292">
        <v>50.399999999999999</v>
      </c>
      <c r="I176" s="293"/>
      <c r="J176" s="294">
        <f>ROUND(I176*H176,2)</f>
        <v>0</v>
      </c>
      <c r="K176" s="295"/>
      <c r="L176" s="296"/>
      <c r="M176" s="297" t="s">
        <v>1</v>
      </c>
      <c r="N176" s="298" t="s">
        <v>44</v>
      </c>
      <c r="O176" s="98"/>
      <c r="P176" s="262">
        <f>O176*H176</f>
        <v>0</v>
      </c>
      <c r="Q176" s="262">
        <v>0.048000000000000001</v>
      </c>
      <c r="R176" s="262">
        <f>Q176*H176</f>
        <v>2.4192</v>
      </c>
      <c r="S176" s="262">
        <v>0</v>
      </c>
      <c r="T176" s="263">
        <f>S176*H176</f>
        <v>0</v>
      </c>
      <c r="U176" s="39"/>
      <c r="V176" s="39"/>
      <c r="W176" s="39"/>
      <c r="X176" s="39"/>
      <c r="Y176" s="39"/>
      <c r="Z176" s="39"/>
      <c r="AA176" s="39"/>
      <c r="AB176" s="39"/>
      <c r="AC176" s="39"/>
      <c r="AD176" s="39"/>
      <c r="AE176" s="39"/>
      <c r="AR176" s="264" t="s">
        <v>179</v>
      </c>
      <c r="AT176" s="264" t="s">
        <v>210</v>
      </c>
      <c r="AU176" s="264" t="s">
        <v>100</v>
      </c>
      <c r="AY176" s="16" t="s">
        <v>142</v>
      </c>
      <c r="BE176" s="146">
        <f>IF(N176="základná",J176,0)</f>
        <v>0</v>
      </c>
      <c r="BF176" s="146">
        <f>IF(N176="znížená",J176,0)</f>
        <v>0</v>
      </c>
      <c r="BG176" s="146">
        <f>IF(N176="zákl. prenesená",J176,0)</f>
        <v>0</v>
      </c>
      <c r="BH176" s="146">
        <f>IF(N176="zníž. prenesená",J176,0)</f>
        <v>0</v>
      </c>
      <c r="BI176" s="146">
        <f>IF(N176="nulová",J176,0)</f>
        <v>0</v>
      </c>
      <c r="BJ176" s="16" t="s">
        <v>100</v>
      </c>
      <c r="BK176" s="146">
        <f>ROUND(I176*H176,2)</f>
        <v>0</v>
      </c>
      <c r="BL176" s="16" t="s">
        <v>148</v>
      </c>
      <c r="BM176" s="264" t="s">
        <v>228</v>
      </c>
    </row>
    <row r="177" s="13" customFormat="1">
      <c r="A177" s="13"/>
      <c r="B177" s="265"/>
      <c r="C177" s="266"/>
      <c r="D177" s="267" t="s">
        <v>150</v>
      </c>
      <c r="E177" s="266"/>
      <c r="F177" s="269" t="s">
        <v>229</v>
      </c>
      <c r="G177" s="266"/>
      <c r="H177" s="270">
        <v>50.399999999999999</v>
      </c>
      <c r="I177" s="271"/>
      <c r="J177" s="266"/>
      <c r="K177" s="266"/>
      <c r="L177" s="272"/>
      <c r="M177" s="273"/>
      <c r="N177" s="274"/>
      <c r="O177" s="274"/>
      <c r="P177" s="274"/>
      <c r="Q177" s="274"/>
      <c r="R177" s="274"/>
      <c r="S177" s="274"/>
      <c r="T177" s="275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T177" s="276" t="s">
        <v>150</v>
      </c>
      <c r="AU177" s="276" t="s">
        <v>100</v>
      </c>
      <c r="AV177" s="13" t="s">
        <v>100</v>
      </c>
      <c r="AW177" s="13" t="s">
        <v>4</v>
      </c>
      <c r="AX177" s="13" t="s">
        <v>86</v>
      </c>
      <c r="AY177" s="276" t="s">
        <v>142</v>
      </c>
    </row>
    <row r="178" s="12" customFormat="1" ht="22.8" customHeight="1">
      <c r="A178" s="12"/>
      <c r="B178" s="237"/>
      <c r="C178" s="238"/>
      <c r="D178" s="239" t="s">
        <v>77</v>
      </c>
      <c r="E178" s="250" t="s">
        <v>230</v>
      </c>
      <c r="F178" s="250" t="s">
        <v>231</v>
      </c>
      <c r="G178" s="238"/>
      <c r="H178" s="238"/>
      <c r="I178" s="241"/>
      <c r="J178" s="251">
        <f>BK178</f>
        <v>0</v>
      </c>
      <c r="K178" s="238"/>
      <c r="L178" s="242"/>
      <c r="M178" s="243"/>
      <c r="N178" s="244"/>
      <c r="O178" s="244"/>
      <c r="P178" s="245">
        <f>P179</f>
        <v>0</v>
      </c>
      <c r="Q178" s="244"/>
      <c r="R178" s="245">
        <f>R179</f>
        <v>0</v>
      </c>
      <c r="S178" s="244"/>
      <c r="T178" s="246">
        <f>T179</f>
        <v>0</v>
      </c>
      <c r="U178" s="12"/>
      <c r="V178" s="12"/>
      <c r="W178" s="12"/>
      <c r="X178" s="12"/>
      <c r="Y178" s="12"/>
      <c r="Z178" s="12"/>
      <c r="AA178" s="12"/>
      <c r="AB178" s="12"/>
      <c r="AC178" s="12"/>
      <c r="AD178" s="12"/>
      <c r="AE178" s="12"/>
      <c r="AR178" s="247" t="s">
        <v>86</v>
      </c>
      <c r="AT178" s="248" t="s">
        <v>77</v>
      </c>
      <c r="AU178" s="248" t="s">
        <v>86</v>
      </c>
      <c r="AY178" s="247" t="s">
        <v>142</v>
      </c>
      <c r="BK178" s="249">
        <f>BK179</f>
        <v>0</v>
      </c>
    </row>
    <row r="179" s="2" customFormat="1" ht="33" customHeight="1">
      <c r="A179" s="39"/>
      <c r="B179" s="40"/>
      <c r="C179" s="252" t="s">
        <v>232</v>
      </c>
      <c r="D179" s="252" t="s">
        <v>144</v>
      </c>
      <c r="E179" s="253" t="s">
        <v>233</v>
      </c>
      <c r="F179" s="254" t="s">
        <v>234</v>
      </c>
      <c r="G179" s="255" t="s">
        <v>186</v>
      </c>
      <c r="H179" s="256">
        <v>205.11000000000001</v>
      </c>
      <c r="I179" s="257"/>
      <c r="J179" s="258">
        <f>ROUND(I179*H179,2)</f>
        <v>0</v>
      </c>
      <c r="K179" s="259"/>
      <c r="L179" s="42"/>
      <c r="M179" s="260" t="s">
        <v>1</v>
      </c>
      <c r="N179" s="261" t="s">
        <v>44</v>
      </c>
      <c r="O179" s="98"/>
      <c r="P179" s="262">
        <f>O179*H179</f>
        <v>0</v>
      </c>
      <c r="Q179" s="262">
        <v>0</v>
      </c>
      <c r="R179" s="262">
        <f>Q179*H179</f>
        <v>0</v>
      </c>
      <c r="S179" s="262">
        <v>0</v>
      </c>
      <c r="T179" s="263">
        <f>S179*H179</f>
        <v>0</v>
      </c>
      <c r="U179" s="39"/>
      <c r="V179" s="39"/>
      <c r="W179" s="39"/>
      <c r="X179" s="39"/>
      <c r="Y179" s="39"/>
      <c r="Z179" s="39"/>
      <c r="AA179" s="39"/>
      <c r="AB179" s="39"/>
      <c r="AC179" s="39"/>
      <c r="AD179" s="39"/>
      <c r="AE179" s="39"/>
      <c r="AR179" s="264" t="s">
        <v>148</v>
      </c>
      <c r="AT179" s="264" t="s">
        <v>144</v>
      </c>
      <c r="AU179" s="264" t="s">
        <v>100</v>
      </c>
      <c r="AY179" s="16" t="s">
        <v>142</v>
      </c>
      <c r="BE179" s="146">
        <f>IF(N179="základná",J179,0)</f>
        <v>0</v>
      </c>
      <c r="BF179" s="146">
        <f>IF(N179="znížená",J179,0)</f>
        <v>0</v>
      </c>
      <c r="BG179" s="146">
        <f>IF(N179="zákl. prenesená",J179,0)</f>
        <v>0</v>
      </c>
      <c r="BH179" s="146">
        <f>IF(N179="zníž. prenesená",J179,0)</f>
        <v>0</v>
      </c>
      <c r="BI179" s="146">
        <f>IF(N179="nulová",J179,0)</f>
        <v>0</v>
      </c>
      <c r="BJ179" s="16" t="s">
        <v>100</v>
      </c>
      <c r="BK179" s="146">
        <f>ROUND(I179*H179,2)</f>
        <v>0</v>
      </c>
      <c r="BL179" s="16" t="s">
        <v>148</v>
      </c>
      <c r="BM179" s="264" t="s">
        <v>235</v>
      </c>
    </row>
    <row r="180" s="12" customFormat="1" ht="25.92" customHeight="1">
      <c r="A180" s="12"/>
      <c r="B180" s="237"/>
      <c r="C180" s="238"/>
      <c r="D180" s="239" t="s">
        <v>77</v>
      </c>
      <c r="E180" s="240" t="s">
        <v>236</v>
      </c>
      <c r="F180" s="240" t="s">
        <v>237</v>
      </c>
      <c r="G180" s="238"/>
      <c r="H180" s="238"/>
      <c r="I180" s="241"/>
      <c r="J180" s="216">
        <f>BK180</f>
        <v>0</v>
      </c>
      <c r="K180" s="238"/>
      <c r="L180" s="242"/>
      <c r="M180" s="243"/>
      <c r="N180" s="244"/>
      <c r="O180" s="244"/>
      <c r="P180" s="245">
        <f>SUM(P181:P183)</f>
        <v>0</v>
      </c>
      <c r="Q180" s="244"/>
      <c r="R180" s="245">
        <f>SUM(R181:R183)</f>
        <v>0</v>
      </c>
      <c r="S180" s="244"/>
      <c r="T180" s="246">
        <f>SUM(T181:T183)</f>
        <v>0</v>
      </c>
      <c r="U180" s="12"/>
      <c r="V180" s="12"/>
      <c r="W180" s="12"/>
      <c r="X180" s="12"/>
      <c r="Y180" s="12"/>
      <c r="Z180" s="12"/>
      <c r="AA180" s="12"/>
      <c r="AB180" s="12"/>
      <c r="AC180" s="12"/>
      <c r="AD180" s="12"/>
      <c r="AE180" s="12"/>
      <c r="AR180" s="247" t="s">
        <v>148</v>
      </c>
      <c r="AT180" s="248" t="s">
        <v>77</v>
      </c>
      <c r="AU180" s="248" t="s">
        <v>78</v>
      </c>
      <c r="AY180" s="247" t="s">
        <v>142</v>
      </c>
      <c r="BK180" s="249">
        <f>SUM(BK181:BK183)</f>
        <v>0</v>
      </c>
    </row>
    <row r="181" s="2" customFormat="1" ht="37.8" customHeight="1">
      <c r="A181" s="39"/>
      <c r="B181" s="40"/>
      <c r="C181" s="252" t="s">
        <v>238</v>
      </c>
      <c r="D181" s="252" t="s">
        <v>144</v>
      </c>
      <c r="E181" s="253" t="s">
        <v>239</v>
      </c>
      <c r="F181" s="254" t="s">
        <v>240</v>
      </c>
      <c r="G181" s="255" t="s">
        <v>241</v>
      </c>
      <c r="H181" s="256">
        <v>45</v>
      </c>
      <c r="I181" s="257"/>
      <c r="J181" s="258">
        <f>ROUND(I181*H181,2)</f>
        <v>0</v>
      </c>
      <c r="K181" s="259"/>
      <c r="L181" s="42"/>
      <c r="M181" s="260" t="s">
        <v>1</v>
      </c>
      <c r="N181" s="261" t="s">
        <v>44</v>
      </c>
      <c r="O181" s="98"/>
      <c r="P181" s="262">
        <f>O181*H181</f>
        <v>0</v>
      </c>
      <c r="Q181" s="262">
        <v>0</v>
      </c>
      <c r="R181" s="262">
        <f>Q181*H181</f>
        <v>0</v>
      </c>
      <c r="S181" s="262">
        <v>0</v>
      </c>
      <c r="T181" s="263">
        <f>S181*H181</f>
        <v>0</v>
      </c>
      <c r="U181" s="39"/>
      <c r="V181" s="39"/>
      <c r="W181" s="39"/>
      <c r="X181" s="39"/>
      <c r="Y181" s="39"/>
      <c r="Z181" s="39"/>
      <c r="AA181" s="39"/>
      <c r="AB181" s="39"/>
      <c r="AC181" s="39"/>
      <c r="AD181" s="39"/>
      <c r="AE181" s="39"/>
      <c r="AR181" s="264" t="s">
        <v>242</v>
      </c>
      <c r="AT181" s="264" t="s">
        <v>144</v>
      </c>
      <c r="AU181" s="264" t="s">
        <v>86</v>
      </c>
      <c r="AY181" s="16" t="s">
        <v>142</v>
      </c>
      <c r="BE181" s="146">
        <f>IF(N181="základná",J181,0)</f>
        <v>0</v>
      </c>
      <c r="BF181" s="146">
        <f>IF(N181="znížená",J181,0)</f>
        <v>0</v>
      </c>
      <c r="BG181" s="146">
        <f>IF(N181="zákl. prenesená",J181,0)</f>
        <v>0</v>
      </c>
      <c r="BH181" s="146">
        <f>IF(N181="zníž. prenesená",J181,0)</f>
        <v>0</v>
      </c>
      <c r="BI181" s="146">
        <f>IF(N181="nulová",J181,0)</f>
        <v>0</v>
      </c>
      <c r="BJ181" s="16" t="s">
        <v>100</v>
      </c>
      <c r="BK181" s="146">
        <f>ROUND(I181*H181,2)</f>
        <v>0</v>
      </c>
      <c r="BL181" s="16" t="s">
        <v>242</v>
      </c>
      <c r="BM181" s="264" t="s">
        <v>243</v>
      </c>
    </row>
    <row r="182" s="13" customFormat="1">
      <c r="A182" s="13"/>
      <c r="B182" s="265"/>
      <c r="C182" s="266"/>
      <c r="D182" s="267" t="s">
        <v>150</v>
      </c>
      <c r="E182" s="268" t="s">
        <v>1</v>
      </c>
      <c r="F182" s="269" t="s">
        <v>244</v>
      </c>
      <c r="G182" s="266"/>
      <c r="H182" s="270">
        <v>45</v>
      </c>
      <c r="I182" s="271"/>
      <c r="J182" s="266"/>
      <c r="K182" s="266"/>
      <c r="L182" s="272"/>
      <c r="M182" s="273"/>
      <c r="N182" s="274"/>
      <c r="O182" s="274"/>
      <c r="P182" s="274"/>
      <c r="Q182" s="274"/>
      <c r="R182" s="274"/>
      <c r="S182" s="274"/>
      <c r="T182" s="275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T182" s="276" t="s">
        <v>150</v>
      </c>
      <c r="AU182" s="276" t="s">
        <v>86</v>
      </c>
      <c r="AV182" s="13" t="s">
        <v>100</v>
      </c>
      <c r="AW182" s="13" t="s">
        <v>33</v>
      </c>
      <c r="AX182" s="13" t="s">
        <v>78</v>
      </c>
      <c r="AY182" s="276" t="s">
        <v>142</v>
      </c>
    </row>
    <row r="183" s="14" customFormat="1">
      <c r="A183" s="14"/>
      <c r="B183" s="277"/>
      <c r="C183" s="278"/>
      <c r="D183" s="267" t="s">
        <v>150</v>
      </c>
      <c r="E183" s="279" t="s">
        <v>1</v>
      </c>
      <c r="F183" s="280" t="s">
        <v>157</v>
      </c>
      <c r="G183" s="278"/>
      <c r="H183" s="281">
        <v>45</v>
      </c>
      <c r="I183" s="282"/>
      <c r="J183" s="278"/>
      <c r="K183" s="278"/>
      <c r="L183" s="283"/>
      <c r="M183" s="284"/>
      <c r="N183" s="285"/>
      <c r="O183" s="285"/>
      <c r="P183" s="285"/>
      <c r="Q183" s="285"/>
      <c r="R183" s="285"/>
      <c r="S183" s="285"/>
      <c r="T183" s="286"/>
      <c r="U183" s="14"/>
      <c r="V183" s="14"/>
      <c r="W183" s="14"/>
      <c r="X183" s="14"/>
      <c r="Y183" s="14"/>
      <c r="Z183" s="14"/>
      <c r="AA183" s="14"/>
      <c r="AB183" s="14"/>
      <c r="AC183" s="14"/>
      <c r="AD183" s="14"/>
      <c r="AE183" s="14"/>
      <c r="AT183" s="287" t="s">
        <v>150</v>
      </c>
      <c r="AU183" s="287" t="s">
        <v>86</v>
      </c>
      <c r="AV183" s="14" t="s">
        <v>148</v>
      </c>
      <c r="AW183" s="14" t="s">
        <v>33</v>
      </c>
      <c r="AX183" s="14" t="s">
        <v>86</v>
      </c>
      <c r="AY183" s="287" t="s">
        <v>142</v>
      </c>
    </row>
    <row r="184" s="2" customFormat="1" ht="49.92" customHeight="1">
      <c r="A184" s="39"/>
      <c r="B184" s="40"/>
      <c r="C184" s="41"/>
      <c r="D184" s="41"/>
      <c r="E184" s="240" t="s">
        <v>245</v>
      </c>
      <c r="F184" s="240" t="s">
        <v>246</v>
      </c>
      <c r="G184" s="41"/>
      <c r="H184" s="41"/>
      <c r="I184" s="41"/>
      <c r="J184" s="216">
        <f>BK184</f>
        <v>0</v>
      </c>
      <c r="K184" s="41"/>
      <c r="L184" s="42"/>
      <c r="M184" s="299"/>
      <c r="N184" s="300"/>
      <c r="O184" s="98"/>
      <c r="P184" s="98"/>
      <c r="Q184" s="98"/>
      <c r="R184" s="98"/>
      <c r="S184" s="98"/>
      <c r="T184" s="99"/>
      <c r="U184" s="39"/>
      <c r="V184" s="39"/>
      <c r="W184" s="39"/>
      <c r="X184" s="39"/>
      <c r="Y184" s="39"/>
      <c r="Z184" s="39"/>
      <c r="AA184" s="39"/>
      <c r="AB184" s="39"/>
      <c r="AC184" s="39"/>
      <c r="AD184" s="39"/>
      <c r="AE184" s="39"/>
      <c r="AT184" s="16" t="s">
        <v>77</v>
      </c>
      <c r="AU184" s="16" t="s">
        <v>78</v>
      </c>
      <c r="AY184" s="16" t="s">
        <v>247</v>
      </c>
      <c r="BK184" s="146">
        <f>SUM(BK185:BK189)</f>
        <v>0</v>
      </c>
    </row>
    <row r="185" s="2" customFormat="1" ht="16.32" customHeight="1">
      <c r="A185" s="39"/>
      <c r="B185" s="40"/>
      <c r="C185" s="301" t="s">
        <v>1</v>
      </c>
      <c r="D185" s="301" t="s">
        <v>144</v>
      </c>
      <c r="E185" s="302" t="s">
        <v>1</v>
      </c>
      <c r="F185" s="303" t="s">
        <v>1</v>
      </c>
      <c r="G185" s="304" t="s">
        <v>1</v>
      </c>
      <c r="H185" s="305"/>
      <c r="I185" s="306"/>
      <c r="J185" s="307">
        <f>BK185</f>
        <v>0</v>
      </c>
      <c r="K185" s="259"/>
      <c r="L185" s="42"/>
      <c r="M185" s="308" t="s">
        <v>1</v>
      </c>
      <c r="N185" s="309" t="s">
        <v>44</v>
      </c>
      <c r="O185" s="98"/>
      <c r="P185" s="98"/>
      <c r="Q185" s="98"/>
      <c r="R185" s="98"/>
      <c r="S185" s="98"/>
      <c r="T185" s="99"/>
      <c r="U185" s="39"/>
      <c r="V185" s="39"/>
      <c r="W185" s="39"/>
      <c r="X185" s="39"/>
      <c r="Y185" s="39"/>
      <c r="Z185" s="39"/>
      <c r="AA185" s="39"/>
      <c r="AB185" s="39"/>
      <c r="AC185" s="39"/>
      <c r="AD185" s="39"/>
      <c r="AE185" s="39"/>
      <c r="AT185" s="16" t="s">
        <v>247</v>
      </c>
      <c r="AU185" s="16" t="s">
        <v>86</v>
      </c>
      <c r="AY185" s="16" t="s">
        <v>247</v>
      </c>
      <c r="BE185" s="146">
        <f>IF(N185="základná",J185,0)</f>
        <v>0</v>
      </c>
      <c r="BF185" s="146">
        <f>IF(N185="znížená",J185,0)</f>
        <v>0</v>
      </c>
      <c r="BG185" s="146">
        <f>IF(N185="zákl. prenesená",J185,0)</f>
        <v>0</v>
      </c>
      <c r="BH185" s="146">
        <f>IF(N185="zníž. prenesená",J185,0)</f>
        <v>0</v>
      </c>
      <c r="BI185" s="146">
        <f>IF(N185="nulová",J185,0)</f>
        <v>0</v>
      </c>
      <c r="BJ185" s="16" t="s">
        <v>100</v>
      </c>
      <c r="BK185" s="146">
        <f>I185*H185</f>
        <v>0</v>
      </c>
    </row>
    <row r="186" s="2" customFormat="1" ht="16.32" customHeight="1">
      <c r="A186" s="39"/>
      <c r="B186" s="40"/>
      <c r="C186" s="301" t="s">
        <v>1</v>
      </c>
      <c r="D186" s="301" t="s">
        <v>144</v>
      </c>
      <c r="E186" s="302" t="s">
        <v>1</v>
      </c>
      <c r="F186" s="303" t="s">
        <v>1</v>
      </c>
      <c r="G186" s="304" t="s">
        <v>1</v>
      </c>
      <c r="H186" s="305"/>
      <c r="I186" s="306"/>
      <c r="J186" s="307">
        <f>BK186</f>
        <v>0</v>
      </c>
      <c r="K186" s="259"/>
      <c r="L186" s="42"/>
      <c r="M186" s="308" t="s">
        <v>1</v>
      </c>
      <c r="N186" s="309" t="s">
        <v>44</v>
      </c>
      <c r="O186" s="98"/>
      <c r="P186" s="98"/>
      <c r="Q186" s="98"/>
      <c r="R186" s="98"/>
      <c r="S186" s="98"/>
      <c r="T186" s="99"/>
      <c r="U186" s="39"/>
      <c r="V186" s="39"/>
      <c r="W186" s="39"/>
      <c r="X186" s="39"/>
      <c r="Y186" s="39"/>
      <c r="Z186" s="39"/>
      <c r="AA186" s="39"/>
      <c r="AB186" s="39"/>
      <c r="AC186" s="39"/>
      <c r="AD186" s="39"/>
      <c r="AE186" s="39"/>
      <c r="AT186" s="16" t="s">
        <v>247</v>
      </c>
      <c r="AU186" s="16" t="s">
        <v>86</v>
      </c>
      <c r="AY186" s="16" t="s">
        <v>247</v>
      </c>
      <c r="BE186" s="146">
        <f>IF(N186="základná",J186,0)</f>
        <v>0</v>
      </c>
      <c r="BF186" s="146">
        <f>IF(N186="znížená",J186,0)</f>
        <v>0</v>
      </c>
      <c r="BG186" s="146">
        <f>IF(N186="zákl. prenesená",J186,0)</f>
        <v>0</v>
      </c>
      <c r="BH186" s="146">
        <f>IF(N186="zníž. prenesená",J186,0)</f>
        <v>0</v>
      </c>
      <c r="BI186" s="146">
        <f>IF(N186="nulová",J186,0)</f>
        <v>0</v>
      </c>
      <c r="BJ186" s="16" t="s">
        <v>100</v>
      </c>
      <c r="BK186" s="146">
        <f>I186*H186</f>
        <v>0</v>
      </c>
    </row>
    <row r="187" s="2" customFormat="1" ht="16.32" customHeight="1">
      <c r="A187" s="39"/>
      <c r="B187" s="40"/>
      <c r="C187" s="301" t="s">
        <v>1</v>
      </c>
      <c r="D187" s="301" t="s">
        <v>144</v>
      </c>
      <c r="E187" s="302" t="s">
        <v>1</v>
      </c>
      <c r="F187" s="303" t="s">
        <v>1</v>
      </c>
      <c r="G187" s="304" t="s">
        <v>1</v>
      </c>
      <c r="H187" s="305"/>
      <c r="I187" s="306"/>
      <c r="J187" s="307">
        <f>BK187</f>
        <v>0</v>
      </c>
      <c r="K187" s="259"/>
      <c r="L187" s="42"/>
      <c r="M187" s="308" t="s">
        <v>1</v>
      </c>
      <c r="N187" s="309" t="s">
        <v>44</v>
      </c>
      <c r="O187" s="98"/>
      <c r="P187" s="98"/>
      <c r="Q187" s="98"/>
      <c r="R187" s="98"/>
      <c r="S187" s="98"/>
      <c r="T187" s="99"/>
      <c r="U187" s="39"/>
      <c r="V187" s="39"/>
      <c r="W187" s="39"/>
      <c r="X187" s="39"/>
      <c r="Y187" s="39"/>
      <c r="Z187" s="39"/>
      <c r="AA187" s="39"/>
      <c r="AB187" s="39"/>
      <c r="AC187" s="39"/>
      <c r="AD187" s="39"/>
      <c r="AE187" s="39"/>
      <c r="AT187" s="16" t="s">
        <v>247</v>
      </c>
      <c r="AU187" s="16" t="s">
        <v>86</v>
      </c>
      <c r="AY187" s="16" t="s">
        <v>247</v>
      </c>
      <c r="BE187" s="146">
        <f>IF(N187="základná",J187,0)</f>
        <v>0</v>
      </c>
      <c r="BF187" s="146">
        <f>IF(N187="znížená",J187,0)</f>
        <v>0</v>
      </c>
      <c r="BG187" s="146">
        <f>IF(N187="zákl. prenesená",J187,0)</f>
        <v>0</v>
      </c>
      <c r="BH187" s="146">
        <f>IF(N187="zníž. prenesená",J187,0)</f>
        <v>0</v>
      </c>
      <c r="BI187" s="146">
        <f>IF(N187="nulová",J187,0)</f>
        <v>0</v>
      </c>
      <c r="BJ187" s="16" t="s">
        <v>100</v>
      </c>
      <c r="BK187" s="146">
        <f>I187*H187</f>
        <v>0</v>
      </c>
    </row>
    <row r="188" s="2" customFormat="1" ht="16.32" customHeight="1">
      <c r="A188" s="39"/>
      <c r="B188" s="40"/>
      <c r="C188" s="301" t="s">
        <v>1</v>
      </c>
      <c r="D188" s="301" t="s">
        <v>144</v>
      </c>
      <c r="E188" s="302" t="s">
        <v>1</v>
      </c>
      <c r="F188" s="303" t="s">
        <v>1</v>
      </c>
      <c r="G188" s="304" t="s">
        <v>1</v>
      </c>
      <c r="H188" s="305"/>
      <c r="I188" s="306"/>
      <c r="J188" s="307">
        <f>BK188</f>
        <v>0</v>
      </c>
      <c r="K188" s="259"/>
      <c r="L188" s="42"/>
      <c r="M188" s="308" t="s">
        <v>1</v>
      </c>
      <c r="N188" s="309" t="s">
        <v>44</v>
      </c>
      <c r="O188" s="98"/>
      <c r="P188" s="98"/>
      <c r="Q188" s="98"/>
      <c r="R188" s="98"/>
      <c r="S188" s="98"/>
      <c r="T188" s="99"/>
      <c r="U188" s="39"/>
      <c r="V188" s="39"/>
      <c r="W188" s="39"/>
      <c r="X188" s="39"/>
      <c r="Y188" s="39"/>
      <c r="Z188" s="39"/>
      <c r="AA188" s="39"/>
      <c r="AB188" s="39"/>
      <c r="AC188" s="39"/>
      <c r="AD188" s="39"/>
      <c r="AE188" s="39"/>
      <c r="AT188" s="16" t="s">
        <v>247</v>
      </c>
      <c r="AU188" s="16" t="s">
        <v>86</v>
      </c>
      <c r="AY188" s="16" t="s">
        <v>247</v>
      </c>
      <c r="BE188" s="146">
        <f>IF(N188="základná",J188,0)</f>
        <v>0</v>
      </c>
      <c r="BF188" s="146">
        <f>IF(N188="znížená",J188,0)</f>
        <v>0</v>
      </c>
      <c r="BG188" s="146">
        <f>IF(N188="zákl. prenesená",J188,0)</f>
        <v>0</v>
      </c>
      <c r="BH188" s="146">
        <f>IF(N188="zníž. prenesená",J188,0)</f>
        <v>0</v>
      </c>
      <c r="BI188" s="146">
        <f>IF(N188="nulová",J188,0)</f>
        <v>0</v>
      </c>
      <c r="BJ188" s="16" t="s">
        <v>100</v>
      </c>
      <c r="BK188" s="146">
        <f>I188*H188</f>
        <v>0</v>
      </c>
    </row>
    <row r="189" s="2" customFormat="1" ht="16.32" customHeight="1">
      <c r="A189" s="39"/>
      <c r="B189" s="40"/>
      <c r="C189" s="301" t="s">
        <v>1</v>
      </c>
      <c r="D189" s="301" t="s">
        <v>144</v>
      </c>
      <c r="E189" s="302" t="s">
        <v>1</v>
      </c>
      <c r="F189" s="303" t="s">
        <v>1</v>
      </c>
      <c r="G189" s="304" t="s">
        <v>1</v>
      </c>
      <c r="H189" s="305"/>
      <c r="I189" s="306"/>
      <c r="J189" s="307">
        <f>BK189</f>
        <v>0</v>
      </c>
      <c r="K189" s="259"/>
      <c r="L189" s="42"/>
      <c r="M189" s="308" t="s">
        <v>1</v>
      </c>
      <c r="N189" s="309" t="s">
        <v>44</v>
      </c>
      <c r="O189" s="310"/>
      <c r="P189" s="310"/>
      <c r="Q189" s="310"/>
      <c r="R189" s="310"/>
      <c r="S189" s="310"/>
      <c r="T189" s="311"/>
      <c r="U189" s="39"/>
      <c r="V189" s="39"/>
      <c r="W189" s="39"/>
      <c r="X189" s="39"/>
      <c r="Y189" s="39"/>
      <c r="Z189" s="39"/>
      <c r="AA189" s="39"/>
      <c r="AB189" s="39"/>
      <c r="AC189" s="39"/>
      <c r="AD189" s="39"/>
      <c r="AE189" s="39"/>
      <c r="AT189" s="16" t="s">
        <v>247</v>
      </c>
      <c r="AU189" s="16" t="s">
        <v>86</v>
      </c>
      <c r="AY189" s="16" t="s">
        <v>247</v>
      </c>
      <c r="BE189" s="146">
        <f>IF(N189="základná",J189,0)</f>
        <v>0</v>
      </c>
      <c r="BF189" s="146">
        <f>IF(N189="znížená",J189,0)</f>
        <v>0</v>
      </c>
      <c r="BG189" s="146">
        <f>IF(N189="zákl. prenesená",J189,0)</f>
        <v>0</v>
      </c>
      <c r="BH189" s="146">
        <f>IF(N189="zníž. prenesená",J189,0)</f>
        <v>0</v>
      </c>
      <c r="BI189" s="146">
        <f>IF(N189="nulová",J189,0)</f>
        <v>0</v>
      </c>
      <c r="BJ189" s="16" t="s">
        <v>100</v>
      </c>
      <c r="BK189" s="146">
        <f>I189*H189</f>
        <v>0</v>
      </c>
    </row>
    <row r="190" s="2" customFormat="1" ht="6.96" customHeight="1">
      <c r="A190" s="39"/>
      <c r="B190" s="73"/>
      <c r="C190" s="74"/>
      <c r="D190" s="74"/>
      <c r="E190" s="74"/>
      <c r="F190" s="74"/>
      <c r="G190" s="74"/>
      <c r="H190" s="74"/>
      <c r="I190" s="74"/>
      <c r="J190" s="74"/>
      <c r="K190" s="74"/>
      <c r="L190" s="42"/>
      <c r="M190" s="39"/>
      <c r="O190" s="39"/>
      <c r="P190" s="39"/>
      <c r="Q190" s="39"/>
      <c r="R190" s="39"/>
      <c r="S190" s="39"/>
      <c r="T190" s="39"/>
      <c r="U190" s="39"/>
      <c r="V190" s="39"/>
      <c r="W190" s="39"/>
      <c r="X190" s="39"/>
      <c r="Y190" s="39"/>
      <c r="Z190" s="39"/>
      <c r="AA190" s="39"/>
      <c r="AB190" s="39"/>
      <c r="AC190" s="39"/>
      <c r="AD190" s="39"/>
      <c r="AE190" s="39"/>
    </row>
  </sheetData>
  <sheetProtection sheet="1" autoFilter="0" formatColumns="0" formatRows="0" objects="1" scenarios="1" spinCount="100000" saltValue="pioIQKPH9ck9P3tl5IHLa+ZxfePMSSg0qD+H+nS5CAhjRhE5nl882/BDnNQwQuVkbkYbS1BIzErrPmjOiKDRig==" hashValue="E+/s8IXZ/Tc5YNonbtJRCcjYdQ0h9dYEhFaH8nxzB7rWvV0KqJT6EEY4urCuQu1kB3IWBNw3mkXuqZ+O2F0g7w==" algorithmName="SHA-512" password="C549"/>
  <autoFilter ref="C132:K189"/>
  <mergeCells count="14">
    <mergeCell ref="E7:H7"/>
    <mergeCell ref="E9:H9"/>
    <mergeCell ref="E18:H18"/>
    <mergeCell ref="E27:H27"/>
    <mergeCell ref="E85:H85"/>
    <mergeCell ref="E87:H87"/>
    <mergeCell ref="D107:F107"/>
    <mergeCell ref="D108:F108"/>
    <mergeCell ref="D109:F109"/>
    <mergeCell ref="D110:F110"/>
    <mergeCell ref="D111:F111"/>
    <mergeCell ref="E123:H123"/>
    <mergeCell ref="E125:H125"/>
    <mergeCell ref="L2:V2"/>
  </mergeCells>
  <dataValidations count="2">
    <dataValidation type="list" allowBlank="1" showInputMessage="1" showErrorMessage="1" error="Povolené sú hodnoty K, M." sqref="D185:D190">
      <formula1>"K, M"</formula1>
    </dataValidation>
    <dataValidation type="list" allowBlank="1" showInputMessage="1" showErrorMessage="1" error="Povolené sú hodnoty základná, znížená, nulová." sqref="N185:N190">
      <formula1>"základná, znížená, nulová"</formula1>
    </dataValidation>
  </dataValidation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667969" style="1" customWidth="1"/>
    <col min="3" max="3" width="25" style="1" customWidth="1"/>
    <col min="4" max="4" width="75.83203" style="1" customWidth="1"/>
    <col min="5" max="5" width="13.33203" style="1" customWidth="1"/>
    <col min="6" max="6" width="20" style="1" customWidth="1"/>
    <col min="7" max="7" width="1.667969" style="1" customWidth="1"/>
    <col min="8" max="8" width="8.332031" style="1" customWidth="1"/>
  </cols>
  <sheetData>
    <row r="1" s="1" customFormat="1" ht="11.28" customHeight="1"/>
    <row r="2" s="1" customFormat="1" ht="36.96" customHeight="1"/>
    <row r="3" s="1" customFormat="1" ht="6.96" customHeight="1">
      <c r="B3" s="155"/>
      <c r="C3" s="156"/>
      <c r="D3" s="156"/>
      <c r="E3" s="156"/>
      <c r="F3" s="156"/>
      <c r="G3" s="156"/>
      <c r="H3" s="19"/>
    </row>
    <row r="4" s="1" customFormat="1" ht="24.96" customHeight="1">
      <c r="B4" s="19"/>
      <c r="C4" s="157" t="s">
        <v>248</v>
      </c>
      <c r="H4" s="19"/>
    </row>
    <row r="5" s="1" customFormat="1" ht="12" customHeight="1">
      <c r="B5" s="19"/>
      <c r="C5" s="312" t="s">
        <v>12</v>
      </c>
      <c r="D5" s="166" t="s">
        <v>13</v>
      </c>
      <c r="E5" s="1"/>
      <c r="F5" s="1"/>
      <c r="H5" s="19"/>
    </row>
    <row r="6" s="1" customFormat="1" ht="36.96" customHeight="1">
      <c r="B6" s="19"/>
      <c r="C6" s="313" t="s">
        <v>15</v>
      </c>
      <c r="D6" s="314" t="s">
        <v>16</v>
      </c>
      <c r="E6" s="1"/>
      <c r="F6" s="1"/>
      <c r="H6" s="19"/>
    </row>
    <row r="7" s="1" customFormat="1" ht="16.5" customHeight="1">
      <c r="B7" s="19"/>
      <c r="C7" s="159" t="s">
        <v>21</v>
      </c>
      <c r="D7" s="163" t="str">
        <f>'Rekapitulácia stavby'!AN8</f>
        <v>8. 3. 2024</v>
      </c>
      <c r="H7" s="19"/>
    </row>
    <row r="8" s="2" customFormat="1" ht="10.8" customHeight="1">
      <c r="A8" s="39"/>
      <c r="B8" s="42"/>
      <c r="C8" s="39"/>
      <c r="D8" s="39"/>
      <c r="E8" s="39"/>
      <c r="F8" s="39"/>
      <c r="G8" s="39"/>
      <c r="H8" s="42"/>
    </row>
    <row r="9" s="11" customFormat="1" ht="29.28" customHeight="1">
      <c r="A9" s="225"/>
      <c r="B9" s="315"/>
      <c r="C9" s="316" t="s">
        <v>59</v>
      </c>
      <c r="D9" s="317" t="s">
        <v>60</v>
      </c>
      <c r="E9" s="317" t="s">
        <v>130</v>
      </c>
      <c r="F9" s="318" t="s">
        <v>249</v>
      </c>
      <c r="G9" s="225"/>
      <c r="H9" s="315"/>
    </row>
    <row r="10" s="2" customFormat="1" ht="26.4" customHeight="1">
      <c r="A10" s="39"/>
      <c r="B10" s="42"/>
      <c r="C10" s="319" t="s">
        <v>250</v>
      </c>
      <c r="D10" s="319" t="s">
        <v>84</v>
      </c>
      <c r="E10" s="39"/>
      <c r="F10" s="39"/>
      <c r="G10" s="39"/>
      <c r="H10" s="42"/>
    </row>
    <row r="11" s="2" customFormat="1" ht="16.8" customHeight="1">
      <c r="A11" s="39"/>
      <c r="B11" s="42"/>
      <c r="C11" s="320" t="s">
        <v>97</v>
      </c>
      <c r="D11" s="321" t="s">
        <v>98</v>
      </c>
      <c r="E11" s="322" t="s">
        <v>1</v>
      </c>
      <c r="F11" s="323">
        <v>96.25</v>
      </c>
      <c r="G11" s="39"/>
      <c r="H11" s="42"/>
    </row>
    <row r="12" s="2" customFormat="1" ht="16.8" customHeight="1">
      <c r="A12" s="39"/>
      <c r="B12" s="42"/>
      <c r="C12" s="324" t="s">
        <v>1</v>
      </c>
      <c r="D12" s="324" t="s">
        <v>156</v>
      </c>
      <c r="E12" s="16" t="s">
        <v>1</v>
      </c>
      <c r="F12" s="325">
        <v>96.25</v>
      </c>
      <c r="G12" s="39"/>
      <c r="H12" s="42"/>
    </row>
    <row r="13" s="2" customFormat="1" ht="16.8" customHeight="1">
      <c r="A13" s="39"/>
      <c r="B13" s="42"/>
      <c r="C13" s="324" t="s">
        <v>97</v>
      </c>
      <c r="D13" s="324" t="s">
        <v>157</v>
      </c>
      <c r="E13" s="16" t="s">
        <v>1</v>
      </c>
      <c r="F13" s="325">
        <v>96.25</v>
      </c>
      <c r="G13" s="39"/>
      <c r="H13" s="42"/>
    </row>
    <row r="14" s="2" customFormat="1" ht="16.8" customHeight="1">
      <c r="A14" s="39"/>
      <c r="B14" s="42"/>
      <c r="C14" s="326" t="s">
        <v>251</v>
      </c>
      <c r="D14" s="39"/>
      <c r="E14" s="39"/>
      <c r="F14" s="39"/>
      <c r="G14" s="39"/>
      <c r="H14" s="42"/>
    </row>
    <row r="15" s="2" customFormat="1" ht="16.8" customHeight="1">
      <c r="A15" s="39"/>
      <c r="B15" s="42"/>
      <c r="C15" s="324" t="s">
        <v>152</v>
      </c>
      <c r="D15" s="324" t="s">
        <v>153</v>
      </c>
      <c r="E15" s="16" t="s">
        <v>154</v>
      </c>
      <c r="F15" s="325">
        <v>96.25</v>
      </c>
      <c r="G15" s="39"/>
      <c r="H15" s="42"/>
    </row>
    <row r="16" s="2" customFormat="1" ht="16.8" customHeight="1">
      <c r="A16" s="39"/>
      <c r="B16" s="42"/>
      <c r="C16" s="324" t="s">
        <v>159</v>
      </c>
      <c r="D16" s="324" t="s">
        <v>160</v>
      </c>
      <c r="E16" s="16" t="s">
        <v>154</v>
      </c>
      <c r="F16" s="325">
        <v>48.125</v>
      </c>
      <c r="G16" s="39"/>
      <c r="H16" s="42"/>
    </row>
    <row r="17" s="2" customFormat="1">
      <c r="A17" s="39"/>
      <c r="B17" s="42"/>
      <c r="C17" s="324" t="s">
        <v>163</v>
      </c>
      <c r="D17" s="324" t="s">
        <v>164</v>
      </c>
      <c r="E17" s="16" t="s">
        <v>154</v>
      </c>
      <c r="F17" s="325">
        <v>96.25</v>
      </c>
      <c r="G17" s="39"/>
      <c r="H17" s="42"/>
    </row>
    <row r="18" s="2" customFormat="1" ht="16.8" customHeight="1">
      <c r="A18" s="39"/>
      <c r="B18" s="42"/>
      <c r="C18" s="324" t="s">
        <v>167</v>
      </c>
      <c r="D18" s="324" t="s">
        <v>168</v>
      </c>
      <c r="E18" s="16" t="s">
        <v>154</v>
      </c>
      <c r="F18" s="325">
        <v>96.25</v>
      </c>
      <c r="G18" s="39"/>
      <c r="H18" s="42"/>
    </row>
    <row r="19" s="2" customFormat="1">
      <c r="A19" s="39"/>
      <c r="B19" s="42"/>
      <c r="C19" s="324" t="s">
        <v>171</v>
      </c>
      <c r="D19" s="324" t="s">
        <v>172</v>
      </c>
      <c r="E19" s="16" t="s">
        <v>154</v>
      </c>
      <c r="F19" s="325">
        <v>96.25</v>
      </c>
      <c r="G19" s="39"/>
      <c r="H19" s="42"/>
    </row>
    <row r="20" s="2" customFormat="1">
      <c r="A20" s="39"/>
      <c r="B20" s="42"/>
      <c r="C20" s="324" t="s">
        <v>175</v>
      </c>
      <c r="D20" s="324" t="s">
        <v>176</v>
      </c>
      <c r="E20" s="16" t="s">
        <v>154</v>
      </c>
      <c r="F20" s="325">
        <v>2406.25</v>
      </c>
      <c r="G20" s="39"/>
      <c r="H20" s="42"/>
    </row>
    <row r="21" s="2" customFormat="1" ht="16.8" customHeight="1">
      <c r="A21" s="39"/>
      <c r="B21" s="42"/>
      <c r="C21" s="324" t="s">
        <v>180</v>
      </c>
      <c r="D21" s="324" t="s">
        <v>181</v>
      </c>
      <c r="E21" s="16" t="s">
        <v>154</v>
      </c>
      <c r="F21" s="325">
        <v>96.25</v>
      </c>
      <c r="G21" s="39"/>
      <c r="H21" s="42"/>
    </row>
    <row r="22" s="2" customFormat="1" ht="16.8" customHeight="1">
      <c r="A22" s="39"/>
      <c r="B22" s="42"/>
      <c r="C22" s="324" t="s">
        <v>184</v>
      </c>
      <c r="D22" s="324" t="s">
        <v>185</v>
      </c>
      <c r="E22" s="16" t="s">
        <v>186</v>
      </c>
      <c r="F22" s="325">
        <v>173.25</v>
      </c>
      <c r="G22" s="39"/>
      <c r="H22" s="42"/>
    </row>
    <row r="23" s="2" customFormat="1" ht="16.8" customHeight="1">
      <c r="A23" s="39"/>
      <c r="B23" s="42"/>
      <c r="C23" s="324" t="s">
        <v>190</v>
      </c>
      <c r="D23" s="324" t="s">
        <v>191</v>
      </c>
      <c r="E23" s="16" t="s">
        <v>192</v>
      </c>
      <c r="F23" s="325">
        <v>275</v>
      </c>
      <c r="G23" s="39"/>
      <c r="H23" s="42"/>
    </row>
    <row r="24" s="2" customFormat="1" ht="16.8" customHeight="1">
      <c r="A24" s="39"/>
      <c r="B24" s="42"/>
      <c r="C24" s="320" t="s">
        <v>101</v>
      </c>
      <c r="D24" s="321" t="s">
        <v>1</v>
      </c>
      <c r="E24" s="322" t="s">
        <v>1</v>
      </c>
      <c r="F24" s="323">
        <v>275</v>
      </c>
      <c r="G24" s="39"/>
      <c r="H24" s="42"/>
    </row>
    <row r="25" s="2" customFormat="1" ht="16.8" customHeight="1">
      <c r="A25" s="39"/>
      <c r="B25" s="42"/>
      <c r="C25" s="324" t="s">
        <v>1</v>
      </c>
      <c r="D25" s="324" t="s">
        <v>194</v>
      </c>
      <c r="E25" s="16" t="s">
        <v>1</v>
      </c>
      <c r="F25" s="325">
        <v>275</v>
      </c>
      <c r="G25" s="39"/>
      <c r="H25" s="42"/>
    </row>
    <row r="26" s="2" customFormat="1" ht="16.8" customHeight="1">
      <c r="A26" s="39"/>
      <c r="B26" s="42"/>
      <c r="C26" s="324" t="s">
        <v>101</v>
      </c>
      <c r="D26" s="324" t="s">
        <v>157</v>
      </c>
      <c r="E26" s="16" t="s">
        <v>1</v>
      </c>
      <c r="F26" s="325">
        <v>275</v>
      </c>
      <c r="G26" s="39"/>
      <c r="H26" s="42"/>
    </row>
    <row r="27" s="2" customFormat="1" ht="16.8" customHeight="1">
      <c r="A27" s="39"/>
      <c r="B27" s="42"/>
      <c r="C27" s="326" t="s">
        <v>251</v>
      </c>
      <c r="D27" s="39"/>
      <c r="E27" s="39"/>
      <c r="F27" s="39"/>
      <c r="G27" s="39"/>
      <c r="H27" s="42"/>
    </row>
    <row r="28" s="2" customFormat="1" ht="16.8" customHeight="1">
      <c r="A28" s="39"/>
      <c r="B28" s="42"/>
      <c r="C28" s="324" t="s">
        <v>190</v>
      </c>
      <c r="D28" s="324" t="s">
        <v>191</v>
      </c>
      <c r="E28" s="16" t="s">
        <v>192</v>
      </c>
      <c r="F28" s="325">
        <v>275</v>
      </c>
      <c r="G28" s="39"/>
      <c r="H28" s="42"/>
    </row>
    <row r="29" s="2" customFormat="1" ht="16.8" customHeight="1">
      <c r="A29" s="39"/>
      <c r="B29" s="42"/>
      <c r="C29" s="324" t="s">
        <v>197</v>
      </c>
      <c r="D29" s="324" t="s">
        <v>198</v>
      </c>
      <c r="E29" s="16" t="s">
        <v>192</v>
      </c>
      <c r="F29" s="325">
        <v>275</v>
      </c>
      <c r="G29" s="39"/>
      <c r="H29" s="42"/>
    </row>
    <row r="30" s="2" customFormat="1">
      <c r="A30" s="39"/>
      <c r="B30" s="42"/>
      <c r="C30" s="324" t="s">
        <v>206</v>
      </c>
      <c r="D30" s="324" t="s">
        <v>207</v>
      </c>
      <c r="E30" s="16" t="s">
        <v>192</v>
      </c>
      <c r="F30" s="325">
        <v>275</v>
      </c>
      <c r="G30" s="39"/>
      <c r="H30" s="42"/>
    </row>
    <row r="31" s="2" customFormat="1" ht="7.44" customHeight="1">
      <c r="A31" s="39"/>
      <c r="B31" s="195"/>
      <c r="C31" s="196"/>
      <c r="D31" s="196"/>
      <c r="E31" s="196"/>
      <c r="F31" s="196"/>
      <c r="G31" s="196"/>
      <c r="H31" s="42"/>
    </row>
    <row r="32" s="2" customFormat="1">
      <c r="A32" s="39"/>
      <c r="B32" s="39"/>
      <c r="C32" s="39"/>
      <c r="D32" s="39"/>
      <c r="E32" s="39"/>
      <c r="F32" s="39"/>
      <c r="G32" s="39"/>
      <c r="H32" s="39"/>
    </row>
  </sheetData>
  <sheetProtection sheet="1" formatColumns="0" formatRows="0" objects="1" scenarios="1" spinCount="100000" saltValue="tYn7vdk4/v3CwoV8AobaKp+GVHu+ZjsDSz3XFemrAa0QDTNWvuw1WB1EqxS8550syEzb7ciVq3lhrfEqFHlGkQ==" hashValue="QRlBWV4oo3O9W6fTRgAKu0QTZfvf4p/g9EleV++A31ty5UwOdSXQs6u1qojB8KE22Sf9Am/b6AqW/U5rVW8Txg==" algorithmName="SHA-512" password="C549"/>
  <mergeCells count="2">
    <mergeCell ref="D5:F5"/>
    <mergeCell ref="D6:F6"/>
  </mergeCells>
  <pageSetup paperSize="9" orientation="portrait" blackAndWhite="1" fitToHeight="100"/>
  <headerFooter>
    <oddFooter>&amp;CStrana &amp;P z &amp;N</oddFooter>
  </headerFooter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DESKTOP-9G0H08V\HP</dc:creator>
  <cp:lastModifiedBy>DESKTOP-9G0H08V\HP</cp:lastModifiedBy>
  <dcterms:created xsi:type="dcterms:W3CDTF">2024-06-17T11:54:40Z</dcterms:created>
  <dcterms:modified xsi:type="dcterms:W3CDTF">2024-06-17T11:54:44Z</dcterms:modified>
</cp:coreProperties>
</file>