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L:\Odbor verejného obstarávania a investícií\Odbor investícií\ODDI\_ZARIADENIA\04 Doprava\Ostatne cesty\Zosuvy_2022\Pavlovce_Sutor\VO\"/>
    </mc:Choice>
  </mc:AlternateContent>
  <xr:revisionPtr revIDLastSave="0" documentId="13_ncr:1_{E54B3C07-28FE-4081-BF18-633294352946}" xr6:coauthVersionLast="47" xr6:coauthVersionMax="47" xr10:uidLastSave="{00000000-0000-0000-0000-000000000000}"/>
  <bookViews>
    <workbookView xWindow="-28785" yWindow="495" windowWidth="15735" windowHeight="14430" firstSheet="1" activeTab="1" xr2:uid="{00000000-000D-0000-FFFF-FFFF00000000}"/>
  </bookViews>
  <sheets>
    <sheet name="Rekapitulácia stavby" sheetId="1" state="veryHidden" r:id="rId1"/>
    <sheet name="01 - Zosuv na ceste" sheetId="2" r:id="rId2"/>
  </sheets>
  <definedNames>
    <definedName name="_xlnm._FilterDatabase" localSheetId="1" hidden="1">'01 - Zosuv na ceste'!$C$128:$K$345</definedName>
    <definedName name="_xlnm.Print_Titles" localSheetId="1">'01 - Zosuv na ceste'!$128:$128</definedName>
    <definedName name="_xlnm.Print_Titles" localSheetId="0">'Rekapitulácia stavby'!$92:$92</definedName>
    <definedName name="_xlnm.Print_Area" localSheetId="1">'01 - Zosuv na ceste'!$C$4:$J$76,'01 - Zosuv na ceste'!$C$116:$J$345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7" i="2"/>
  <c r="BH337" i="2"/>
  <c r="BG337" i="2"/>
  <c r="BE337" i="2"/>
  <c r="T337" i="2"/>
  <c r="R337" i="2"/>
  <c r="P337" i="2"/>
  <c r="BI335" i="2"/>
  <c r="BH335" i="2"/>
  <c r="BG335" i="2"/>
  <c r="BE335" i="2"/>
  <c r="T335" i="2"/>
  <c r="R335" i="2"/>
  <c r="P335" i="2"/>
  <c r="BI332" i="2"/>
  <c r="BH332" i="2"/>
  <c r="BG332" i="2"/>
  <c r="BE332" i="2"/>
  <c r="T332" i="2"/>
  <c r="R332" i="2"/>
  <c r="P332" i="2"/>
  <c r="BI330" i="2"/>
  <c r="BH330" i="2"/>
  <c r="BG330" i="2"/>
  <c r="BE330" i="2"/>
  <c r="T330" i="2"/>
  <c r="R330" i="2"/>
  <c r="P330" i="2"/>
  <c r="BI328" i="2"/>
  <c r="BH328" i="2"/>
  <c r="BG328" i="2"/>
  <c r="BE328" i="2"/>
  <c r="T328" i="2"/>
  <c r="R328" i="2"/>
  <c r="P328" i="2"/>
  <c r="BI323" i="2"/>
  <c r="BH323" i="2"/>
  <c r="BG323" i="2"/>
  <c r="BE323" i="2"/>
  <c r="T323" i="2"/>
  <c r="R323" i="2"/>
  <c r="P323" i="2"/>
  <c r="BI320" i="2"/>
  <c r="BH320" i="2"/>
  <c r="BG320" i="2"/>
  <c r="BE320" i="2"/>
  <c r="T320" i="2"/>
  <c r="T319" i="2"/>
  <c r="R320" i="2"/>
  <c r="R319" i="2"/>
  <c r="P320" i="2"/>
  <c r="P319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4" i="2"/>
  <c r="BH314" i="2"/>
  <c r="BG314" i="2"/>
  <c r="BE314" i="2"/>
  <c r="T314" i="2"/>
  <c r="R314" i="2"/>
  <c r="P314" i="2"/>
  <c r="BI310" i="2"/>
  <c r="BH310" i="2"/>
  <c r="BG310" i="2"/>
  <c r="BE310" i="2"/>
  <c r="T310" i="2"/>
  <c r="R310" i="2"/>
  <c r="P310" i="2"/>
  <c r="BI308" i="2"/>
  <c r="BH308" i="2"/>
  <c r="BG308" i="2"/>
  <c r="BE308" i="2"/>
  <c r="T308" i="2"/>
  <c r="R308" i="2"/>
  <c r="P308" i="2"/>
  <c r="BI306" i="2"/>
  <c r="BH306" i="2"/>
  <c r="BG306" i="2"/>
  <c r="BE306" i="2"/>
  <c r="T306" i="2"/>
  <c r="R306" i="2"/>
  <c r="P306" i="2"/>
  <c r="BI304" i="2"/>
  <c r="BH304" i="2"/>
  <c r="BG304" i="2"/>
  <c r="BE304" i="2"/>
  <c r="T304" i="2"/>
  <c r="R304" i="2"/>
  <c r="P304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79" i="2"/>
  <c r="BH279" i="2"/>
  <c r="BG279" i="2"/>
  <c r="BE279" i="2"/>
  <c r="T279" i="2"/>
  <c r="R279" i="2"/>
  <c r="P279" i="2"/>
  <c r="BI277" i="2"/>
  <c r="BH277" i="2"/>
  <c r="BG277" i="2"/>
  <c r="BE277" i="2"/>
  <c r="T277" i="2"/>
  <c r="R277" i="2"/>
  <c r="P277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69" i="2"/>
  <c r="BH269" i="2"/>
  <c r="BG269" i="2"/>
  <c r="BE269" i="2"/>
  <c r="T269" i="2"/>
  <c r="R269" i="2"/>
  <c r="P269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4" i="2"/>
  <c r="BH264" i="2"/>
  <c r="BG264" i="2"/>
  <c r="BE264" i="2"/>
  <c r="T264" i="2"/>
  <c r="R264" i="2"/>
  <c r="P264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59" i="2"/>
  <c r="BH259" i="2"/>
  <c r="BG259" i="2"/>
  <c r="BE259" i="2"/>
  <c r="T259" i="2"/>
  <c r="R259" i="2"/>
  <c r="P259" i="2"/>
  <c r="BI254" i="2"/>
  <c r="BH254" i="2"/>
  <c r="BG254" i="2"/>
  <c r="BE254" i="2"/>
  <c r="T254" i="2"/>
  <c r="R254" i="2"/>
  <c r="P254" i="2"/>
  <c r="BI252" i="2"/>
  <c r="BH252" i="2"/>
  <c r="BG252" i="2"/>
  <c r="BE252" i="2"/>
  <c r="T252" i="2"/>
  <c r="R252" i="2"/>
  <c r="P252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1" i="2"/>
  <c r="BH241" i="2"/>
  <c r="BG241" i="2"/>
  <c r="BE241" i="2"/>
  <c r="T241" i="2"/>
  <c r="R241" i="2"/>
  <c r="P241" i="2"/>
  <c r="BI237" i="2"/>
  <c r="BH237" i="2"/>
  <c r="BG237" i="2"/>
  <c r="BE237" i="2"/>
  <c r="T237" i="2"/>
  <c r="R237" i="2"/>
  <c r="P237" i="2"/>
  <c r="BI233" i="2"/>
  <c r="BH233" i="2"/>
  <c r="BG233" i="2"/>
  <c r="BE233" i="2"/>
  <c r="T233" i="2"/>
  <c r="R233" i="2"/>
  <c r="P233" i="2"/>
  <c r="BI231" i="2"/>
  <c r="BH231" i="2"/>
  <c r="BG231" i="2"/>
  <c r="BE231" i="2"/>
  <c r="T231" i="2"/>
  <c r="R231" i="2"/>
  <c r="P231" i="2"/>
  <c r="BI227" i="2"/>
  <c r="BH227" i="2"/>
  <c r="BG227" i="2"/>
  <c r="BE227" i="2"/>
  <c r="T227" i="2"/>
  <c r="R227" i="2"/>
  <c r="P227" i="2"/>
  <c r="BI225" i="2"/>
  <c r="BH225" i="2"/>
  <c r="BG225" i="2"/>
  <c r="BE225" i="2"/>
  <c r="T225" i="2"/>
  <c r="R225" i="2"/>
  <c r="P225" i="2"/>
  <c r="BI223" i="2"/>
  <c r="BH223" i="2"/>
  <c r="BG223" i="2"/>
  <c r="BE223" i="2"/>
  <c r="T223" i="2"/>
  <c r="R223" i="2"/>
  <c r="P223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0" i="2"/>
  <c r="BH210" i="2"/>
  <c r="BG210" i="2"/>
  <c r="BE210" i="2"/>
  <c r="T210" i="2"/>
  <c r="R210" i="2"/>
  <c r="P210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199" i="2"/>
  <c r="BH199" i="2"/>
  <c r="BG199" i="2"/>
  <c r="BE199" i="2"/>
  <c r="T199" i="2"/>
  <c r="R199" i="2"/>
  <c r="P199" i="2"/>
  <c r="BI197" i="2"/>
  <c r="BH197" i="2"/>
  <c r="BG197" i="2"/>
  <c r="BE197" i="2"/>
  <c r="T197" i="2"/>
  <c r="R197" i="2"/>
  <c r="P197" i="2"/>
  <c r="BI193" i="2"/>
  <c r="BH193" i="2"/>
  <c r="BG193" i="2"/>
  <c r="BE193" i="2"/>
  <c r="T193" i="2"/>
  <c r="R193" i="2"/>
  <c r="P193" i="2"/>
  <c r="BI191" i="2"/>
  <c r="BH191" i="2"/>
  <c r="BG191" i="2"/>
  <c r="BE191" i="2"/>
  <c r="T191" i="2"/>
  <c r="R191" i="2"/>
  <c r="P191" i="2"/>
  <c r="BI189" i="2"/>
  <c r="BH189" i="2"/>
  <c r="BG189" i="2"/>
  <c r="BE189" i="2"/>
  <c r="T189" i="2"/>
  <c r="R189" i="2"/>
  <c r="P189" i="2"/>
  <c r="BI183" i="2"/>
  <c r="BH183" i="2"/>
  <c r="BG183" i="2"/>
  <c r="BE183" i="2"/>
  <c r="T183" i="2"/>
  <c r="R183" i="2"/>
  <c r="P183" i="2"/>
  <c r="BI181" i="2"/>
  <c r="BH181" i="2"/>
  <c r="BG181" i="2"/>
  <c r="BE181" i="2"/>
  <c r="T181" i="2"/>
  <c r="R181" i="2"/>
  <c r="P181" i="2"/>
  <c r="BI179" i="2"/>
  <c r="BH179" i="2"/>
  <c r="BG179" i="2"/>
  <c r="BE179" i="2"/>
  <c r="T179" i="2"/>
  <c r="R179" i="2"/>
  <c r="P179" i="2"/>
  <c r="BI174" i="2"/>
  <c r="BH174" i="2"/>
  <c r="BG174" i="2"/>
  <c r="BE174" i="2"/>
  <c r="T174" i="2"/>
  <c r="R174" i="2"/>
  <c r="P174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6" i="2"/>
  <c r="BH146" i="2"/>
  <c r="BG146" i="2"/>
  <c r="BE146" i="2"/>
  <c r="T146" i="2"/>
  <c r="R146" i="2"/>
  <c r="P146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F125" i="2"/>
  <c r="F123" i="2"/>
  <c r="E121" i="2"/>
  <c r="F91" i="2"/>
  <c r="F89" i="2"/>
  <c r="E87" i="2"/>
  <c r="J24" i="2"/>
  <c r="E24" i="2"/>
  <c r="J126" i="2" s="1"/>
  <c r="J23" i="2"/>
  <c r="J21" i="2"/>
  <c r="E21" i="2"/>
  <c r="J125" i="2" s="1"/>
  <c r="J20" i="2"/>
  <c r="J18" i="2"/>
  <c r="E18" i="2"/>
  <c r="F126" i="2" s="1"/>
  <c r="J17" i="2"/>
  <c r="J12" i="2"/>
  <c r="J123" i="2"/>
  <c r="E7" i="2"/>
  <c r="E119" i="2"/>
  <c r="L90" i="1"/>
  <c r="AM90" i="1"/>
  <c r="AM89" i="1"/>
  <c r="L89" i="1"/>
  <c r="AM87" i="1"/>
  <c r="L87" i="1"/>
  <c r="L85" i="1"/>
  <c r="L84" i="1"/>
  <c r="J345" i="2"/>
  <c r="J344" i="2"/>
  <c r="J343" i="2"/>
  <c r="J342" i="2"/>
  <c r="J341" i="2"/>
  <c r="J340" i="2"/>
  <c r="J339" i="2"/>
  <c r="J335" i="2"/>
  <c r="J332" i="2"/>
  <c r="J330" i="2"/>
  <c r="J328" i="2"/>
  <c r="J337" i="2"/>
  <c r="BK320" i="2"/>
  <c r="BK317" i="2"/>
  <c r="BK316" i="2"/>
  <c r="BK314" i="2"/>
  <c r="BK310" i="2"/>
  <c r="BK308" i="2"/>
  <c r="BK306" i="2"/>
  <c r="J306" i="2"/>
  <c r="J304" i="2"/>
  <c r="BK301" i="2"/>
  <c r="BK299" i="2"/>
  <c r="BK298" i="2"/>
  <c r="BK297" i="2"/>
  <c r="BK295" i="2"/>
  <c r="BK294" i="2"/>
  <c r="BK292" i="2"/>
  <c r="BK291" i="2"/>
  <c r="BK290" i="2"/>
  <c r="BK289" i="2"/>
  <c r="BK288" i="2"/>
  <c r="BK287" i="2"/>
  <c r="BK286" i="2"/>
  <c r="BK285" i="2"/>
  <c r="BK284" i="2"/>
  <c r="BK283" i="2"/>
  <c r="BK282" i="2"/>
  <c r="BK281" i="2"/>
  <c r="BK279" i="2"/>
  <c r="BK277" i="2"/>
  <c r="BK275" i="2"/>
  <c r="BK274" i="2"/>
  <c r="BK272" i="2"/>
  <c r="BK271" i="2"/>
  <c r="BK269" i="2"/>
  <c r="BK267" i="2"/>
  <c r="BK266" i="2"/>
  <c r="BK264" i="2"/>
  <c r="BK262" i="2"/>
  <c r="BK261" i="2"/>
  <c r="BK259" i="2"/>
  <c r="J254" i="2"/>
  <c r="J252" i="2"/>
  <c r="J247" i="2"/>
  <c r="J246" i="2"/>
  <c r="J245" i="2"/>
  <c r="J244" i="2"/>
  <c r="J243" i="2"/>
  <c r="J241" i="2"/>
  <c r="J237" i="2"/>
  <c r="J233" i="2"/>
  <c r="J231" i="2"/>
  <c r="J227" i="2"/>
  <c r="J225" i="2"/>
  <c r="J223" i="2"/>
  <c r="J221" i="2"/>
  <c r="J220" i="2"/>
  <c r="J218" i="2"/>
  <c r="J217" i="2"/>
  <c r="J216" i="2"/>
  <c r="J214" i="2"/>
  <c r="J212" i="2"/>
  <c r="J210" i="2"/>
  <c r="J208" i="2"/>
  <c r="J206" i="2"/>
  <c r="J203" i="2"/>
  <c r="J202" i="2"/>
  <c r="J201" i="2"/>
  <c r="J199" i="2"/>
  <c r="J197" i="2"/>
  <c r="J193" i="2"/>
  <c r="J191" i="2"/>
  <c r="J189" i="2"/>
  <c r="BK183" i="2"/>
  <c r="BK181" i="2"/>
  <c r="BK179" i="2"/>
  <c r="BK174" i="2"/>
  <c r="BK170" i="2"/>
  <c r="J170" i="2"/>
  <c r="BK166" i="2"/>
  <c r="BK164" i="2"/>
  <c r="BK163" i="2"/>
  <c r="BK161" i="2"/>
  <c r="BK159" i="2"/>
  <c r="BK157" i="2"/>
  <c r="BK153" i="2"/>
  <c r="BK152" i="2"/>
  <c r="BK150" i="2"/>
  <c r="BK146" i="2"/>
  <c r="BK142" i="2"/>
  <c r="BK140" i="2"/>
  <c r="BK138" i="2"/>
  <c r="BK136" i="2"/>
  <c r="BK134" i="2"/>
  <c r="BK132" i="2"/>
  <c r="BK345" i="2"/>
  <c r="BK344" i="2"/>
  <c r="BK343" i="2"/>
  <c r="BK342" i="2"/>
  <c r="BK341" i="2"/>
  <c r="BK340" i="2"/>
  <c r="BK339" i="2"/>
  <c r="BK335" i="2"/>
  <c r="BK332" i="2"/>
  <c r="BK330" i="2"/>
  <c r="BK328" i="2"/>
  <c r="J323" i="2"/>
  <c r="BK337" i="2"/>
  <c r="BK323" i="2"/>
  <c r="J320" i="2"/>
  <c r="J317" i="2"/>
  <c r="J316" i="2"/>
  <c r="J314" i="2"/>
  <c r="J310" i="2"/>
  <c r="J308" i="2"/>
  <c r="BK304" i="2"/>
  <c r="BK302" i="2"/>
  <c r="J302" i="2"/>
  <c r="J301" i="2"/>
  <c r="J299" i="2"/>
  <c r="J298" i="2"/>
  <c r="J297" i="2"/>
  <c r="J295" i="2"/>
  <c r="J294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79" i="2"/>
  <c r="J277" i="2"/>
  <c r="J275" i="2"/>
  <c r="J274" i="2"/>
  <c r="J272" i="2"/>
  <c r="J271" i="2"/>
  <c r="J269" i="2"/>
  <c r="J267" i="2"/>
  <c r="J266" i="2"/>
  <c r="J264" i="2"/>
  <c r="J262" i="2"/>
  <c r="J261" i="2"/>
  <c r="J259" i="2"/>
  <c r="BK254" i="2"/>
  <c r="BK252" i="2"/>
  <c r="BK247" i="2"/>
  <c r="BK246" i="2"/>
  <c r="BK245" i="2"/>
  <c r="BK244" i="2"/>
  <c r="BK243" i="2"/>
  <c r="BK241" i="2"/>
  <c r="BK237" i="2"/>
  <c r="BK233" i="2"/>
  <c r="BK231" i="2"/>
  <c r="BK227" i="2"/>
  <c r="BK225" i="2"/>
  <c r="BK223" i="2"/>
  <c r="BK221" i="2"/>
  <c r="BK220" i="2"/>
  <c r="BK218" i="2"/>
  <c r="BK217" i="2"/>
  <c r="BK216" i="2"/>
  <c r="BK214" i="2"/>
  <c r="BK212" i="2"/>
  <c r="BK210" i="2"/>
  <c r="BK208" i="2"/>
  <c r="BK206" i="2"/>
  <c r="BK203" i="2"/>
  <c r="BK202" i="2"/>
  <c r="BK201" i="2"/>
  <c r="BK199" i="2"/>
  <c r="BK197" i="2"/>
  <c r="BK193" i="2"/>
  <c r="BK191" i="2"/>
  <c r="BK189" i="2"/>
  <c r="J183" i="2"/>
  <c r="J181" i="2"/>
  <c r="J179" i="2"/>
  <c r="J174" i="2"/>
  <c r="BK168" i="2"/>
  <c r="J168" i="2"/>
  <c r="J166" i="2"/>
  <c r="J164" i="2"/>
  <c r="J163" i="2"/>
  <c r="J161" i="2"/>
  <c r="J159" i="2"/>
  <c r="J157" i="2"/>
  <c r="J153" i="2"/>
  <c r="J152" i="2"/>
  <c r="J150" i="2"/>
  <c r="J146" i="2"/>
  <c r="J142" i="2"/>
  <c r="J140" i="2"/>
  <c r="J138" i="2"/>
  <c r="J136" i="2"/>
  <c r="J134" i="2"/>
  <c r="J132" i="2"/>
  <c r="AS94" i="1"/>
  <c r="P131" i="2" l="1"/>
  <c r="R131" i="2"/>
  <c r="BK205" i="2"/>
  <c r="J205" i="2" s="1"/>
  <c r="J99" i="2" s="1"/>
  <c r="R205" i="2"/>
  <c r="BK226" i="2"/>
  <c r="J226" i="2"/>
  <c r="J100" i="2" s="1"/>
  <c r="R226" i="2"/>
  <c r="T226" i="2"/>
  <c r="P232" i="2"/>
  <c r="T232" i="2"/>
  <c r="R258" i="2"/>
  <c r="BK273" i="2"/>
  <c r="J273" i="2" s="1"/>
  <c r="J103" i="2" s="1"/>
  <c r="P273" i="2"/>
  <c r="T273" i="2"/>
  <c r="R296" i="2"/>
  <c r="BK131" i="2"/>
  <c r="J131" i="2" s="1"/>
  <c r="J98" i="2" s="1"/>
  <c r="T131" i="2"/>
  <c r="P205" i="2"/>
  <c r="T205" i="2"/>
  <c r="P226" i="2"/>
  <c r="BK232" i="2"/>
  <c r="J232" i="2" s="1"/>
  <c r="J101" i="2" s="1"/>
  <c r="R232" i="2"/>
  <c r="BK258" i="2"/>
  <c r="J258" i="2" s="1"/>
  <c r="J102" i="2" s="1"/>
  <c r="P258" i="2"/>
  <c r="T258" i="2"/>
  <c r="R273" i="2"/>
  <c r="BK296" i="2"/>
  <c r="J296" i="2" s="1"/>
  <c r="J104" i="2" s="1"/>
  <c r="P296" i="2"/>
  <c r="T296" i="2"/>
  <c r="BK322" i="2"/>
  <c r="J322" i="2" s="1"/>
  <c r="J107" i="2" s="1"/>
  <c r="P322" i="2"/>
  <c r="R322" i="2"/>
  <c r="T322" i="2"/>
  <c r="BK334" i="2"/>
  <c r="J334" i="2"/>
  <c r="J108" i="2" s="1"/>
  <c r="P334" i="2"/>
  <c r="R334" i="2"/>
  <c r="T334" i="2"/>
  <c r="BK338" i="2"/>
  <c r="J338" i="2" s="1"/>
  <c r="J109" i="2" s="1"/>
  <c r="P338" i="2"/>
  <c r="R338" i="2"/>
  <c r="T338" i="2"/>
  <c r="BK319" i="2"/>
  <c r="J319" i="2"/>
  <c r="J105" i="2" s="1"/>
  <c r="E85" i="2"/>
  <c r="J89" i="2"/>
  <c r="J91" i="2"/>
  <c r="F92" i="2"/>
  <c r="J92" i="2"/>
  <c r="BF132" i="2"/>
  <c r="BF134" i="2"/>
  <c r="BF136" i="2"/>
  <c r="BF138" i="2"/>
  <c r="BF140" i="2"/>
  <c r="BF142" i="2"/>
  <c r="BF146" i="2"/>
  <c r="BF150" i="2"/>
  <c r="BF152" i="2"/>
  <c r="BF153" i="2"/>
  <c r="BF157" i="2"/>
  <c r="BF159" i="2"/>
  <c r="BF161" i="2"/>
  <c r="BF163" i="2"/>
  <c r="BF164" i="2"/>
  <c r="BF166" i="2"/>
  <c r="BF168" i="2"/>
  <c r="BF170" i="2"/>
  <c r="BF174" i="2"/>
  <c r="BF179" i="2"/>
  <c r="BF181" i="2"/>
  <c r="BF183" i="2"/>
  <c r="BF189" i="2"/>
  <c r="BF191" i="2"/>
  <c r="BF193" i="2"/>
  <c r="BF197" i="2"/>
  <c r="BF199" i="2"/>
  <c r="BF201" i="2"/>
  <c r="BF202" i="2"/>
  <c r="BF203" i="2"/>
  <c r="BF206" i="2"/>
  <c r="BF208" i="2"/>
  <c r="BF210" i="2"/>
  <c r="BF212" i="2"/>
  <c r="BF214" i="2"/>
  <c r="BF216" i="2"/>
  <c r="BF217" i="2"/>
  <c r="BF218" i="2"/>
  <c r="BF220" i="2"/>
  <c r="BF221" i="2"/>
  <c r="BF223" i="2"/>
  <c r="BF225" i="2"/>
  <c r="BF227" i="2"/>
  <c r="BF231" i="2"/>
  <c r="BF233" i="2"/>
  <c r="BF237" i="2"/>
  <c r="BF241" i="2"/>
  <c r="BF243" i="2"/>
  <c r="BF244" i="2"/>
  <c r="BF245" i="2"/>
  <c r="BF246" i="2"/>
  <c r="BF247" i="2"/>
  <c r="BF252" i="2"/>
  <c r="BF254" i="2"/>
  <c r="BF259" i="2"/>
  <c r="BF261" i="2"/>
  <c r="BF262" i="2"/>
  <c r="BF264" i="2"/>
  <c r="BF266" i="2"/>
  <c r="BF267" i="2"/>
  <c r="BF269" i="2"/>
  <c r="BF271" i="2"/>
  <c r="BF272" i="2"/>
  <c r="BF274" i="2"/>
  <c r="BF275" i="2"/>
  <c r="BF277" i="2"/>
  <c r="BF279" i="2"/>
  <c r="BF281" i="2"/>
  <c r="BF282" i="2"/>
  <c r="BF283" i="2"/>
  <c r="BF284" i="2"/>
  <c r="BF285" i="2"/>
  <c r="BF286" i="2"/>
  <c r="BF287" i="2"/>
  <c r="BF288" i="2"/>
  <c r="BF289" i="2"/>
  <c r="BF290" i="2"/>
  <c r="BF291" i="2"/>
  <c r="BF292" i="2"/>
  <c r="BF294" i="2"/>
  <c r="BF295" i="2"/>
  <c r="BF297" i="2"/>
  <c r="BF298" i="2"/>
  <c r="BF299" i="2"/>
  <c r="BF301" i="2"/>
  <c r="BF302" i="2"/>
  <c r="BF304" i="2"/>
  <c r="BF306" i="2"/>
  <c r="BF308" i="2"/>
  <c r="BF310" i="2"/>
  <c r="BF314" i="2"/>
  <c r="BF316" i="2"/>
  <c r="BF317" i="2"/>
  <c r="BF320" i="2"/>
  <c r="BF337" i="2"/>
  <c r="BF323" i="2"/>
  <c r="BF328" i="2"/>
  <c r="BF330" i="2"/>
  <c r="BF332" i="2"/>
  <c r="BF335" i="2"/>
  <c r="BF339" i="2"/>
  <c r="BF340" i="2"/>
  <c r="BF341" i="2"/>
  <c r="BF342" i="2"/>
  <c r="BF343" i="2"/>
  <c r="BF344" i="2"/>
  <c r="BF345" i="2"/>
  <c r="F37" i="2"/>
  <c r="BD95" i="1" s="1"/>
  <c r="BD94" i="1" s="1"/>
  <c r="W33" i="1" s="1"/>
  <c r="F35" i="2"/>
  <c r="BB95" i="1" s="1"/>
  <c r="BB94" i="1" s="1"/>
  <c r="W31" i="1" s="1"/>
  <c r="F33" i="2"/>
  <c r="AZ95" i="1" s="1"/>
  <c r="AZ94" i="1" s="1"/>
  <c r="W29" i="1" s="1"/>
  <c r="J33" i="2"/>
  <c r="AV95" i="1" s="1"/>
  <c r="F36" i="2"/>
  <c r="BC95" i="1" s="1"/>
  <c r="BC94" i="1" s="1"/>
  <c r="W32" i="1" s="1"/>
  <c r="T321" i="2" l="1"/>
  <c r="R321" i="2"/>
  <c r="T130" i="2"/>
  <c r="T129" i="2" s="1"/>
  <c r="R130" i="2"/>
  <c r="R129" i="2" s="1"/>
  <c r="P321" i="2"/>
  <c r="P129" i="2" s="1"/>
  <c r="AU95" i="1" s="1"/>
  <c r="AU94" i="1" s="1"/>
  <c r="P130" i="2"/>
  <c r="BK130" i="2"/>
  <c r="BK321" i="2"/>
  <c r="J321" i="2"/>
  <c r="J106" i="2" s="1"/>
  <c r="AV94" i="1"/>
  <c r="AK29" i="1" s="1"/>
  <c r="AY94" i="1"/>
  <c r="J34" i="2"/>
  <c r="AW95" i="1"/>
  <c r="AT95" i="1" s="1"/>
  <c r="AX94" i="1"/>
  <c r="F34" i="2"/>
  <c r="BA95" i="1" s="1"/>
  <c r="BA94" i="1" s="1"/>
  <c r="W30" i="1" s="1"/>
  <c r="BK129" i="2" l="1"/>
  <c r="J129" i="2" s="1"/>
  <c r="J96" i="2" s="1"/>
  <c r="J130" i="2"/>
  <c r="J97" i="2" s="1"/>
  <c r="AW94" i="1"/>
  <c r="AK30" i="1" s="1"/>
  <c r="J30" i="2" l="1"/>
  <c r="AG95" i="1" s="1"/>
  <c r="AG94" i="1" s="1"/>
  <c r="AT94" i="1"/>
  <c r="AK26" i="1" l="1"/>
  <c r="AK35" i="1" s="1"/>
  <c r="AN94" i="1"/>
  <c r="J39" i="2"/>
  <c r="AN95" i="1"/>
</calcChain>
</file>

<file path=xl/sharedStrings.xml><?xml version="1.0" encoding="utf-8"?>
<sst xmlns="http://schemas.openxmlformats.org/spreadsheetml/2006/main" count="2699" uniqueCount="651">
  <si>
    <t>Export Komplet</t>
  </si>
  <si>
    <t/>
  </si>
  <si>
    <t>2.0</t>
  </si>
  <si>
    <t>ZAMOK</t>
  </si>
  <si>
    <t>False</t>
  </si>
  <si>
    <t>{017c266d-9e40-44c4-b20a-23502b89ea91}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</si>
  <si>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</si>
  <si>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</si>
  <si>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</si>
  <si>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</si>
  <si>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</si>
  <si>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</si>
  <si>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</si>
  <si>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PAVLOVCE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</si>
  <si>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</si>
  <si>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</si>
  <si>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Cesta III/2771 Pavlovce - Sútor v ckm 2,575-2,585</t>
  </si>
  <si>
    <t>JKSO:</t>
  </si>
  <si>
    <t>KS:</t>
  </si>
  <si>
    <t>Miesto:</t>
  </si>
  <si>
    <t>cesta Pavlovce - Sútor</t>
  </si>
  <si>
    <t>Dátum:</t>
  </si>
  <si>
    <t>18. 4. 2024</t>
  </si>
  <si>
    <t>Objednávateľ:</t>
  </si>
  <si>
    <t>IČO:</t>
  </si>
  <si>
    <t>Banskobystrický regionálna správa ciest a.s., BB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</si>
  <si>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</si>
  <si>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</si>
  <si>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</si>
  <si>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</si>
  <si>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</si>
  <si>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</si>
  <si>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</si>
  <si>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</si>
  <si>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</si>
  <si>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</si>
  <si>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</si>
  <si>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</si>
  <si>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</si>
  <si>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</si>
  <si>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</si>
  <si>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</si>
  <si>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</si>
  <si>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</si>
  <si>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</si>
  <si>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</si>
  <si>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</si>
  <si>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</si>
  <si>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</si>
  <si>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</si>
  <si>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</si>
  <si>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</si>
  <si>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</si>
  <si>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</si>
  <si>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</si>
  <si>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</si>
  <si>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</si>
  <si>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</si>
  <si>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</si>
  <si>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</si>
  <si>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</si>
  <si>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</si>
  <si>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</si>
  <si>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</si>
  <si>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</si>
  <si>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</si>
  <si>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</si>
  <si>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</si>
  <si>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</si>
  <si>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</si>
  <si>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</si>
  <si>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</si>
  <si>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</si>
  <si>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</si>
  <si>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</si>
  <si>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</si>
  <si>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</si>
  <si>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</si>
  <si>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</si>
  <si>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</si>
  <si>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Zosuv na ceste</t>
  </si>
  <si>
    <t>STA</t>
  </si>
  <si>
    <t>1</t>
  </si>
  <si>
    <t>{1cb38213-c3cd-4df2-ad30-26b81fc523a4}</t>
  </si>
  <si>
    <t>KRYCÍ LIST ROZPOČTU</t>
  </si>
  <si>
    <t>Objekt:</t>
  </si>
  <si>
    <t>01 - Zosuv na ceste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</si>
  <si>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</si>
  <si>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</si>
  <si>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</si>
  <si>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</si>
  <si>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</si>
  <si>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</si>
  <si>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</si>
  <si>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</si>
  <si>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</si>
  <si>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</si>
  <si>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</si>
  <si>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</si>
  <si>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</si>
  <si>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</si>
  <si>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</si>
  <si>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</si>
  <si>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767 - Konštrukcie doplnkové kovové</t>
  </si>
  <si>
    <t>OST - Ostatné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</si>
  <si>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</si>
  <si>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</si>
  <si>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</si>
  <si>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</si>
  <si>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</si>
  <si>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</si>
  <si>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</si>
  <si>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</si>
  <si>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</si>
  <si>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</si>
  <si>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</si>
  <si>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</si>
  <si>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</si>
  <si>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</si>
  <si>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</si>
  <si>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</si>
  <si>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</si>
  <si>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111201101.S</t>
  </si>
  <si>
    <t>Odstránenie krovín a stromov s koreňom s priemerom kmeňa do 100 mm, do 1000 m2</t>
  </si>
  <si>
    <t>m2</t>
  </si>
  <si>
    <t>4</t>
  </si>
  <si>
    <t>2</t>
  </si>
  <si>
    <t>-74893073</t>
  </si>
  <si>
    <t>VV</t>
  </si>
  <si>
    <t>160,0    "odhad</t>
  </si>
  <si>
    <t>111201400</t>
  </si>
  <si>
    <t>Štiepkovanie drevín  (spracovanie krovín)</t>
  </si>
  <si>
    <t>m3</t>
  </si>
  <si>
    <t>-1942303263</t>
  </si>
  <si>
    <t>160,0*0,5     "spracovaná hmota  na ďalšie využitie</t>
  </si>
  <si>
    <t>3</t>
  </si>
  <si>
    <t>113107142.S</t>
  </si>
  <si>
    <t>Odstránenie krytu asfaltového v ploche do 200 m2, hr. nad 50 do 100 mm,  -0,25000t</t>
  </si>
  <si>
    <t>-678513492</t>
  </si>
  <si>
    <t>3,0*30,0*2   "exist. živičný kryh hr. 100 mm</t>
  </si>
  <si>
    <t>113307124.S</t>
  </si>
  <si>
    <t>Odstránenie podkladu v ploche do 200 m2 z kameniva hrubého drveného, hr.300 do 400mm,  -0,5600t</t>
  </si>
  <si>
    <t>1997015975</t>
  </si>
  <si>
    <t>3,0*30,0*2*2     "podklad. vrstvy vozovky hr.60-70 cm</t>
  </si>
  <si>
    <t>5</t>
  </si>
  <si>
    <t>122201102.S</t>
  </si>
  <si>
    <t>Odkopávka a prekopávka nezapažená v hornine 3, nad 100 do 1000 m3</t>
  </si>
  <si>
    <t>-1470931651</t>
  </si>
  <si>
    <t>17,4*30+7,5*30,0   "odstránenie násypu vozovky</t>
  </si>
  <si>
    <t>6</t>
  </si>
  <si>
    <t>131201101.S</t>
  </si>
  <si>
    <t>Výkop nezapaženej jamy v hornine 3, do 100 m3</t>
  </si>
  <si>
    <t>860012830</t>
  </si>
  <si>
    <t>1,8*1,0*13      "výmena podložia pod priepust</t>
  </si>
  <si>
    <t>0,8*2,8*13       "výkop pre priepust</t>
  </si>
  <si>
    <t>Súčet</t>
  </si>
  <si>
    <t>7</t>
  </si>
  <si>
    <t>132201102.S</t>
  </si>
  <si>
    <t>Výkop ryhy do šírky 600 mm v horn.3 nad 100 m3</t>
  </si>
  <si>
    <t>2118342164</t>
  </si>
  <si>
    <t>1,5*2,0*137,0   "rýha pre odvodňov.potrubie</t>
  </si>
  <si>
    <t>1,0*2,0*6      "rozšírenie výkopu pre kontr. šachty na potrubí</t>
  </si>
  <si>
    <t>8</t>
  </si>
  <si>
    <t>132201202.S</t>
  </si>
  <si>
    <t>Výkop ryhy šírky 600-2000mm horn.3 od 100 do 1000 m3</t>
  </si>
  <si>
    <t>-2063790822</t>
  </si>
  <si>
    <t>1,0*2,0*173,0       "výkop pre drenážno-stabilizačné rebrá</t>
  </si>
  <si>
    <t>9</t>
  </si>
  <si>
    <t>162301500.S</t>
  </si>
  <si>
    <t>Vodorovné premiestnenie vyklčovaných krovín do priemeru kmeňa 100 mm na vzdialenosť 3000 m</t>
  </si>
  <si>
    <t>-1634501627</t>
  </si>
  <si>
    <t>10</t>
  </si>
  <si>
    <t>162501122.S</t>
  </si>
  <si>
    <t>Vodorovné premiestnenie výkopku po spevnenej ceste z horniny tr.1-4, nad 100 do 1000 m3 na vzdialenosť do 3000 m</t>
  </si>
  <si>
    <t>-173324000</t>
  </si>
  <si>
    <t>747,0+52,52+423,0+346,0      "zemina z výkopov na skládku</t>
  </si>
  <si>
    <t>283,94    "presun zeminy z medziskládky na spätné použitie</t>
  </si>
  <si>
    <t>11</t>
  </si>
  <si>
    <t>162501123.S</t>
  </si>
  <si>
    <t>Vodorovné premiestnenie výkopku po spevnenej ceste z horniny tr.1-4, nad 100 do 1000 m3, príplatok k cene za každých ďalšich a začatých 1000 m</t>
  </si>
  <si>
    <t>1459698672</t>
  </si>
  <si>
    <t>(1568,52-283,94)*29      "prebytočná zemina na skládku do 30 km</t>
  </si>
  <si>
    <t>12</t>
  </si>
  <si>
    <t>167101102.S</t>
  </si>
  <si>
    <t>Nakladanie neuľahnutého výkopku z hornín tr.1-4 nad 100 do 1000 m3</t>
  </si>
  <si>
    <t>-1195478090</t>
  </si>
  <si>
    <t xml:space="preserve">123,30+0,84+4,50+68,80+86,50      "zemina na spätné použitie </t>
  </si>
  <si>
    <t>13</t>
  </si>
  <si>
    <t>171101102.S</t>
  </si>
  <si>
    <t>Uloženie sypaniny do násypu súdržnej horniny s mierou zhutnenia na 96 % podľa Proctor-Standard</t>
  </si>
  <si>
    <t>-1539180392</t>
  </si>
  <si>
    <t>7,75*30,0 +4,13*30,0      "výmena podložia fr. 0/300, polovičný profil</t>
  </si>
  <si>
    <t>14</t>
  </si>
  <si>
    <t>M</t>
  </si>
  <si>
    <t>583820000710.S</t>
  </si>
  <si>
    <t>Kameň lomový neupravený, z vyvretých hornín, fr.0-300</t>
  </si>
  <si>
    <t>t</t>
  </si>
  <si>
    <t>401916184</t>
  </si>
  <si>
    <t>15</t>
  </si>
  <si>
    <t>171101111.S</t>
  </si>
  <si>
    <t>Uloženie sypaniny do násypu  nesúdržnej horníny v aktívnej zóne</t>
  </si>
  <si>
    <t>611380023</t>
  </si>
  <si>
    <t>2,4*30 + 3,6*30,0      "aktívna zóna , polovičný profil</t>
  </si>
  <si>
    <t>16</t>
  </si>
  <si>
    <t>583410004600.S</t>
  </si>
  <si>
    <t>Štrkodrva frakcia 0-125 mm</t>
  </si>
  <si>
    <t>-2071179923</t>
  </si>
  <si>
    <t>180,000*1,89</t>
  </si>
  <si>
    <t>17</t>
  </si>
  <si>
    <t>171201202.S</t>
  </si>
  <si>
    <t>Uloženie sypaniny na skládky nad 100 do 1000 m3</t>
  </si>
  <si>
    <t>-1180894374</t>
  </si>
  <si>
    <t>1568,52-283,94      "prebytočná zemina na skládku do 30 km</t>
  </si>
  <si>
    <t>18</t>
  </si>
  <si>
    <t>171209002.S</t>
  </si>
  <si>
    <t>Poplatok za skládku - zemina a kamenivo (17 05) ostatné</t>
  </si>
  <si>
    <t>-551893262</t>
  </si>
  <si>
    <t>1284,58*1,90      "prebytočná zemina</t>
  </si>
  <si>
    <t xml:space="preserve">360,0*0,56        "ŠD z telesa vozovky </t>
  </si>
  <si>
    <t>19</t>
  </si>
  <si>
    <t>174101001.S</t>
  </si>
  <si>
    <t>Zásyp sypaninou so zhutnením jám, šachiet, rýh, zárezov alebo okolo objektov do 100 m3</t>
  </si>
  <si>
    <t>-1460142982</t>
  </si>
  <si>
    <t>1,8*1,0*13      "výmena podložia pod priepust - LK fr.0-300</t>
  </si>
  <si>
    <t>0,2*4,2    "zásyp zeminou pri čele priepustu</t>
  </si>
  <si>
    <t>2,0*30,0     "zásyp stabiliz. konštrukcie zo ŠD fr.  0/63 mm</t>
  </si>
  <si>
    <t>1320670955</t>
  </si>
  <si>
    <t xml:space="preserve">23,4*1,89        "výmena podložia </t>
  </si>
  <si>
    <t>21</t>
  </si>
  <si>
    <t>583410004400.S</t>
  </si>
  <si>
    <t>Štrkodrva frakcia 0-63 mm</t>
  </si>
  <si>
    <t>-1288520425</t>
  </si>
  <si>
    <t>60,0*1,89</t>
  </si>
  <si>
    <t>22</t>
  </si>
  <si>
    <t>174101002.S</t>
  </si>
  <si>
    <t>Zásyp sypaninou so zhutnením jám, šachiet, rýh, zárezov alebo okolo objektov nad 100 do 1000 m3</t>
  </si>
  <si>
    <t>774204517</t>
  </si>
  <si>
    <t>1,5*0,6*137,0     "dosypanie rýhy zeminou z výkopu  v hr. 0,6 m</t>
  </si>
  <si>
    <t xml:space="preserve">0,6*2,5*1,5 *2     "zásyp zeminou na vtoku a výtoku </t>
  </si>
  <si>
    <t>0,7*0,7*140,0       "zásyp zeminou za priekop. žľabom</t>
  </si>
  <si>
    <t>0,5*173,0     "spätný zásyp zeminou drenážno-stabiliz. rebra</t>
  </si>
  <si>
    <t>23</t>
  </si>
  <si>
    <t>175101102.S</t>
  </si>
  <si>
    <t>Obsyp potrubia sypaninou z vhodných hornín 1 až 4 s prehodením sypaniny</t>
  </si>
  <si>
    <t>843560952</t>
  </si>
  <si>
    <t>1,5*1,2*137,0+0,7*2,0*6     "obsyp potrubia  a šácht ŠD</t>
  </si>
  <si>
    <t>24</t>
  </si>
  <si>
    <t>-1583041517</t>
  </si>
  <si>
    <t>255,000*1,87</t>
  </si>
  <si>
    <t>25</t>
  </si>
  <si>
    <t>175101201.S</t>
  </si>
  <si>
    <t>Obsyp objektov sypaninou z vhodných hornín 1 až 4 bez prehodenia sypaniny</t>
  </si>
  <si>
    <t>-1208327472</t>
  </si>
  <si>
    <t xml:space="preserve">1,5*1,2*137,0        "obsyp potrubia ŠD </t>
  </si>
  <si>
    <t>1,35*27,5       "výplň líca stabilizač.konštrukcie ŠD fr. 63/125 mm</t>
  </si>
  <si>
    <t>26</t>
  </si>
  <si>
    <t>583410004610.S</t>
  </si>
  <si>
    <t>Štrkodrva frakcia 63-125 mm</t>
  </si>
  <si>
    <t>871044488</t>
  </si>
  <si>
    <t>37,125*1,89</t>
  </si>
  <si>
    <t>27</t>
  </si>
  <si>
    <t>181006111.S</t>
  </si>
  <si>
    <t>Rozprestretie zemín schopných zúrodnenia v rovine a v sklone do 1:5, pri hr. vrstvy do 0,10 m</t>
  </si>
  <si>
    <t>-204458739</t>
  </si>
  <si>
    <t>300,0    "úprava plôch po ukončení výstavby</t>
  </si>
  <si>
    <t>28</t>
  </si>
  <si>
    <t>181101102.S</t>
  </si>
  <si>
    <t>Úprava pláne v zárezoch v hornine 1-4 so zhutnením</t>
  </si>
  <si>
    <t>312937092</t>
  </si>
  <si>
    <t>29</t>
  </si>
  <si>
    <t>183405212.S</t>
  </si>
  <si>
    <t>Výsev trávniku hydroosevom na hlušinu</t>
  </si>
  <si>
    <t>1521070155</t>
  </si>
  <si>
    <t>30</t>
  </si>
  <si>
    <t>005720001300.S</t>
  </si>
  <si>
    <t>Osivá tráv - trávové semeno</t>
  </si>
  <si>
    <t>kg</t>
  </si>
  <si>
    <t>916392192</t>
  </si>
  <si>
    <t>300*0,0309 'Prepočítané koeficientom množstva</t>
  </si>
  <si>
    <t>Zakladanie</t>
  </si>
  <si>
    <t>31</t>
  </si>
  <si>
    <t>211521111.S</t>
  </si>
  <si>
    <t>Výplň odvodňovacieho rebra alebo trativodu do rýh kamenivom hrubým drveným frakcie 16-125</t>
  </si>
  <si>
    <t>2128303137</t>
  </si>
  <si>
    <t>1,35*173,0     "ŠD fr. 32/63 mm</t>
  </si>
  <si>
    <t>32</t>
  </si>
  <si>
    <t>211571111.S</t>
  </si>
  <si>
    <t>Výplň odvodňovacieho rebra alebo trativodu do rýh s úpravou povrchu výplne štrkopieskom</t>
  </si>
  <si>
    <t>-1536747904</t>
  </si>
  <si>
    <t>1,0*0,2*173,0     "ŠP hr. 200 mm</t>
  </si>
  <si>
    <t>33</t>
  </si>
  <si>
    <t>211971121.S</t>
  </si>
  <si>
    <t>Zhotov. oplášt. výplne z geotext. v ryhe alebo v záreze pri rozvinutej šírke oplášt. od 0 do 2, 5 m</t>
  </si>
  <si>
    <t>2032078644</t>
  </si>
  <si>
    <t>1,3*173,0     "separačná geotextília</t>
  </si>
  <si>
    <t>34</t>
  </si>
  <si>
    <t>693110004500.S</t>
  </si>
  <si>
    <t>Geotextília polypropylénová netkaná 300 g/m2</t>
  </si>
  <si>
    <t>-664435509</t>
  </si>
  <si>
    <t>224,9*1,02 'Prepočítané koeficientom množstva</t>
  </si>
  <si>
    <t>35</t>
  </si>
  <si>
    <t>212752175.S</t>
  </si>
  <si>
    <t>Montáž trativodu so štrkovým lôžkom z flexodrenážnych rúr PVC/PE, DN 160</t>
  </si>
  <si>
    <t>m</t>
  </si>
  <si>
    <t>-673671871</t>
  </si>
  <si>
    <t>100,0   "vrátane lôžka a zásypu zo ŠP</t>
  </si>
  <si>
    <t>36</t>
  </si>
  <si>
    <t>286110015200.S</t>
  </si>
  <si>
    <t>Flexibilná drenážna PVC-U rúra DN 160, perforovaná</t>
  </si>
  <si>
    <t>819666598</t>
  </si>
  <si>
    <t>37</t>
  </si>
  <si>
    <t>286510007420.S</t>
  </si>
  <si>
    <t>T-kus PVC-U pre flexibilné drenážne rúry DN 160</t>
  </si>
  <si>
    <t>ks</t>
  </si>
  <si>
    <t>-1182808093</t>
  </si>
  <si>
    <t>38</t>
  </si>
  <si>
    <t>212756121.S</t>
  </si>
  <si>
    <t>Trativody z flexodrenážnych rúr, DN 160</t>
  </si>
  <si>
    <t>-407025083</t>
  </si>
  <si>
    <t>173,0      "trativody v drenážom rebre</t>
  </si>
  <si>
    <t>39</t>
  </si>
  <si>
    <t>212971113.S</t>
  </si>
  <si>
    <t>Opláštenie drenážnych rúr filtračnou textíliou DN 160</t>
  </si>
  <si>
    <t>-2137084622</t>
  </si>
  <si>
    <t>40</t>
  </si>
  <si>
    <t>215901101.S</t>
  </si>
  <si>
    <t>Zhutnenie podložia z hor. súdr. do 92%PS a nesúdr. Id do 0,8</t>
  </si>
  <si>
    <t>1911602313</t>
  </si>
  <si>
    <t>120,0*2          "podložie  vozovky</t>
  </si>
  <si>
    <t>41</t>
  </si>
  <si>
    <t>271521111.S</t>
  </si>
  <si>
    <t>Vankúše zhutnené pod základy z kameniva hrubého drveného, frakcie 16 - 125 mm</t>
  </si>
  <si>
    <t>1745419153</t>
  </si>
  <si>
    <t>0,5*0,15*29,0      "vankúš pod stabiliz. konštrukciou</t>
  </si>
  <si>
    <t>42</t>
  </si>
  <si>
    <t>285992000.1</t>
  </si>
  <si>
    <t>Osadenie a dodávka stabilizačnej konštrukcie s gravitačnou platňou, rozmer líca 2,0x2,5 m</t>
  </si>
  <si>
    <t>500954645</t>
  </si>
  <si>
    <t>Zvislé a kompletné konštrukcie</t>
  </si>
  <si>
    <t>43</t>
  </si>
  <si>
    <t>348171211.S</t>
  </si>
  <si>
    <t>Osadzovanie zábradlia oceľového na múroch a valoch, vrátane spojenia dielcov, hmotnosti do 100 kg/m</t>
  </si>
  <si>
    <t>-977703214</t>
  </si>
  <si>
    <t>(1,3+1,5)*2*2      "zábradlie trubkové dvojmadlové na kalovej jame</t>
  </si>
  <si>
    <t>4,0     "zábradlie trubkové dvojmadlové na čele priepustu</t>
  </si>
  <si>
    <t>44</t>
  </si>
  <si>
    <t>553520000150.S</t>
  </si>
  <si>
    <t>Zábradlie trubkové dvojmadlové výšky 1,10 m,  s potrchovou úpravou podľa PD</t>
  </si>
  <si>
    <t>-498022256</t>
  </si>
  <si>
    <t>Vodorovné konštrukcie</t>
  </si>
  <si>
    <t>45</t>
  </si>
  <si>
    <t>451313511.S</t>
  </si>
  <si>
    <t>Podkladová vrstva z betónu prostého vodostavebného C 25/30 pod dlažbu hr.do 100 mm</t>
  </si>
  <si>
    <t>-1362476274</t>
  </si>
  <si>
    <t>2,2*2,0*3,1     "dlažba svahov pri výtoku</t>
  </si>
  <si>
    <t>5,0*1,0      "dlažba výtoku</t>
  </si>
  <si>
    <t>46</t>
  </si>
  <si>
    <t>451541112.S</t>
  </si>
  <si>
    <t>Lôžko pod potrubie, stoky a drobné objekty, v otvorenom výkope zo štrkodrvy 0-32 mm</t>
  </si>
  <si>
    <t>1517747489</t>
  </si>
  <si>
    <t>1,2*10,0*0,1     "podklad. vrstva pod priepust</t>
  </si>
  <si>
    <t>1,0*5,0 *0,1       "podklad. vrstva pod dlažbu na výtoku</t>
  </si>
  <si>
    <t>47</t>
  </si>
  <si>
    <t>451572111.S</t>
  </si>
  <si>
    <t>Lôžko pod potrubie, stoky a drobné objekty, v otvorenom výkope z kameniva drobného ťaženého 0-4 mm</t>
  </si>
  <si>
    <t>415024388</t>
  </si>
  <si>
    <t xml:space="preserve">1,0*0,2*137,0    </t>
  </si>
  <si>
    <t>48</t>
  </si>
  <si>
    <t>452111111.S</t>
  </si>
  <si>
    <t>Osadenie bet.dielca, podvalu pod potrubie v otvorenom výkope, prierez. plochy do 25 000 mm2</t>
  </si>
  <si>
    <t>-1899269011</t>
  </si>
  <si>
    <t>49</t>
  </si>
  <si>
    <t>592650001380.S</t>
  </si>
  <si>
    <t xml:space="preserve">Betónový podkladný hranol  800x170x150 mm, pre potrubia </t>
  </si>
  <si>
    <t>869730621</t>
  </si>
  <si>
    <t>50</t>
  </si>
  <si>
    <t>452112211.S</t>
  </si>
  <si>
    <t>Osadenie rámu pod poklopy a mreže, výšky do 100 mm</t>
  </si>
  <si>
    <t>973058270</t>
  </si>
  <si>
    <t>51</t>
  </si>
  <si>
    <t>552410002800.S</t>
  </si>
  <si>
    <t>Rám kanálový liatinový 610x610 mm</t>
  </si>
  <si>
    <t>1469020047</t>
  </si>
  <si>
    <t>52</t>
  </si>
  <si>
    <t>452311131.S</t>
  </si>
  <si>
    <t>Dosky, bloky, sedlá z betónu v otvorenom výkope tr. C 12/15</t>
  </si>
  <si>
    <t>-1845795346</t>
  </si>
  <si>
    <t>1,5*1,5*0,1*6       "podkladný betón šachty</t>
  </si>
  <si>
    <t>1,7*2,0*0,1*2     "podklad.betón kalovej jamy na vtoku a výtoku</t>
  </si>
  <si>
    <t>1,0*1,2*0,1*2    "podklad. betón pod kamemmú dlažbu kalovej jamy</t>
  </si>
  <si>
    <t>53</t>
  </si>
  <si>
    <t>452351101.S</t>
  </si>
  <si>
    <t>Debnenie v otvorenom výkope dosiek, sedlových lôžok a blokov pod potrubie,stoky a drobné objekty</t>
  </si>
  <si>
    <t>-896586842</t>
  </si>
  <si>
    <t>1,5*4*0,1*6+(1,7+2,0)*2*0,1*2</t>
  </si>
  <si>
    <t>54</t>
  </si>
  <si>
    <t>465511511.S</t>
  </si>
  <si>
    <t>Dlažba kladená do malty s vyplnením škár maltou MC 10 a s vyškárovaním maltou MCS do 20 m2, hr. 200 mm</t>
  </si>
  <si>
    <t>-1962677877</t>
  </si>
  <si>
    <t xml:space="preserve">1,2*1,0*2      "dno kalovej jamy </t>
  </si>
  <si>
    <t>5,0*1,0    "dlažba žľabu na výtoku</t>
  </si>
  <si>
    <t>Komunikácie</t>
  </si>
  <si>
    <t>55</t>
  </si>
  <si>
    <t>564871111.S</t>
  </si>
  <si>
    <t>Podklad zo štrkodrviny s rozprestretím a zhutnením, po zhutnení hr. 250 mm</t>
  </si>
  <si>
    <t>-1896529265</t>
  </si>
  <si>
    <t>240,0        "ŠD fr. 0-63 mm , nová vozovka</t>
  </si>
  <si>
    <t>56</t>
  </si>
  <si>
    <t>567123821.S</t>
  </si>
  <si>
    <t>Podklad z kameniva stmeleného cementom na diaľnici s rozprestretím a zhutnením CBGM C 5/6, hr. 150 mm</t>
  </si>
  <si>
    <t>-1370330438</t>
  </si>
  <si>
    <t>57</t>
  </si>
  <si>
    <t>569903311.S</t>
  </si>
  <si>
    <t>Zhotovenie zemných krajníc z hornín akejkoľvek triedy so zhutnením</t>
  </si>
  <si>
    <t>952485178</t>
  </si>
  <si>
    <t>24,0       "nespevnená krajnica  fr. 0-32 mm</t>
  </si>
  <si>
    <t>58</t>
  </si>
  <si>
    <t>583410004300.S</t>
  </si>
  <si>
    <t>Štrkodrva frakcia 0-32 mm</t>
  </si>
  <si>
    <t>197351755</t>
  </si>
  <si>
    <t>24,0*1,89</t>
  </si>
  <si>
    <t>59</t>
  </si>
  <si>
    <t>573111113.S</t>
  </si>
  <si>
    <t>Postrek asfaltový infiltračný s posypom kamenivom z asfaltu cestného v množstve 1,50 kg/m2</t>
  </si>
  <si>
    <t>38665591</t>
  </si>
  <si>
    <t>60</t>
  </si>
  <si>
    <t>573211111.S</t>
  </si>
  <si>
    <t>Postrek asfaltový spojovací bez posypu kamenivom z asfaltu cestného v množstve 0,70 kg/m2</t>
  </si>
  <si>
    <t>-2056049662</t>
  </si>
  <si>
    <t>240,0*2</t>
  </si>
  <si>
    <t>61</t>
  </si>
  <si>
    <t>577144211.S</t>
  </si>
  <si>
    <t>Asfaltový betón vrstva obrusná AC 11 O v pruhu š. do 3 m z nemodifik. asfaltu tr. I, po zhutnení hr. 50 mm</t>
  </si>
  <si>
    <t>2088050536</t>
  </si>
  <si>
    <t>120,0*2</t>
  </si>
  <si>
    <t>62</t>
  </si>
  <si>
    <t>577144311.S</t>
  </si>
  <si>
    <t>Asfaltový betón vrstva obrusná alebo ložná AC 16 v pruhu š. do 3 m z nemodifik. asfaltu tr. I, po zhutnení hr. 50 mm</t>
  </si>
  <si>
    <t>464929962</t>
  </si>
  <si>
    <t>63</t>
  </si>
  <si>
    <t>577154411.S</t>
  </si>
  <si>
    <t>Asfaltový betón vrstva ložná AC 22 L v pruhu š. do 3 m z nemodifik. asfaltu tr. I, po zhutnení hr. 60 mm</t>
  </si>
  <si>
    <t>-428430844</t>
  </si>
  <si>
    <t>Rúrové vedenie</t>
  </si>
  <si>
    <t>64</t>
  </si>
  <si>
    <t>871444058.S</t>
  </si>
  <si>
    <t>Montáž kanalizačného PP potrubia korugovaného DN 600</t>
  </si>
  <si>
    <t>-2024856763</t>
  </si>
  <si>
    <t>65</t>
  </si>
  <si>
    <t>286140012100.S</t>
  </si>
  <si>
    <t>Rúra PP s hrdlom vrátane tesnenia SN 10, DN 600 dĺ. 6 m korugovaná pre gravitačnú kanalizáciu</t>
  </si>
  <si>
    <t>-353936265</t>
  </si>
  <si>
    <t>137*0,167 'Prepočítané koeficientom množstva</t>
  </si>
  <si>
    <t>66</t>
  </si>
  <si>
    <t>892422121.S</t>
  </si>
  <si>
    <t>Tlaková skúška vodou potrubí DN 500-800 s kompletnou sadou tesniaceho vaku</t>
  </si>
  <si>
    <t>úsek</t>
  </si>
  <si>
    <t>1728822493</t>
  </si>
  <si>
    <t>7,0    "úseky medzi šachtami</t>
  </si>
  <si>
    <t>67</t>
  </si>
  <si>
    <t>894421111.S</t>
  </si>
  <si>
    <t>Zriadenie šachiet prefabrikovaných do 4t</t>
  </si>
  <si>
    <t>926595774</t>
  </si>
  <si>
    <t>3,0*2      "kalová jama na vtoku a výtoku</t>
  </si>
  <si>
    <t>68</t>
  </si>
  <si>
    <t>592240007800.S</t>
  </si>
  <si>
    <t>Dno štvorcové so stúpadlom pre štvorcovú kanalizačnú šachtu, rozmer 1500x1300x1000 mm</t>
  </si>
  <si>
    <t>-1286955346</t>
  </si>
  <si>
    <t>69</t>
  </si>
  <si>
    <t>592240007600.S</t>
  </si>
  <si>
    <t>Skruž betónová štvorcová pre kanalizačnú šachtu, rozmer 1500x1300x1000 mm, so stupadlami</t>
  </si>
  <si>
    <t>1796193587</t>
  </si>
  <si>
    <t>70</t>
  </si>
  <si>
    <t>592240009400</t>
  </si>
  <si>
    <t xml:space="preserve">Betónový roznášací prstenec 1500/1300/300 ku kanalizačnej šachte </t>
  </si>
  <si>
    <t>1170477306</t>
  </si>
  <si>
    <t>71</t>
  </si>
  <si>
    <t>894422003.S</t>
  </si>
  <si>
    <t>Osadenie betónových prefabrikovaných dielcov dna pre šachty DN 1000</t>
  </si>
  <si>
    <t>1926134809</t>
  </si>
  <si>
    <t>72</t>
  </si>
  <si>
    <t>592240003600.S</t>
  </si>
  <si>
    <t>Dno betónové priame pre kanalizačnú šachtu DN 1000, rozmer 1000/800x500 mm</t>
  </si>
  <si>
    <t>1643893297</t>
  </si>
  <si>
    <t>73</t>
  </si>
  <si>
    <t>894422053.S</t>
  </si>
  <si>
    <t>Osadenie betónových prefabrikovaných dielcov rovných skruží pre šachty DN 1000</t>
  </si>
  <si>
    <t>380558140</t>
  </si>
  <si>
    <t>74</t>
  </si>
  <si>
    <t>592240002500.S</t>
  </si>
  <si>
    <t>Skruž betónová so stúpadlom pre kanalizačnú šachtu DN 1000, Dxvxhr 1000x500x100 mm</t>
  </si>
  <si>
    <t>-467539330</t>
  </si>
  <si>
    <t>75</t>
  </si>
  <si>
    <t>894422103.S</t>
  </si>
  <si>
    <t>Osadenie betónových prefabrikovaných dielcov prechodových skruží-kónusov pre šachty DN 1000</t>
  </si>
  <si>
    <t>1278962772</t>
  </si>
  <si>
    <t>76</t>
  </si>
  <si>
    <t>592240013920.S</t>
  </si>
  <si>
    <t>Kónus betónový pre kanalizačnú šachtu DN 1000/625, výška 670 mm, hr. steny 90 mm</t>
  </si>
  <si>
    <t>-1527724544</t>
  </si>
  <si>
    <t>77</t>
  </si>
  <si>
    <t>899102111.S</t>
  </si>
  <si>
    <t>Osadenie poklopu liatinového a oceľového vrátane rámu hmotn. nad 50 do 100 kg</t>
  </si>
  <si>
    <t>-1235386307</t>
  </si>
  <si>
    <t>78</t>
  </si>
  <si>
    <t>552410002200.S</t>
  </si>
  <si>
    <t>Poklop liatinový B125 priemer 600 mm</t>
  </si>
  <si>
    <t>1020057714</t>
  </si>
  <si>
    <t>79</t>
  </si>
  <si>
    <t>592240004500.S</t>
  </si>
  <si>
    <t>Elastomerové tesnenie DN 1000 pre spojenie šachtových dielov kanalizačnej šachty DN 1000</t>
  </si>
  <si>
    <t>693488602</t>
  </si>
  <si>
    <t>4*6</t>
  </si>
  <si>
    <t>80</t>
  </si>
  <si>
    <t>899661312.S</t>
  </si>
  <si>
    <t>Zhotovenie filtračného obalu drenážnych rúrok proti zarastaniu koreňmi DN 130-200 zo slamenej rohože</t>
  </si>
  <si>
    <t>-687445592</t>
  </si>
  <si>
    <t>81</t>
  </si>
  <si>
    <t>899721123.S</t>
  </si>
  <si>
    <t>Signalizačný vodič na potrubí PVC DN nad 500 do 750</t>
  </si>
  <si>
    <t>897149347</t>
  </si>
  <si>
    <t>Ostatné konštrukcie a práce-búranie</t>
  </si>
  <si>
    <t>82</t>
  </si>
  <si>
    <t>912291111.S</t>
  </si>
  <si>
    <t>Osadenie smerového stĺpika plastového s vykopaním a odhodom výkopku do 3 m</t>
  </si>
  <si>
    <t>1919927902</t>
  </si>
  <si>
    <t>83</t>
  </si>
  <si>
    <t>404490000100.S</t>
  </si>
  <si>
    <t>Cestný stĺpik CS - 1200 mm, fólia II. triedy</t>
  </si>
  <si>
    <t>2075793261</t>
  </si>
  <si>
    <t>84</t>
  </si>
  <si>
    <t>919411121.S</t>
  </si>
  <si>
    <t>Čelo priepustu z betónu prostého z rúr DN 600 až DN 800 mm</t>
  </si>
  <si>
    <t>1880277235</t>
  </si>
  <si>
    <t>1,0      "čelo DN 600 z bet. C 30/37,  vr. podklad. betónu C 12/15 hr. 100 mm</t>
  </si>
  <si>
    <t>85</t>
  </si>
  <si>
    <t>919514112.S</t>
  </si>
  <si>
    <t>Zhotovenie priepustu z rúr železobetónových DN 600</t>
  </si>
  <si>
    <t>1122988864</t>
  </si>
  <si>
    <t>86</t>
  </si>
  <si>
    <t>592220000540.S</t>
  </si>
  <si>
    <t>Rúra železobetónová hrdlová pre splaškové odpadové vody DN 600, dĺžky 2500 mm</t>
  </si>
  <si>
    <t>228528566</t>
  </si>
  <si>
    <t>10*0,404 'Prepočítané koeficientom množstva</t>
  </si>
  <si>
    <t>87</t>
  </si>
  <si>
    <t>919535559.S</t>
  </si>
  <si>
    <t>Obetónovanie rúrového priepustu betónom jednoduchým tr. C 25/30</t>
  </si>
  <si>
    <t>633387922</t>
  </si>
  <si>
    <t>1,2*1,12*10-(0,3*0,3*3,14*10,0)     "obetónovanie hr. 200 mm</t>
  </si>
  <si>
    <t>88</t>
  </si>
  <si>
    <t>935112411.S</t>
  </si>
  <si>
    <t>Osadenie priekop. žľabu z betón. priekopových tvárnic šírky nad 1200 do 2000  mm do betónu C 25/30</t>
  </si>
  <si>
    <t>1882736797</t>
  </si>
  <si>
    <t>100,0+40,0</t>
  </si>
  <si>
    <t>89</t>
  </si>
  <si>
    <t>592270002400.S</t>
  </si>
  <si>
    <t>Odvodňovací žľab betónový "L"  500/500/600x700</t>
  </si>
  <si>
    <t>1232531969</t>
  </si>
  <si>
    <t>140*2,02 'Prepočítané koeficientom množstva</t>
  </si>
  <si>
    <t>90</t>
  </si>
  <si>
    <t>979082213.S</t>
  </si>
  <si>
    <t>Vodorovná doprava sutiny so zložením a hrubým urovnaním na vzdialenosť do 1 km</t>
  </si>
  <si>
    <t>-122629909</t>
  </si>
  <si>
    <t>180,0*0,25      "živičný kryt  z vozovky</t>
  </si>
  <si>
    <t>91</t>
  </si>
  <si>
    <t>979082219.S</t>
  </si>
  <si>
    <t>Príplatok k cene za každý ďalší aj začatý 1 km nad 1 km pre vodorovnú dopravu sutiny</t>
  </si>
  <si>
    <t>240595886</t>
  </si>
  <si>
    <t>246,60*29      "odvoz na skládku do 30 km</t>
  </si>
  <si>
    <t>92</t>
  </si>
  <si>
    <t>979087212.S</t>
  </si>
  <si>
    <t>Nakladanie na dopravné prostriedky pre vodorovnú dopravu sutiny</t>
  </si>
  <si>
    <t>-1777813959</t>
  </si>
  <si>
    <t>93</t>
  </si>
  <si>
    <t>979089212.S</t>
  </si>
  <si>
    <t>Poplatok za skládku - bitúmenové zmesi, uholný decht, dechtové výrobky (17 03 ), ostatné</t>
  </si>
  <si>
    <t>1199762153</t>
  </si>
  <si>
    <t>99</t>
  </si>
  <si>
    <t>Presun hmôt HSV</t>
  </si>
  <si>
    <t>94</t>
  </si>
  <si>
    <t>998225111.S</t>
  </si>
  <si>
    <t>Presun hmôt pre pozemnú komunikáciu a letisko s krytom asfaltovým akejkoľvek dĺžky objektu</t>
  </si>
  <si>
    <t>664910903</t>
  </si>
  <si>
    <t>PSV</t>
  </si>
  <si>
    <t>Práce a dodávky PSV</t>
  </si>
  <si>
    <t>711</t>
  </si>
  <si>
    <t>Izolácie proti vode a vlhkosti</t>
  </si>
  <si>
    <t>95</t>
  </si>
  <si>
    <t>711112001.S</t>
  </si>
  <si>
    <t>Zhotovenie  izolácie proti zemnej vlhkosti zvislá penetračným náterom za studena</t>
  </si>
  <si>
    <t>-1154209639</t>
  </si>
  <si>
    <t xml:space="preserve">(1,3+1,8)*2,3*2*2     "kalová jama na vtoku a výtoku </t>
  </si>
  <si>
    <t>2,3*4,2*2      "čelo priepustu DN 600</t>
  </si>
  <si>
    <t>0,6*3,14*10,0      "priepust</t>
  </si>
  <si>
    <t>96</t>
  </si>
  <si>
    <t>246170000900.S</t>
  </si>
  <si>
    <t>Lak asfaltový penetračný</t>
  </si>
  <si>
    <t>-2017514503</t>
  </si>
  <si>
    <t>66,68*0,00035 'Prepočítané koeficientom množstva</t>
  </si>
  <si>
    <t>97</t>
  </si>
  <si>
    <t>711112002.S</t>
  </si>
  <si>
    <t>Zhotovenie  izolácie proti zemnej vlhkosti zvislá asfaltovým lakom za studena</t>
  </si>
  <si>
    <t>1175789157</t>
  </si>
  <si>
    <t>66,680*2      "2x asfaltový náter</t>
  </si>
  <si>
    <t>98</t>
  </si>
  <si>
    <t>111610000700.S</t>
  </si>
  <si>
    <t>Asfalt izolačný v bubnoch</t>
  </si>
  <si>
    <t>1174771311</t>
  </si>
  <si>
    <t>133,36*0,00085 'Prepočítané koeficientom množstva</t>
  </si>
  <si>
    <t>767</t>
  </si>
  <si>
    <t>Konštrukcie doplnkové kovové</t>
  </si>
  <si>
    <t>767662210.S</t>
  </si>
  <si>
    <t>Montáž mreží pevných otváravých</t>
  </si>
  <si>
    <t>268714244</t>
  </si>
  <si>
    <t>1,2*1,4*2      "kompozitná mreža kalovej jamy</t>
  </si>
  <si>
    <t>100</t>
  </si>
  <si>
    <t>552410002950.S</t>
  </si>
  <si>
    <t>Mreža kompozitná 1160x1360 mm so závesmi, uzamykateľná, s rámom, vr. povrchovej úpravy podľa PD</t>
  </si>
  <si>
    <t>2071535210</t>
  </si>
  <si>
    <t>OST</t>
  </si>
  <si>
    <t>Ostatné</t>
  </si>
  <si>
    <t>101</t>
  </si>
  <si>
    <t>001</t>
  </si>
  <si>
    <t>Príprava územia</t>
  </si>
  <si>
    <t>kpl</t>
  </si>
  <si>
    <t>262144</t>
  </si>
  <si>
    <t>1291174648</t>
  </si>
  <si>
    <t>102</t>
  </si>
  <si>
    <t>002</t>
  </si>
  <si>
    <t>Inžinierska činnosť, dozory, autorský dozor projektanta</t>
  </si>
  <si>
    <t>1806056251</t>
  </si>
  <si>
    <t>103</t>
  </si>
  <si>
    <t>003</t>
  </si>
  <si>
    <t>Nepredvídané práce</t>
  </si>
  <si>
    <t>-1252077619</t>
  </si>
  <si>
    <t>104</t>
  </si>
  <si>
    <t>004</t>
  </si>
  <si>
    <t>Geodetické práce počas výstavby</t>
  </si>
  <si>
    <t>-2062444925</t>
  </si>
  <si>
    <t>105</t>
  </si>
  <si>
    <t>005</t>
  </si>
  <si>
    <t>Zariadenie staveniska (zriadenie. prevádzka, odstránenie)</t>
  </si>
  <si>
    <t>-1173766555</t>
  </si>
  <si>
    <t>106</t>
  </si>
  <si>
    <t>006</t>
  </si>
  <si>
    <t xml:space="preserve">DDZ počas výstavby </t>
  </si>
  <si>
    <t>-286250147</t>
  </si>
  <si>
    <t>107</t>
  </si>
  <si>
    <t>007</t>
  </si>
  <si>
    <t>PD odvodňovacieho potrubia vr. kontrolných šácht, dl. 137,0 m (od výtokovej strany priepustu po recipient</t>
  </si>
  <si>
    <t>1196963644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</si>
</sst>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3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49" fontId="35" fillId="0" borderId="22" xfId="0" applyNumberFormat="1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 wrapText="1"/>
    </xf>
    <xf numFmtId="167" fontId="35" fillId="0" borderId="22" xfId="0" applyNumberFormat="1" applyFont="1" applyBorder="1" applyAlignment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0" fillId="0" borderId="0" xfId="0"/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2" fillId="5" borderId="22" xfId="0" applyFont="1" applyFill="1" applyBorder="1" applyAlignment="1">
      <alignment horizontal="center" vertical="center"/>
    </xf>
    <xf numFmtId="49" fontId="22" fillId="5" borderId="22" xfId="0" applyNumberFormat="1" applyFont="1" applyFill="1" applyBorder="1" applyAlignment="1">
      <alignment horizontal="left" vertical="center" wrapText="1"/>
    </xf>
    <xf numFmtId="0" fontId="22" fillId="5" borderId="22" xfId="0" applyFont="1" applyFill="1" applyBorder="1" applyAlignment="1">
      <alignment horizontal="left" vertical="center" wrapText="1"/>
    </xf>
    <xf numFmtId="0" fontId="22" fillId="5" borderId="22" xfId="0" applyFont="1" applyFill="1" applyBorder="1" applyAlignment="1">
      <alignment horizontal="center" vertical="center" wrapText="1"/>
    </xf>
    <xf numFmtId="167" fontId="22" fillId="5" borderId="22" xfId="0" applyNumberFormat="1" applyFont="1" applyFill="1" applyBorder="1" applyAlignment="1">
      <alignment vertical="center"/>
    </xf>
    <xf numFmtId="4" fontId="22" fillId="5" borderId="22" xfId="0" applyNumberFormat="1" applyFont="1" applyFill="1" applyBorder="1" applyAlignment="1" applyProtection="1">
      <alignment vertical="center"/>
      <protection locked="0"/>
    </xf>
    <xf numFmtId="4" fontId="22" fillId="5" borderId="22" xfId="0" applyNumberFormat="1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0" fontId="34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 wrapText="1"/>
    </xf>
    <xf numFmtId="167" fontId="9" fillId="5" borderId="0" xfId="0" applyNumberFormat="1" applyFont="1" applyFill="1" applyAlignment="1">
      <alignment vertical="center"/>
    </xf>
    <xf numFmtId="0" fontId="9" fillId="5" borderId="0" xfId="0" applyFont="1" applyFill="1" applyAlignment="1" applyProtection="1">
      <alignment vertical="center"/>
      <protection locked="0"/>
    </xf>
    <xf numFmtId="0" fontId="35" fillId="5" borderId="22" xfId="0" applyFont="1" applyFill="1" applyBorder="1" applyAlignment="1">
      <alignment horizontal="center" vertical="center"/>
    </xf>
    <xf numFmtId="49" fontId="35" fillId="5" borderId="22" xfId="0" applyNumberFormat="1" applyFont="1" applyFill="1" applyBorder="1" applyAlignment="1">
      <alignment horizontal="left" vertical="center" wrapText="1"/>
    </xf>
    <xf numFmtId="0" fontId="35" fillId="5" borderId="22" xfId="0" applyFont="1" applyFill="1" applyBorder="1" applyAlignment="1">
      <alignment horizontal="left" vertical="center" wrapText="1"/>
    </xf>
    <xf numFmtId="0" fontId="35" fillId="5" borderId="22" xfId="0" applyFont="1" applyFill="1" applyBorder="1" applyAlignment="1">
      <alignment horizontal="center" vertical="center" wrapText="1"/>
    </xf>
    <xf numFmtId="167" fontId="35" fillId="5" borderId="22" xfId="0" applyNumberFormat="1" applyFont="1" applyFill="1" applyBorder="1" applyAlignment="1">
      <alignment vertical="center"/>
    </xf>
    <xf numFmtId="4" fontId="35" fillId="5" borderId="22" xfId="0" applyNumberFormat="1" applyFont="1" applyFill="1" applyBorder="1" applyAlignment="1" applyProtection="1">
      <alignment vertical="center"/>
      <protection locked="0"/>
    </xf>
    <xf numFmtId="4" fontId="35" fillId="5" borderId="22" xfId="0" applyNumberFormat="1" applyFont="1" applyFill="1" applyBorder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50000000000003" customHeight="1"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S2" s="15" t="s">
        <v>6</v>
      </c>
      <c r="BT2" s="15" t="s">
        <v>7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pans="1:74" ht="24.95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pans="1:74" ht="12" customHeight="1">
      <c r="B5" s="18"/>
      <c r="D5" s="22" t="s">
        <v>12</v>
      </c>
      <c r="K5" s="207" t="s">
        <v>13</v>
      </c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R5" s="18"/>
      <c r="BE5" s="204" t="s">
        <v>14</v>
      </c>
      <c r="BS5" s="15" t="s">
        <v>6</v>
      </c>
    </row>
    <row r="6" spans="1:74" ht="36.950000000000003" customHeight="1">
      <c r="B6" s="18"/>
      <c r="D6" s="24" t="s">
        <v>15</v>
      </c>
      <c r="K6" s="208" t="s">
        <v>16</v>
      </c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R6" s="18"/>
      <c r="BE6" s="205"/>
      <c r="BS6" s="15" t="s">
        <v>6</v>
      </c>
    </row>
    <row r="7" spans="1:74" ht="12" customHeight="1">
      <c r="B7" s="18"/>
      <c r="D7" s="25" t="s">
        <v>17</v>
      </c>
      <c r="K7" s="23" t="s">
        <v>1</v>
      </c>
      <c r="AK7" s="25" t="s">
        <v>18</v>
      </c>
      <c r="AN7" s="23" t="s">
        <v>1</v>
      </c>
      <c r="AR7" s="18"/>
      <c r="BE7" s="205"/>
      <c r="BS7" s="15" t="s">
        <v>6</v>
      </c>
    </row>
    <row r="8" spans="1:74" ht="12" customHeight="1">
      <c r="B8" s="18"/>
      <c r="D8" s="25" t="s">
        <v>19</v>
      </c>
      <c r="K8" s="23" t="s">
        <v>20</v>
      </c>
      <c r="AK8" s="25" t="s">
        <v>21</v>
      </c>
      <c r="AN8" s="26" t="s">
        <v>22</v>
      </c>
      <c r="AR8" s="18"/>
      <c r="BE8" s="205"/>
      <c r="BS8" s="15" t="s">
        <v>6</v>
      </c>
    </row>
    <row r="9" spans="1:74" ht="14.45" customHeight="1">
      <c r="B9" s="18"/>
      <c r="AR9" s="18"/>
      <c r="BE9" s="205"/>
      <c r="BS9" s="15" t="s">
        <v>6</v>
      </c>
    </row>
    <row r="10" spans="1:74" ht="12" customHeight="1">
      <c r="B10" s="18"/>
      <c r="D10" s="25" t="s">
        <v>23</v>
      </c>
      <c r="AK10" s="25" t="s">
        <v>24</v>
      </c>
      <c r="AN10" s="23" t="s">
        <v>1</v>
      </c>
      <c r="AR10" s="18"/>
      <c r="BE10" s="205"/>
      <c r="BS10" s="15" t="s">
        <v>6</v>
      </c>
    </row>
    <row r="11" spans="1:74" ht="18.399999999999999" customHeight="1">
      <c r="B11" s="18"/>
      <c r="E11" s="23" t="s">
        <v>25</v>
      </c>
      <c r="AK11" s="25" t="s">
        <v>26</v>
      </c>
      <c r="AN11" s="23" t="s">
        <v>1</v>
      </c>
      <c r="AR11" s="18"/>
      <c r="BE11" s="205"/>
      <c r="BS11" s="15" t="s">
        <v>6</v>
      </c>
    </row>
    <row r="12" spans="1:74" ht="6.95" customHeight="1">
      <c r="B12" s="18"/>
      <c r="AR12" s="18"/>
      <c r="BE12" s="205"/>
      <c r="BS12" s="15" t="s">
        <v>6</v>
      </c>
    </row>
    <row r="13" spans="1:74" ht="12" customHeight="1">
      <c r="B13" s="18"/>
      <c r="D13" s="25" t="s">
        <v>27</v>
      </c>
      <c r="AK13" s="25" t="s">
        <v>24</v>
      </c>
      <c r="AN13" s="27" t="s">
        <v>28</v>
      </c>
      <c r="AR13" s="18"/>
      <c r="BE13" s="205"/>
      <c r="BS13" s="15" t="s">
        <v>6</v>
      </c>
    </row>
    <row r="14" spans="1:74" ht="12.75">
      <c r="B14" s="18"/>
      <c r="E14" s="209" t="s">
        <v>28</v>
      </c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5" t="s">
        <v>26</v>
      </c>
      <c r="AN14" s="27" t="s">
        <v>28</v>
      </c>
      <c r="AR14" s="18"/>
      <c r="BE14" s="205"/>
      <c r="BS14" s="15" t="s">
        <v>6</v>
      </c>
    </row>
    <row r="15" spans="1:74" ht="6.95" customHeight="1">
      <c r="B15" s="18"/>
      <c r="AR15" s="18"/>
      <c r="BE15" s="205"/>
      <c r="BS15" s="15" t="s">
        <v>4</v>
      </c>
    </row>
    <row r="16" spans="1:74" ht="12" customHeight="1">
      <c r="B16" s="18"/>
      <c r="D16" s="25" t="s">
        <v>29</v>
      </c>
      <c r="AK16" s="25" t="s">
        <v>24</v>
      </c>
      <c r="AN16" s="23" t="s">
        <v>1</v>
      </c>
      <c r="AR16" s="18"/>
      <c r="BE16" s="205"/>
      <c r="BS16" s="15" t="s">
        <v>4</v>
      </c>
    </row>
    <row r="17" spans="2:71" ht="18.399999999999999" customHeight="1">
      <c r="B17" s="18"/>
      <c r="E17" s="23" t="s">
        <v>30</v>
      </c>
      <c r="AK17" s="25" t="s">
        <v>26</v>
      </c>
      <c r="AN17" s="23" t="s">
        <v>1</v>
      </c>
      <c r="AR17" s="18"/>
      <c r="BE17" s="205"/>
      <c r="BS17" s="15" t="s">
        <v>31</v>
      </c>
    </row>
    <row r="18" spans="2:71" ht="6.95" customHeight="1">
      <c r="B18" s="18"/>
      <c r="AR18" s="18"/>
      <c r="BE18" s="205"/>
      <c r="BS18" s="15" t="s">
        <v>6</v>
      </c>
    </row>
    <row r="19" spans="2:71" ht="12" customHeight="1">
      <c r="B19" s="18"/>
      <c r="D19" s="25" t="s">
        <v>32</v>
      </c>
      <c r="AK19" s="25" t="s">
        <v>24</v>
      </c>
      <c r="AN19" s="23" t="s">
        <v>1</v>
      </c>
      <c r="AR19" s="18"/>
      <c r="BE19" s="205"/>
      <c r="BS19" s="15" t="s">
        <v>6</v>
      </c>
    </row>
    <row r="20" spans="2:71" ht="18.399999999999999" customHeight="1">
      <c r="B20" s="18"/>
      <c r="E20" s="23" t="s">
        <v>30</v>
      </c>
      <c r="AK20" s="25" t="s">
        <v>26</v>
      </c>
      <c r="AN20" s="23" t="s">
        <v>1</v>
      </c>
      <c r="AR20" s="18"/>
      <c r="BE20" s="205"/>
      <c r="BS20" s="15" t="s">
        <v>31</v>
      </c>
    </row>
    <row r="21" spans="2:71" ht="6.95" customHeight="1">
      <c r="B21" s="18"/>
      <c r="AR21" s="18"/>
      <c r="BE21" s="205"/>
    </row>
    <row r="22" spans="2:71" ht="12" customHeight="1">
      <c r="B22" s="18"/>
      <c r="D22" s="25" t="s">
        <v>33</v>
      </c>
      <c r="AR22" s="18"/>
      <c r="BE22" s="205"/>
    </row>
    <row r="23" spans="2:71" ht="16.5" customHeight="1">
      <c r="B23" s="18"/>
      <c r="E23" s="211" t="s">
        <v>1</v>
      </c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R23" s="18"/>
      <c r="BE23" s="205"/>
    </row>
    <row r="24" spans="2:71" ht="6.95" customHeight="1">
      <c r="B24" s="18"/>
      <c r="AR24" s="18"/>
      <c r="BE24" s="205"/>
    </row>
    <row r="25" spans="2:7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205"/>
    </row>
    <row r="26" spans="2:71" s="1" customFormat="1" ht="25.9" customHeight="1">
      <c r="B26" s="30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2">
        <f>ROUND(AG94,2)</f>
        <v>0</v>
      </c>
      <c r="AL26" s="213"/>
      <c r="AM26" s="213"/>
      <c r="AN26" s="213"/>
      <c r="AO26" s="213"/>
      <c r="AR26" s="30"/>
      <c r="BE26" s="205"/>
    </row>
    <row r="27" spans="2:71" s="1" customFormat="1" ht="6.95" customHeight="1">
      <c r="B27" s="30"/>
      <c r="AR27" s="30"/>
      <c r="BE27" s="205"/>
    </row>
    <row r="28" spans="2:71" s="1" customFormat="1" ht="12.75">
      <c r="B28" s="30"/>
      <c r="L28" s="214" t="s">
        <v>35</v>
      </c>
      <c r="M28" s="214"/>
      <c r="N28" s="214"/>
      <c r="O28" s="214"/>
      <c r="P28" s="214"/>
      <c r="W28" s="214" t="s">
        <v>36</v>
      </c>
      <c r="X28" s="214"/>
      <c r="Y28" s="214"/>
      <c r="Z28" s="214"/>
      <c r="AA28" s="214"/>
      <c r="AB28" s="214"/>
      <c r="AC28" s="214"/>
      <c r="AD28" s="214"/>
      <c r="AE28" s="214"/>
      <c r="AK28" s="214" t="s">
        <v>37</v>
      </c>
      <c r="AL28" s="214"/>
      <c r="AM28" s="214"/>
      <c r="AN28" s="214"/>
      <c r="AO28" s="214"/>
      <c r="AR28" s="30"/>
      <c r="BE28" s="205"/>
    </row>
    <row r="29" spans="2:71" s="2" customFormat="1" ht="14.45" customHeight="1">
      <c r="B29" s="33"/>
      <c r="D29" s="25" t="s">
        <v>38</v>
      </c>
      <c r="F29" s="34" t="s">
        <v>39</v>
      </c>
      <c r="L29" s="199">
        <v>0.2</v>
      </c>
      <c r="M29" s="198"/>
      <c r="N29" s="198"/>
      <c r="O29" s="198"/>
      <c r="P29" s="198"/>
      <c r="W29" s="197">
        <f>ROUND(AZ94, 2)</f>
        <v>0</v>
      </c>
      <c r="X29" s="198"/>
      <c r="Y29" s="198"/>
      <c r="Z29" s="198"/>
      <c r="AA29" s="198"/>
      <c r="AB29" s="198"/>
      <c r="AC29" s="198"/>
      <c r="AD29" s="198"/>
      <c r="AE29" s="198"/>
      <c r="AK29" s="197">
        <f>ROUND(AV94, 2)</f>
        <v>0</v>
      </c>
      <c r="AL29" s="198"/>
      <c r="AM29" s="198"/>
      <c r="AN29" s="198"/>
      <c r="AO29" s="198"/>
      <c r="AR29" s="33"/>
      <c r="BE29" s="206"/>
    </row>
    <row r="30" spans="2:71" s="2" customFormat="1" ht="14.45" customHeight="1">
      <c r="B30" s="33"/>
      <c r="F30" s="34" t="s">
        <v>40</v>
      </c>
      <c r="L30" s="199">
        <v>0.2</v>
      </c>
      <c r="M30" s="198"/>
      <c r="N30" s="198"/>
      <c r="O30" s="198"/>
      <c r="P30" s="198"/>
      <c r="W30" s="197">
        <f>ROUND(BA94, 2)</f>
        <v>0</v>
      </c>
      <c r="X30" s="198"/>
      <c r="Y30" s="198"/>
      <c r="Z30" s="198"/>
      <c r="AA30" s="198"/>
      <c r="AB30" s="198"/>
      <c r="AC30" s="198"/>
      <c r="AD30" s="198"/>
      <c r="AE30" s="198"/>
      <c r="AK30" s="197">
        <f>ROUND(AW94, 2)</f>
        <v>0</v>
      </c>
      <c r="AL30" s="198"/>
      <c r="AM30" s="198"/>
      <c r="AN30" s="198"/>
      <c r="AO30" s="198"/>
      <c r="AR30" s="33"/>
      <c r="BE30" s="206"/>
    </row>
    <row r="31" spans="2:71" s="2" customFormat="1" ht="14.45" hidden="1" customHeight="1">
      <c r="B31" s="33"/>
      <c r="F31" s="25" t="s">
        <v>41</v>
      </c>
      <c r="L31" s="199">
        <v>0.2</v>
      </c>
      <c r="M31" s="198"/>
      <c r="N31" s="198"/>
      <c r="O31" s="198"/>
      <c r="P31" s="198"/>
      <c r="W31" s="197">
        <f>ROUND(BB94, 2)</f>
        <v>0</v>
      </c>
      <c r="X31" s="198"/>
      <c r="Y31" s="198"/>
      <c r="Z31" s="198"/>
      <c r="AA31" s="198"/>
      <c r="AB31" s="198"/>
      <c r="AC31" s="198"/>
      <c r="AD31" s="198"/>
      <c r="AE31" s="198"/>
      <c r="AK31" s="197">
        <v>0</v>
      </c>
      <c r="AL31" s="198"/>
      <c r="AM31" s="198"/>
      <c r="AN31" s="198"/>
      <c r="AO31" s="198"/>
      <c r="AR31" s="33"/>
      <c r="BE31" s="206"/>
    </row>
    <row r="32" spans="2:71" s="2" customFormat="1" ht="14.45" hidden="1" customHeight="1">
      <c r="B32" s="33"/>
      <c r="F32" s="25" t="s">
        <v>42</v>
      </c>
      <c r="L32" s="199">
        <v>0.2</v>
      </c>
      <c r="M32" s="198"/>
      <c r="N32" s="198"/>
      <c r="O32" s="198"/>
      <c r="P32" s="198"/>
      <c r="W32" s="197">
        <f>ROUND(BC94, 2)</f>
        <v>0</v>
      </c>
      <c r="X32" s="198"/>
      <c r="Y32" s="198"/>
      <c r="Z32" s="198"/>
      <c r="AA32" s="198"/>
      <c r="AB32" s="198"/>
      <c r="AC32" s="198"/>
      <c r="AD32" s="198"/>
      <c r="AE32" s="198"/>
      <c r="AK32" s="197">
        <v>0</v>
      </c>
      <c r="AL32" s="198"/>
      <c r="AM32" s="198"/>
      <c r="AN32" s="198"/>
      <c r="AO32" s="198"/>
      <c r="AR32" s="33"/>
      <c r="BE32" s="206"/>
    </row>
    <row r="33" spans="2:57" s="2" customFormat="1" ht="14.45" hidden="1" customHeight="1">
      <c r="B33" s="33"/>
      <c r="F33" s="34" t="s">
        <v>43</v>
      </c>
      <c r="L33" s="199">
        <v>0</v>
      </c>
      <c r="M33" s="198"/>
      <c r="N33" s="198"/>
      <c r="O33" s="198"/>
      <c r="P33" s="198"/>
      <c r="W33" s="197">
        <f>ROUND(BD94, 2)</f>
        <v>0</v>
      </c>
      <c r="X33" s="198"/>
      <c r="Y33" s="198"/>
      <c r="Z33" s="198"/>
      <c r="AA33" s="198"/>
      <c r="AB33" s="198"/>
      <c r="AC33" s="198"/>
      <c r="AD33" s="198"/>
      <c r="AE33" s="198"/>
      <c r="AK33" s="197">
        <v>0</v>
      </c>
      <c r="AL33" s="198"/>
      <c r="AM33" s="198"/>
      <c r="AN33" s="198"/>
      <c r="AO33" s="198"/>
      <c r="AR33" s="33"/>
      <c r="BE33" s="206"/>
    </row>
    <row r="34" spans="2:57" s="1" customFormat="1" ht="6.95" customHeight="1">
      <c r="B34" s="30"/>
      <c r="AR34" s="30"/>
      <c r="BE34" s="205"/>
    </row>
    <row r="35" spans="2:57" s="1" customFormat="1" ht="25.9" customHeight="1">
      <c r="B35" s="30"/>
      <c r="C35" s="35"/>
      <c r="D35" s="36" t="s">
        <v>44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45</v>
      </c>
      <c r="U35" s="37"/>
      <c r="V35" s="37"/>
      <c r="W35" s="37"/>
      <c r="X35" s="200" t="s">
        <v>46</v>
      </c>
      <c r="Y35" s="201"/>
      <c r="Z35" s="201"/>
      <c r="AA35" s="201"/>
      <c r="AB35" s="201"/>
      <c r="AC35" s="37"/>
      <c r="AD35" s="37"/>
      <c r="AE35" s="37"/>
      <c r="AF35" s="37"/>
      <c r="AG35" s="37"/>
      <c r="AH35" s="37"/>
      <c r="AI35" s="37"/>
      <c r="AJ35" s="37"/>
      <c r="AK35" s="202">
        <f>SUM(AK26:AK33)</f>
        <v>0</v>
      </c>
      <c r="AL35" s="201"/>
      <c r="AM35" s="201"/>
      <c r="AN35" s="201"/>
      <c r="AO35" s="203"/>
      <c r="AP35" s="35"/>
      <c r="AQ35" s="35"/>
      <c r="AR35" s="30"/>
    </row>
    <row r="36" spans="2:57" s="1" customFormat="1" ht="6.95" customHeight="1">
      <c r="B36" s="30"/>
      <c r="AR36" s="30"/>
    </row>
    <row r="37" spans="2:57" s="1" customFormat="1" ht="14.45" customHeight="1">
      <c r="B37" s="30"/>
      <c r="AR37" s="30"/>
    </row>
    <row r="38" spans="2:57" ht="14.45" customHeight="1">
      <c r="B38" s="18"/>
      <c r="AR38" s="18"/>
    </row>
    <row r="39" spans="2:57" ht="14.45" customHeight="1">
      <c r="B39" s="18"/>
      <c r="AR39" s="18"/>
    </row>
    <row r="40" spans="2:57" ht="14.45" customHeight="1">
      <c r="B40" s="18"/>
      <c r="AR40" s="18"/>
    </row>
    <row r="41" spans="2:57" ht="14.45" customHeight="1">
      <c r="B41" s="18"/>
      <c r="AR41" s="18"/>
    </row>
    <row r="42" spans="2:57" ht="14.45" customHeight="1">
      <c r="B42" s="18"/>
      <c r="AR42" s="18"/>
    </row>
    <row r="43" spans="2:57" ht="14.45" customHeight="1">
      <c r="B43" s="18"/>
      <c r="AR43" s="18"/>
    </row>
    <row r="44" spans="2:57" ht="14.45" customHeight="1">
      <c r="B44" s="18"/>
      <c r="AR44" s="18"/>
    </row>
    <row r="45" spans="2:57" ht="14.45" customHeight="1">
      <c r="B45" s="18"/>
      <c r="AR45" s="18"/>
    </row>
    <row r="46" spans="2:57" ht="14.45" customHeight="1">
      <c r="B46" s="18"/>
      <c r="AR46" s="18"/>
    </row>
    <row r="47" spans="2:57" ht="14.45" customHeight="1">
      <c r="B47" s="18"/>
      <c r="AR47" s="18"/>
    </row>
    <row r="48" spans="2:57" ht="14.45" customHeight="1">
      <c r="B48" s="18"/>
      <c r="AR48" s="18"/>
    </row>
    <row r="49" spans="2:44" s="1" customFormat="1" ht="14.45" customHeight="1">
      <c r="B49" s="30"/>
      <c r="D49" s="39" t="s">
        <v>47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48</v>
      </c>
      <c r="AI49" s="40"/>
      <c r="AJ49" s="40"/>
      <c r="AK49" s="40"/>
      <c r="AL49" s="40"/>
      <c r="AM49" s="40"/>
      <c r="AN49" s="40"/>
      <c r="AO49" s="40"/>
      <c r="AR49" s="30"/>
    </row>
    <row r="50" spans="2:44">
      <c r="B50" s="18"/>
      <c r="AR50" s="18"/>
    </row>
    <row r="51" spans="2:44">
      <c r="B51" s="18"/>
      <c r="AR51" s="18"/>
    </row>
    <row r="52" spans="2:44">
      <c r="B52" s="18"/>
      <c r="AR52" s="18"/>
    </row>
    <row r="53" spans="2:44">
      <c r="B53" s="18"/>
      <c r="AR53" s="18"/>
    </row>
    <row r="54" spans="2:44">
      <c r="B54" s="18"/>
      <c r="AR54" s="18"/>
    </row>
    <row r="55" spans="2:44">
      <c r="B55" s="18"/>
      <c r="AR55" s="18"/>
    </row>
    <row r="56" spans="2:44">
      <c r="B56" s="18"/>
      <c r="AR56" s="18"/>
    </row>
    <row r="57" spans="2:44">
      <c r="B57" s="18"/>
      <c r="AR57" s="18"/>
    </row>
    <row r="58" spans="2:44">
      <c r="B58" s="18"/>
      <c r="AR58" s="18"/>
    </row>
    <row r="59" spans="2:44">
      <c r="B59" s="18"/>
      <c r="AR59" s="18"/>
    </row>
    <row r="60" spans="2:44" s="1" customFormat="1" ht="12.75">
      <c r="B60" s="30"/>
      <c r="D60" s="41" t="s">
        <v>49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1" t="s">
        <v>50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1" t="s">
        <v>49</v>
      </c>
      <c r="AI60" s="32"/>
      <c r="AJ60" s="32"/>
      <c r="AK60" s="32"/>
      <c r="AL60" s="32"/>
      <c r="AM60" s="41" t="s">
        <v>50</v>
      </c>
      <c r="AN60" s="32"/>
      <c r="AO60" s="32"/>
      <c r="AR60" s="30"/>
    </row>
    <row r="61" spans="2:44">
      <c r="B61" s="18"/>
      <c r="AR61" s="18"/>
    </row>
    <row r="62" spans="2:44">
      <c r="B62" s="18"/>
      <c r="AR62" s="18"/>
    </row>
    <row r="63" spans="2:44">
      <c r="B63" s="18"/>
      <c r="AR63" s="18"/>
    </row>
    <row r="64" spans="2:44" s="1" customFormat="1" ht="12.75">
      <c r="B64" s="30"/>
      <c r="D64" s="39" t="s">
        <v>51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52</v>
      </c>
      <c r="AI64" s="40"/>
      <c r="AJ64" s="40"/>
      <c r="AK64" s="40"/>
      <c r="AL64" s="40"/>
      <c r="AM64" s="40"/>
      <c r="AN64" s="40"/>
      <c r="AO64" s="40"/>
      <c r="AR64" s="30"/>
    </row>
    <row r="65" spans="2:44">
      <c r="B65" s="18"/>
      <c r="AR65" s="18"/>
    </row>
    <row r="66" spans="2:44">
      <c r="B66" s="18"/>
      <c r="AR66" s="18"/>
    </row>
    <row r="67" spans="2:44">
      <c r="B67" s="18"/>
      <c r="AR67" s="18"/>
    </row>
    <row r="68" spans="2:44">
      <c r="B68" s="18"/>
      <c r="AR68" s="18"/>
    </row>
    <row r="69" spans="2:44">
      <c r="B69" s="18"/>
      <c r="AR69" s="18"/>
    </row>
    <row r="70" spans="2:44">
      <c r="B70" s="18"/>
      <c r="AR70" s="18"/>
    </row>
    <row r="71" spans="2:44">
      <c r="B71" s="18"/>
      <c r="AR71" s="18"/>
    </row>
    <row r="72" spans="2:44">
      <c r="B72" s="18"/>
      <c r="AR72" s="18"/>
    </row>
    <row r="73" spans="2:44">
      <c r="B73" s="18"/>
      <c r="AR73" s="18"/>
    </row>
    <row r="74" spans="2:44">
      <c r="B74" s="18"/>
      <c r="AR74" s="18"/>
    </row>
    <row r="75" spans="2:44" s="1" customFormat="1" ht="12.75">
      <c r="B75" s="30"/>
      <c r="D75" s="41" t="s">
        <v>49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1" t="s">
        <v>50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1" t="s">
        <v>49</v>
      </c>
      <c r="AI75" s="32"/>
      <c r="AJ75" s="32"/>
      <c r="AK75" s="32"/>
      <c r="AL75" s="32"/>
      <c r="AM75" s="41" t="s">
        <v>50</v>
      </c>
      <c r="AN75" s="32"/>
      <c r="AO75" s="32"/>
      <c r="AR75" s="30"/>
    </row>
    <row r="76" spans="2:44" s="1" customFormat="1">
      <c r="B76" s="30"/>
      <c r="AR76" s="30"/>
    </row>
    <row r="77" spans="2:44" s="1" customFormat="1" ht="6.9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30"/>
    </row>
    <row r="81" spans="1:91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30"/>
    </row>
    <row r="82" spans="1:91" s="1" customFormat="1" ht="24.95" customHeight="1">
      <c r="B82" s="30"/>
      <c r="C82" s="19" t="s">
        <v>53</v>
      </c>
      <c r="AR82" s="30"/>
    </row>
    <row r="83" spans="1:91" s="1" customFormat="1" ht="6.95" customHeight="1">
      <c r="B83" s="30"/>
      <c r="AR83" s="30"/>
    </row>
    <row r="84" spans="1:91" s="3" customFormat="1" ht="12" customHeight="1">
      <c r="B84" s="46"/>
      <c r="C84" s="25" t="s">
        <v>12</v>
      </c>
      <c r="L84" s="3" t="str">
        <f>K5</f>
        <v>PAVLOVCE</v>
      </c>
      <c r="AR84" s="46"/>
    </row>
    <row r="85" spans="1:91" s="4" customFormat="1" ht="36.950000000000003" customHeight="1">
      <c r="B85" s="47"/>
      <c r="C85" s="48" t="s">
        <v>15</v>
      </c>
      <c r="L85" s="188" t="str">
        <f>K6</f>
        <v>Cesta III/2771 Pavlovce - Sútor v ckm 2,575-2,585</v>
      </c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R85" s="47"/>
    </row>
    <row r="86" spans="1:91" s="1" customFormat="1" ht="6.95" customHeight="1">
      <c r="B86" s="30"/>
      <c r="AR86" s="30"/>
    </row>
    <row r="87" spans="1:91" s="1" customFormat="1" ht="12" customHeight="1">
      <c r="B87" s="30"/>
      <c r="C87" s="25" t="s">
        <v>19</v>
      </c>
      <c r="L87" s="49" t="str">
        <f>IF(K8="","",K8)</f>
        <v>cesta Pavlovce - Sútor</v>
      </c>
      <c r="AI87" s="25" t="s">
        <v>21</v>
      </c>
      <c r="AM87" s="190" t="str">
        <f>IF(AN8= "","",AN8)</f>
        <v>18. 4. 2024</v>
      </c>
      <c r="AN87" s="190"/>
      <c r="AR87" s="30"/>
    </row>
    <row r="88" spans="1:91" s="1" customFormat="1" ht="6.95" customHeight="1">
      <c r="B88" s="30"/>
      <c r="AR88" s="30"/>
    </row>
    <row r="89" spans="1:91" s="1" customFormat="1" ht="15.2" customHeight="1">
      <c r="B89" s="30"/>
      <c r="C89" s="25" t="s">
        <v>23</v>
      </c>
      <c r="L89" s="3" t="str">
        <f>IF(E11= "","",E11)</f>
        <v>Banskobystrický regionálna správa ciest a.s., BB</v>
      </c>
      <c r="AI89" s="25" t="s">
        <v>29</v>
      </c>
      <c r="AM89" s="191" t="str">
        <f>IF(E17="","",E17)</f>
        <v xml:space="preserve"> </v>
      </c>
      <c r="AN89" s="192"/>
      <c r="AO89" s="192"/>
      <c r="AP89" s="192"/>
      <c r="AR89" s="30"/>
      <c r="AS89" s="193" t="s">
        <v>54</v>
      </c>
      <c r="AT89" s="194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2" customHeight="1">
      <c r="B90" s="30"/>
      <c r="C90" s="25" t="s">
        <v>27</v>
      </c>
      <c r="L90" s="3" t="str">
        <f>IF(E14= "Vyplň údaj","",E14)</f>
        <v/>
      </c>
      <c r="AI90" s="25" t="s">
        <v>32</v>
      </c>
      <c r="AM90" s="191" t="str">
        <f>IF(E20="","",E20)</f>
        <v xml:space="preserve"> </v>
      </c>
      <c r="AN90" s="192"/>
      <c r="AO90" s="192"/>
      <c r="AP90" s="192"/>
      <c r="AR90" s="30"/>
      <c r="AS90" s="195"/>
      <c r="AT90" s="196"/>
      <c r="BD90" s="53"/>
    </row>
    <row r="91" spans="1:91" s="1" customFormat="1" ht="10.9" customHeight="1">
      <c r="B91" s="30"/>
      <c r="AR91" s="30"/>
      <c r="AS91" s="195"/>
      <c r="AT91" s="196"/>
      <c r="BD91" s="53"/>
    </row>
    <row r="92" spans="1:91" s="1" customFormat="1" ht="29.25" customHeight="1">
      <c r="B92" s="30"/>
      <c r="C92" s="178" t="s">
        <v>55</v>
      </c>
      <c r="D92" s="179"/>
      <c r="E92" s="179"/>
      <c r="F92" s="179"/>
      <c r="G92" s="179"/>
      <c r="H92" s="54"/>
      <c r="I92" s="180" t="s">
        <v>56</v>
      </c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81" t="s">
        <v>57</v>
      </c>
      <c r="AH92" s="179"/>
      <c r="AI92" s="179"/>
      <c r="AJ92" s="179"/>
      <c r="AK92" s="179"/>
      <c r="AL92" s="179"/>
      <c r="AM92" s="179"/>
      <c r="AN92" s="180" t="s">
        <v>58</v>
      </c>
      <c r="AO92" s="179"/>
      <c r="AP92" s="182"/>
      <c r="AQ92" s="55" t="s">
        <v>59</v>
      </c>
      <c r="AR92" s="30"/>
      <c r="AS92" s="56" t="s">
        <v>60</v>
      </c>
      <c r="AT92" s="57" t="s">
        <v>61</v>
      </c>
      <c r="AU92" s="57" t="s">
        <v>62</v>
      </c>
      <c r="AV92" s="57" t="s">
        <v>63</v>
      </c>
      <c r="AW92" s="57" t="s">
        <v>64</v>
      </c>
      <c r="AX92" s="57" t="s">
        <v>65</v>
      </c>
      <c r="AY92" s="57" t="s">
        <v>66</v>
      </c>
      <c r="AZ92" s="57" t="s">
        <v>67</v>
      </c>
      <c r="BA92" s="57" t="s">
        <v>68</v>
      </c>
      <c r="BB92" s="57" t="s">
        <v>69</v>
      </c>
      <c r="BC92" s="57" t="s">
        <v>70</v>
      </c>
      <c r="BD92" s="58" t="s">
        <v>71</v>
      </c>
    </row>
    <row r="93" spans="1:91" s="1" customFormat="1" ht="10.9" customHeight="1">
      <c r="B93" s="30"/>
      <c r="AR93" s="30"/>
      <c r="AS93" s="59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50000000000003" customHeight="1">
      <c r="B94" s="60"/>
      <c r="C94" s="61" t="s">
        <v>72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186">
        <f>ROUND(AG95,2)</f>
        <v>0</v>
      </c>
      <c r="AH94" s="186"/>
      <c r="AI94" s="186"/>
      <c r="AJ94" s="186"/>
      <c r="AK94" s="186"/>
      <c r="AL94" s="186"/>
      <c r="AM94" s="186"/>
      <c r="AN94" s="187">
        <f>SUM(AG94,AT94)</f>
        <v>0</v>
      </c>
      <c r="AO94" s="187"/>
      <c r="AP94" s="187"/>
      <c r="AQ94" s="64" t="s">
        <v>1</v>
      </c>
      <c r="AR94" s="60"/>
      <c r="AS94" s="65">
        <f>ROUND(AS95,2)</f>
        <v>0</v>
      </c>
      <c r="AT94" s="66">
        <f>ROUND(SUM(AV94:AW94),2)</f>
        <v>0</v>
      </c>
      <c r="AU94" s="67">
        <f>ROUND(AU95,5)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ROUND(AZ95,2)</f>
        <v>0</v>
      </c>
      <c r="BA94" s="66">
        <f>ROUND(BA95,2)</f>
        <v>0</v>
      </c>
      <c r="BB94" s="66">
        <f>ROUND(BB95,2)</f>
        <v>0</v>
      </c>
      <c r="BC94" s="66">
        <f>ROUND(BC95,2)</f>
        <v>0</v>
      </c>
      <c r="BD94" s="68">
        <f>ROUND(BD95,2)</f>
        <v>0</v>
      </c>
      <c r="BS94" s="69" t="s">
        <v>73</v>
      </c>
      <c r="BT94" s="69" t="s">
        <v>74</v>
      </c>
      <c r="BU94" s="70" t="s">
        <v>75</v>
      </c>
      <c r="BV94" s="69" t="s">
        <v>76</v>
      </c>
      <c r="BW94" s="69" t="s">
        <v>5</v>
      </c>
      <c r="BX94" s="69" t="s">
        <v>77</v>
      </c>
      <c r="CL94" s="69" t="s">
        <v>1</v>
      </c>
    </row>
    <row r="95" spans="1:91" s="6" customFormat="1" ht="16.5" customHeight="1">
      <c r="A95" s="71" t="s">
        <v>78</v>
      </c>
      <c r="B95" s="72"/>
      <c r="C95" s="73"/>
      <c r="D95" s="185" t="s">
        <v>79</v>
      </c>
      <c r="E95" s="185"/>
      <c r="F95" s="185"/>
      <c r="G95" s="185"/>
      <c r="H95" s="185"/>
      <c r="I95" s="74"/>
      <c r="J95" s="185" t="s">
        <v>80</v>
      </c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3">
        <f>'01 - Zosuv na ceste'!J30</f>
        <v>0</v>
      </c>
      <c r="AH95" s="184"/>
      <c r="AI95" s="184"/>
      <c r="AJ95" s="184"/>
      <c r="AK95" s="184"/>
      <c r="AL95" s="184"/>
      <c r="AM95" s="184"/>
      <c r="AN95" s="183">
        <f>SUM(AG95,AT95)</f>
        <v>0</v>
      </c>
      <c r="AO95" s="184"/>
      <c r="AP95" s="184"/>
      <c r="AQ95" s="75" t="s">
        <v>81</v>
      </c>
      <c r="AR95" s="72"/>
      <c r="AS95" s="76">
        <v>0</v>
      </c>
      <c r="AT95" s="77">
        <f>ROUND(SUM(AV95:AW95),2)</f>
        <v>0</v>
      </c>
      <c r="AU95" s="78">
        <f>'01 - Zosuv na ceste'!P129</f>
        <v>0</v>
      </c>
      <c r="AV95" s="77">
        <f>'01 - Zosuv na ceste'!J33</f>
        <v>0</v>
      </c>
      <c r="AW95" s="77">
        <f>'01 - Zosuv na ceste'!J34</f>
        <v>0</v>
      </c>
      <c r="AX95" s="77">
        <f>'01 - Zosuv na ceste'!J35</f>
        <v>0</v>
      </c>
      <c r="AY95" s="77">
        <f>'01 - Zosuv na ceste'!J36</f>
        <v>0</v>
      </c>
      <c r="AZ95" s="77">
        <f>'01 - Zosuv na ceste'!F33</f>
        <v>0</v>
      </c>
      <c r="BA95" s="77">
        <f>'01 - Zosuv na ceste'!F34</f>
        <v>0</v>
      </c>
      <c r="BB95" s="77">
        <f>'01 - Zosuv na ceste'!F35</f>
        <v>0</v>
      </c>
      <c r="BC95" s="77">
        <f>'01 - Zosuv na ceste'!F36</f>
        <v>0</v>
      </c>
      <c r="BD95" s="79">
        <f>'01 - Zosuv na ceste'!F37</f>
        <v>0</v>
      </c>
      <c r="BT95" s="80" t="s">
        <v>82</v>
      </c>
      <c r="BV95" s="80" t="s">
        <v>76</v>
      </c>
      <c r="BW95" s="80" t="s">
        <v>83</v>
      </c>
      <c r="BX95" s="80" t="s">
        <v>5</v>
      </c>
      <c r="CL95" s="80" t="s">
        <v>1</v>
      </c>
      <c r="CM95" s="80" t="s">
        <v>74</v>
      </c>
    </row>
    <row r="96" spans="1:91" s="1" customFormat="1" ht="30" customHeight="1">
      <c r="B96" s="30"/>
      <c r="AR96" s="30"/>
    </row>
    <row r="97" spans="2:44" s="1" customFormat="1" ht="6.95" customHeight="1"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30"/>
    </row>
  </sheetData>
  <sheetProtection algorithmName="SHA-512" hashValue="+gGOWmeQEmLmo+tEwjiGBFADuqc+yQYX67FkQwZO+1yAZ77ujPiHUPh0FHIA7UHgqfZtt+PsbqYnHooDJqoDkg==" saltValue="VIDQexh2G5NU7G56cFPOYUH8VD3dCWV2Qj3fHUiJZG4Yktdqg4gYSH/O9hHJUkkintKzqZeeTCzui1A69yOuUA==" spinCount="100000" sheet="1" objects="1" scenarios="1" formatColumns="0" formatRows="0"/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01 - Zosuv na ceste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46"/>
  <sheetViews>
    <sheetView showGridLines="0" tabSelected="1" workbookViewId="0">
      <selection activeCell="F267" sqref="F267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AT2" s="15" t="s">
        <v>83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2:46" ht="24.95" customHeight="1">
      <c r="B4" s="18"/>
      <c r="D4" s="19" t="s">
        <v>84</v>
      </c>
      <c r="L4" s="18"/>
      <c r="M4" s="81" t="s">
        <v>9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15</v>
      </c>
      <c r="L6" s="18"/>
    </row>
    <row r="7" spans="2:46" ht="16.5" customHeight="1">
      <c r="B7" s="18"/>
      <c r="E7" s="216" t="str">
        <f>'Rekapitulácia stavby'!K6</f>
        <v>Cesta III/2771 Pavlovce - Sútor v ckm 2,575-2,585</v>
      </c>
      <c r="F7" s="217"/>
      <c r="G7" s="217"/>
      <c r="H7" s="217"/>
      <c r="L7" s="18"/>
    </row>
    <row r="8" spans="2:46" s="1" customFormat="1" ht="12" customHeight="1">
      <c r="B8" s="30"/>
      <c r="D8" s="25" t="s">
        <v>85</v>
      </c>
      <c r="L8" s="30"/>
    </row>
    <row r="9" spans="2:46" s="1" customFormat="1" ht="16.5" customHeight="1">
      <c r="B9" s="30"/>
      <c r="E9" s="188" t="s">
        <v>86</v>
      </c>
      <c r="F9" s="215"/>
      <c r="G9" s="215"/>
      <c r="H9" s="215"/>
      <c r="L9" s="30"/>
    </row>
    <row r="10" spans="2:46" s="1" customFormat="1">
      <c r="B10" s="30"/>
      <c r="L10" s="30"/>
    </row>
    <row r="11" spans="2:46" s="1" customFormat="1" ht="12" customHeight="1">
      <c r="B11" s="30"/>
      <c r="D11" s="25" t="s">
        <v>17</v>
      </c>
      <c r="F11" s="23" t="s">
        <v>1</v>
      </c>
      <c r="I11" s="25" t="s">
        <v>18</v>
      </c>
      <c r="J11" s="23" t="s">
        <v>1</v>
      </c>
      <c r="L11" s="30"/>
    </row>
    <row r="12" spans="2:46" s="1" customFormat="1" ht="12" customHeight="1">
      <c r="B12" s="30"/>
      <c r="D12" s="25" t="s">
        <v>19</v>
      </c>
      <c r="F12" s="23" t="s">
        <v>20</v>
      </c>
      <c r="I12" s="25" t="s">
        <v>21</v>
      </c>
      <c r="J12" s="50" t="str">
        <f>'Rekapitulácia stavby'!AN8</f>
        <v>18. 4. 2024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23</v>
      </c>
      <c r="I14" s="25" t="s">
        <v>24</v>
      </c>
      <c r="J14" s="23" t="s">
        <v>1</v>
      </c>
      <c r="L14" s="30"/>
    </row>
    <row r="15" spans="2:46" s="1" customFormat="1" ht="18" customHeight="1">
      <c r="B15" s="30"/>
      <c r="E15" s="23" t="s">
        <v>25</v>
      </c>
      <c r="I15" s="25" t="s">
        <v>26</v>
      </c>
      <c r="J15" s="23" t="s">
        <v>1</v>
      </c>
      <c r="L15" s="30"/>
    </row>
    <row r="16" spans="2:46" s="1" customFormat="1" ht="6.95" customHeight="1">
      <c r="B16" s="30"/>
      <c r="L16" s="30"/>
    </row>
    <row r="17" spans="2:52" s="1" customFormat="1" ht="12" customHeight="1">
      <c r="B17" s="30"/>
      <c r="D17" s="25" t="s">
        <v>27</v>
      </c>
      <c r="I17" s="25" t="s">
        <v>24</v>
      </c>
      <c r="J17" s="26" t="str">
        <f>'Rekapitulácia stavby'!AN13</f>
        <v>Vyplň údaj</v>
      </c>
      <c r="L17" s="30"/>
    </row>
    <row r="18" spans="2:52" s="1" customFormat="1" ht="18" customHeight="1">
      <c r="B18" s="30"/>
      <c r="E18" s="218" t="str">
        <f>'Rekapitulácia stavby'!E14</f>
        <v>Vyplň údaj</v>
      </c>
      <c r="F18" s="207"/>
      <c r="G18" s="207"/>
      <c r="H18" s="207"/>
      <c r="I18" s="25" t="s">
        <v>26</v>
      </c>
      <c r="J18" s="26" t="str">
        <f>'Rekapitulácia stavby'!AN14</f>
        <v>Vyplň údaj</v>
      </c>
      <c r="L18" s="30"/>
    </row>
    <row r="19" spans="2:52" s="1" customFormat="1" ht="6.95" customHeight="1">
      <c r="B19" s="30"/>
      <c r="L19" s="30"/>
    </row>
    <row r="20" spans="2:52" s="1" customFormat="1" ht="12" customHeight="1">
      <c r="B20" s="30"/>
      <c r="D20" s="25" t="s">
        <v>29</v>
      </c>
      <c r="I20" s="25" t="s">
        <v>24</v>
      </c>
      <c r="J20" s="23" t="str">
        <f>IF('Rekapitulácia stavby'!AN16="","",'Rekapitulácia stavby'!AN16)</f>
        <v/>
      </c>
      <c r="L20" s="30"/>
    </row>
    <row r="21" spans="2:52" s="1" customFormat="1" ht="18" customHeight="1">
      <c r="B21" s="30"/>
      <c r="E21" s="23" t="str">
        <f>IF('Rekapitulácia stavby'!E17="","",'Rekapitulácia stavby'!E17)</f>
        <v xml:space="preserve"> </v>
      </c>
      <c r="I21" s="25" t="s">
        <v>26</v>
      </c>
      <c r="J21" s="23" t="str">
        <f>IF('Rekapitulácia stavby'!AN17="","",'Rekapitulácia stavby'!AN17)</f>
        <v/>
      </c>
      <c r="L21" s="30"/>
    </row>
    <row r="22" spans="2:52" s="1" customFormat="1" ht="6.95" customHeight="1">
      <c r="B22" s="30"/>
      <c r="L22" s="30"/>
    </row>
    <row r="23" spans="2:52" s="1" customFormat="1" ht="12" customHeight="1">
      <c r="B23" s="30"/>
      <c r="D23" s="25" t="s">
        <v>32</v>
      </c>
      <c r="I23" s="25" t="s">
        <v>24</v>
      </c>
      <c r="J23" s="23" t="str">
        <f>IF('Rekapitulácia stavby'!AN19="","",'Rekapitulácia stavby'!AN19)</f>
        <v/>
      </c>
      <c r="L23" s="30"/>
    </row>
    <row r="24" spans="2:52" s="1" customFormat="1" ht="18" customHeight="1">
      <c r="B24" s="30"/>
      <c r="E24" s="23" t="str">
        <f>IF('Rekapitulácia stavby'!E20="","",'Rekapitulácia stavby'!E20)</f>
        <v xml:space="preserve"> </v>
      </c>
      <c r="I24" s="25" t="s">
        <v>26</v>
      </c>
      <c r="J24" s="23" t="str">
        <f>IF('Rekapitulácia stavby'!AN20="","",'Rekapitulácia stavby'!AN20)</f>
        <v/>
      </c>
      <c r="L24" s="30"/>
    </row>
    <row r="25" spans="2:52" s="1" customFormat="1" ht="6.95" customHeight="1">
      <c r="B25" s="30"/>
      <c r="L25" s="30"/>
    </row>
    <row r="26" spans="2:52" s="1" customFormat="1" ht="12" customHeight="1">
      <c r="B26" s="30"/>
      <c r="D26" s="25" t="s">
        <v>33</v>
      </c>
      <c r="L26" s="30"/>
    </row>
    <row r="27" spans="2:52" s="7" customFormat="1" ht="16.5" customHeight="1">
      <c r="B27" s="82"/>
      <c r="E27" s="211" t="s">
        <v>1</v>
      </c>
      <c r="F27" s="211"/>
      <c r="G27" s="211"/>
      <c r="H27" s="211"/>
      <c r="L27" s="82"/>
    </row>
    <row r="28" spans="2:52" s="1" customFormat="1" ht="6.95" customHeight="1">
      <c r="B28" s="30"/>
      <c r="L28" s="30"/>
    </row>
    <row r="29" spans="2:52" s="1" customFormat="1" ht="6.95" customHeight="1">
      <c r="B29" s="30"/>
      <c r="D29" s="51"/>
      <c r="E29" s="51"/>
      <c r="F29" s="51"/>
      <c r="G29" s="51"/>
      <c r="H29" s="51"/>
      <c r="I29" s="51"/>
      <c r="J29" s="51"/>
      <c r="K29" s="51"/>
      <c r="L29" s="83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</row>
    <row r="30" spans="2:52" s="1" customFormat="1" ht="25.35" customHeight="1">
      <c r="B30" s="30"/>
      <c r="D30" s="85" t="s">
        <v>34</v>
      </c>
      <c r="J30" s="63">
        <f>ROUND(J129, 2)</f>
        <v>0</v>
      </c>
      <c r="L30" s="83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</row>
    <row r="31" spans="2:5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52" s="1" customFormat="1" ht="14.45" customHeight="1">
      <c r="B32" s="30"/>
      <c r="F32" s="86" t="s">
        <v>36</v>
      </c>
      <c r="I32" s="86" t="s">
        <v>35</v>
      </c>
      <c r="J32" s="86" t="s">
        <v>37</v>
      </c>
      <c r="L32" s="30"/>
    </row>
    <row r="33" spans="2:52" s="1" customFormat="1" ht="14.45" customHeight="1">
      <c r="B33" s="30"/>
      <c r="D33" s="87" t="s">
        <v>38</v>
      </c>
      <c r="E33" s="34" t="s">
        <v>39</v>
      </c>
      <c r="F33" s="88">
        <f>ROUND((SUM(BE129:BE345)),  2)</f>
        <v>0</v>
      </c>
      <c r="G33" s="84"/>
      <c r="H33" s="84"/>
      <c r="I33" s="89">
        <v>0.2</v>
      </c>
      <c r="J33" s="88">
        <f>ROUND(((SUM(BE129:BE345))*I33),  2)</f>
        <v>0</v>
      </c>
      <c r="L33" s="83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</row>
    <row r="34" spans="2:52" s="1" customFormat="1" ht="14.45" customHeight="1">
      <c r="B34" s="30"/>
      <c r="E34" s="34" t="s">
        <v>40</v>
      </c>
      <c r="F34" s="88">
        <f>ROUND((SUM(BF129:BF345)),  2)</f>
        <v>0</v>
      </c>
      <c r="G34" s="84"/>
      <c r="H34" s="84"/>
      <c r="I34" s="89">
        <v>0.2</v>
      </c>
      <c r="J34" s="88">
        <f>ROUND(((SUM(BF129:BF345))*I34),  2)</f>
        <v>0</v>
      </c>
      <c r="L34" s="30"/>
    </row>
    <row r="35" spans="2:52" s="1" customFormat="1" ht="14.45" hidden="1" customHeight="1">
      <c r="B35" s="30"/>
      <c r="E35" s="25" t="s">
        <v>41</v>
      </c>
      <c r="F35" s="90">
        <f>ROUND((SUM(BG129:BG345)),  2)</f>
        <v>0</v>
      </c>
      <c r="I35" s="91">
        <v>0.2</v>
      </c>
      <c r="J35" s="90">
        <f>0</f>
        <v>0</v>
      </c>
      <c r="L35" s="30"/>
    </row>
    <row r="36" spans="2:52" s="1" customFormat="1" ht="14.45" hidden="1" customHeight="1">
      <c r="B36" s="30"/>
      <c r="E36" s="25" t="s">
        <v>42</v>
      </c>
      <c r="F36" s="90">
        <f>ROUND((SUM(BH129:BH345)),  2)</f>
        <v>0</v>
      </c>
      <c r="I36" s="91">
        <v>0.2</v>
      </c>
      <c r="J36" s="90">
        <f>0</f>
        <v>0</v>
      </c>
      <c r="L36" s="30"/>
    </row>
    <row r="37" spans="2:52" s="1" customFormat="1" ht="14.45" hidden="1" customHeight="1">
      <c r="B37" s="30"/>
      <c r="E37" s="34" t="s">
        <v>43</v>
      </c>
      <c r="F37" s="88">
        <f>ROUND((SUM(BI129:BI345)),  2)</f>
        <v>0</v>
      </c>
      <c r="G37" s="84"/>
      <c r="H37" s="84"/>
      <c r="I37" s="89">
        <v>0</v>
      </c>
      <c r="J37" s="88">
        <f>0</f>
        <v>0</v>
      </c>
      <c r="L37" s="30"/>
    </row>
    <row r="38" spans="2:52" s="1" customFormat="1" ht="6.95" customHeight="1">
      <c r="B38" s="30"/>
      <c r="L38" s="30"/>
    </row>
    <row r="39" spans="2:52" s="1" customFormat="1" ht="25.35" customHeight="1">
      <c r="B39" s="30"/>
      <c r="C39" s="92"/>
      <c r="D39" s="93" t="s">
        <v>44</v>
      </c>
      <c r="E39" s="54"/>
      <c r="F39" s="54"/>
      <c r="G39" s="94" t="s">
        <v>45</v>
      </c>
      <c r="H39" s="95" t="s">
        <v>46</v>
      </c>
      <c r="I39" s="54"/>
      <c r="J39" s="96">
        <f>SUM(J30:J37)</f>
        <v>0</v>
      </c>
      <c r="K39" s="97"/>
      <c r="L39" s="30"/>
    </row>
    <row r="40" spans="2:52" s="1" customFormat="1" ht="14.45" customHeight="1">
      <c r="B40" s="30"/>
      <c r="L40" s="30"/>
    </row>
    <row r="41" spans="2:52" ht="14.45" customHeight="1">
      <c r="B41" s="18"/>
      <c r="L41" s="18"/>
    </row>
    <row r="42" spans="2:52" ht="14.45" customHeight="1">
      <c r="B42" s="18"/>
      <c r="L42" s="18"/>
    </row>
    <row r="43" spans="2:52" ht="14.45" customHeight="1">
      <c r="B43" s="18"/>
      <c r="L43" s="18"/>
    </row>
    <row r="44" spans="2:52" ht="14.45" customHeight="1">
      <c r="B44" s="18"/>
      <c r="L44" s="18"/>
    </row>
    <row r="45" spans="2:52" ht="14.45" customHeight="1">
      <c r="B45" s="18"/>
      <c r="L45" s="18"/>
    </row>
    <row r="46" spans="2:52" ht="14.45" customHeight="1">
      <c r="B46" s="18"/>
      <c r="L46" s="18"/>
    </row>
    <row r="47" spans="2:52" ht="14.45" customHeight="1">
      <c r="B47" s="18"/>
      <c r="L47" s="18"/>
    </row>
    <row r="48" spans="2:5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47</v>
      </c>
      <c r="E50" s="40"/>
      <c r="F50" s="40"/>
      <c r="G50" s="39" t="s">
        <v>48</v>
      </c>
      <c r="H50" s="40"/>
      <c r="I50" s="40"/>
      <c r="J50" s="40"/>
      <c r="K50" s="40"/>
      <c r="L50" s="30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2.75">
      <c r="B61" s="30"/>
      <c r="D61" s="41" t="s">
        <v>49</v>
      </c>
      <c r="E61" s="32"/>
      <c r="F61" s="98" t="s">
        <v>50</v>
      </c>
      <c r="G61" s="41" t="s">
        <v>49</v>
      </c>
      <c r="H61" s="32"/>
      <c r="I61" s="32"/>
      <c r="J61" s="99" t="s">
        <v>50</v>
      </c>
      <c r="K61" s="32"/>
      <c r="L61" s="30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2.75">
      <c r="B65" s="30"/>
      <c r="D65" s="39" t="s">
        <v>51</v>
      </c>
      <c r="E65" s="40"/>
      <c r="F65" s="40"/>
      <c r="G65" s="39" t="s">
        <v>52</v>
      </c>
      <c r="H65" s="40"/>
      <c r="I65" s="40"/>
      <c r="J65" s="40"/>
      <c r="K65" s="40"/>
      <c r="L65" s="30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2.75">
      <c r="B76" s="30"/>
      <c r="D76" s="41" t="s">
        <v>49</v>
      </c>
      <c r="E76" s="32"/>
      <c r="F76" s="98" t="s">
        <v>50</v>
      </c>
      <c r="G76" s="41" t="s">
        <v>49</v>
      </c>
      <c r="H76" s="32"/>
      <c r="I76" s="32"/>
      <c r="J76" s="99" t="s">
        <v>50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hidden="1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hidden="1" customHeight="1">
      <c r="B82" s="30"/>
      <c r="C82" s="19" t="s">
        <v>87</v>
      </c>
      <c r="L82" s="30"/>
    </row>
    <row r="83" spans="2:47" s="1" customFormat="1" ht="6.95" hidden="1" customHeight="1">
      <c r="B83" s="30"/>
      <c r="L83" s="30"/>
    </row>
    <row r="84" spans="2:47" s="1" customFormat="1" ht="12" hidden="1" customHeight="1">
      <c r="B84" s="30"/>
      <c r="C84" s="25" t="s">
        <v>15</v>
      </c>
      <c r="L84" s="30"/>
    </row>
    <row r="85" spans="2:47" s="1" customFormat="1" ht="16.5" hidden="1" customHeight="1">
      <c r="B85" s="30"/>
      <c r="E85" s="216" t="str">
        <f>E7</f>
        <v>Cesta III/2771 Pavlovce - Sútor v ckm 2,575-2,585</v>
      </c>
      <c r="F85" s="217"/>
      <c r="G85" s="217"/>
      <c r="H85" s="217"/>
      <c r="L85" s="30"/>
    </row>
    <row r="86" spans="2:47" s="1" customFormat="1" ht="12" hidden="1" customHeight="1">
      <c r="B86" s="30"/>
      <c r="C86" s="25" t="s">
        <v>85</v>
      </c>
      <c r="L86" s="30"/>
    </row>
    <row r="87" spans="2:47" s="1" customFormat="1" ht="16.5" hidden="1" customHeight="1">
      <c r="B87" s="30"/>
      <c r="E87" s="188" t="str">
        <f>E9</f>
        <v>01 - Zosuv na ceste</v>
      </c>
      <c r="F87" s="215"/>
      <c r="G87" s="215"/>
      <c r="H87" s="215"/>
      <c r="L87" s="30"/>
    </row>
    <row r="88" spans="2:47" s="1" customFormat="1" ht="6.95" hidden="1" customHeight="1">
      <c r="B88" s="30"/>
      <c r="L88" s="30"/>
    </row>
    <row r="89" spans="2:47" s="1" customFormat="1" ht="12" hidden="1" customHeight="1">
      <c r="B89" s="30"/>
      <c r="C89" s="25" t="s">
        <v>19</v>
      </c>
      <c r="F89" s="23" t="str">
        <f>F12</f>
        <v>cesta Pavlovce - Sútor</v>
      </c>
      <c r="I89" s="25" t="s">
        <v>21</v>
      </c>
      <c r="J89" s="50" t="str">
        <f>IF(J12="","",J12)</f>
        <v>18. 4. 2024</v>
      </c>
      <c r="L89" s="30"/>
    </row>
    <row r="90" spans="2:47" s="1" customFormat="1" ht="6.95" hidden="1" customHeight="1">
      <c r="B90" s="30"/>
      <c r="L90" s="30"/>
    </row>
    <row r="91" spans="2:47" s="1" customFormat="1" ht="15.2" hidden="1" customHeight="1">
      <c r="B91" s="30"/>
      <c r="C91" s="25" t="s">
        <v>23</v>
      </c>
      <c r="F91" s="23" t="str">
        <f>E15</f>
        <v>Banskobystrický regionálna správa ciest a.s., BB</v>
      </c>
      <c r="I91" s="25" t="s">
        <v>29</v>
      </c>
      <c r="J91" s="28" t="str">
        <f>E21</f>
        <v xml:space="preserve"> </v>
      </c>
      <c r="L91" s="30"/>
    </row>
    <row r="92" spans="2:47" s="1" customFormat="1" ht="15.2" hidden="1" customHeight="1">
      <c r="B92" s="30"/>
      <c r="C92" s="25" t="s">
        <v>27</v>
      </c>
      <c r="F92" s="23" t="str">
        <f>IF(E18="","",E18)</f>
        <v>Vyplň údaj</v>
      </c>
      <c r="I92" s="25" t="s">
        <v>32</v>
      </c>
      <c r="J92" s="28" t="str">
        <f>E24</f>
        <v xml:space="preserve"> </v>
      </c>
      <c r="L92" s="30"/>
    </row>
    <row r="93" spans="2:47" s="1" customFormat="1" ht="10.35" hidden="1" customHeight="1">
      <c r="B93" s="30"/>
      <c r="L93" s="30"/>
    </row>
    <row r="94" spans="2:47" s="1" customFormat="1" ht="29.25" hidden="1" customHeight="1">
      <c r="B94" s="30"/>
      <c r="C94" s="100" t="s">
        <v>88</v>
      </c>
      <c r="D94" s="92"/>
      <c r="E94" s="92"/>
      <c r="F94" s="92"/>
      <c r="G94" s="92"/>
      <c r="H94" s="92"/>
      <c r="I94" s="92"/>
      <c r="J94" s="101" t="s">
        <v>89</v>
      </c>
      <c r="K94" s="92"/>
      <c r="L94" s="30"/>
    </row>
    <row r="95" spans="2:47" s="1" customFormat="1" ht="10.35" hidden="1" customHeight="1">
      <c r="B95" s="30"/>
      <c r="L95" s="30"/>
    </row>
    <row r="96" spans="2:47" s="1" customFormat="1" ht="22.9" hidden="1" customHeight="1">
      <c r="B96" s="30"/>
      <c r="C96" s="102" t="s">
        <v>90</v>
      </c>
      <c r="J96" s="63">
        <f>J129</f>
        <v>0</v>
      </c>
      <c r="L96" s="30"/>
      <c r="AU96" s="15" t="s">
        <v>91</v>
      </c>
    </row>
    <row r="97" spans="2:12" s="8" customFormat="1" ht="24.95" hidden="1" customHeight="1">
      <c r="B97" s="103"/>
      <c r="D97" s="104" t="s">
        <v>92</v>
      </c>
      <c r="E97" s="105"/>
      <c r="F97" s="105"/>
      <c r="G97" s="105"/>
      <c r="H97" s="105"/>
      <c r="I97" s="105"/>
      <c r="J97" s="106">
        <f>J130</f>
        <v>0</v>
      </c>
      <c r="L97" s="103"/>
    </row>
    <row r="98" spans="2:12" s="9" customFormat="1" ht="19.899999999999999" hidden="1" customHeight="1">
      <c r="B98" s="107"/>
      <c r="D98" s="108" t="s">
        <v>93</v>
      </c>
      <c r="E98" s="109"/>
      <c r="F98" s="109"/>
      <c r="G98" s="109"/>
      <c r="H98" s="109"/>
      <c r="I98" s="109"/>
      <c r="J98" s="110">
        <f>J131</f>
        <v>0</v>
      </c>
      <c r="L98" s="107"/>
    </row>
    <row r="99" spans="2:12" s="9" customFormat="1" ht="19.899999999999999" hidden="1" customHeight="1">
      <c r="B99" s="107"/>
      <c r="D99" s="108" t="s">
        <v>94</v>
      </c>
      <c r="E99" s="109"/>
      <c r="F99" s="109"/>
      <c r="G99" s="109"/>
      <c r="H99" s="109"/>
      <c r="I99" s="109"/>
      <c r="J99" s="110">
        <f>J205</f>
        <v>0</v>
      </c>
      <c r="L99" s="107"/>
    </row>
    <row r="100" spans="2:12" s="9" customFormat="1" ht="19.899999999999999" hidden="1" customHeight="1">
      <c r="B100" s="107"/>
      <c r="D100" s="108" t="s">
        <v>95</v>
      </c>
      <c r="E100" s="109"/>
      <c r="F100" s="109"/>
      <c r="G100" s="109"/>
      <c r="H100" s="109"/>
      <c r="I100" s="109"/>
      <c r="J100" s="110">
        <f>J226</f>
        <v>0</v>
      </c>
      <c r="L100" s="107"/>
    </row>
    <row r="101" spans="2:12" s="9" customFormat="1" ht="19.899999999999999" hidden="1" customHeight="1">
      <c r="B101" s="107"/>
      <c r="D101" s="108" t="s">
        <v>96</v>
      </c>
      <c r="E101" s="109"/>
      <c r="F101" s="109"/>
      <c r="G101" s="109"/>
      <c r="H101" s="109"/>
      <c r="I101" s="109"/>
      <c r="J101" s="110">
        <f>J232</f>
        <v>0</v>
      </c>
      <c r="L101" s="107"/>
    </row>
    <row r="102" spans="2:12" s="9" customFormat="1" ht="19.899999999999999" hidden="1" customHeight="1">
      <c r="B102" s="107"/>
      <c r="D102" s="108" t="s">
        <v>97</v>
      </c>
      <c r="E102" s="109"/>
      <c r="F102" s="109"/>
      <c r="G102" s="109"/>
      <c r="H102" s="109"/>
      <c r="I102" s="109"/>
      <c r="J102" s="110">
        <f>J258</f>
        <v>0</v>
      </c>
      <c r="L102" s="107"/>
    </row>
    <row r="103" spans="2:12" s="9" customFormat="1" ht="19.899999999999999" hidden="1" customHeight="1">
      <c r="B103" s="107"/>
      <c r="D103" s="108" t="s">
        <v>98</v>
      </c>
      <c r="E103" s="109"/>
      <c r="F103" s="109"/>
      <c r="G103" s="109"/>
      <c r="H103" s="109"/>
      <c r="I103" s="109"/>
      <c r="J103" s="110">
        <f>J273</f>
        <v>0</v>
      </c>
      <c r="L103" s="107"/>
    </row>
    <row r="104" spans="2:12" s="9" customFormat="1" ht="19.899999999999999" hidden="1" customHeight="1">
      <c r="B104" s="107"/>
      <c r="D104" s="108" t="s">
        <v>99</v>
      </c>
      <c r="E104" s="109"/>
      <c r="F104" s="109"/>
      <c r="G104" s="109"/>
      <c r="H104" s="109"/>
      <c r="I104" s="109"/>
      <c r="J104" s="110">
        <f>J296</f>
        <v>0</v>
      </c>
      <c r="L104" s="107"/>
    </row>
    <row r="105" spans="2:12" s="9" customFormat="1" ht="19.899999999999999" hidden="1" customHeight="1">
      <c r="B105" s="107"/>
      <c r="D105" s="108" t="s">
        <v>100</v>
      </c>
      <c r="E105" s="109"/>
      <c r="F105" s="109"/>
      <c r="G105" s="109"/>
      <c r="H105" s="109"/>
      <c r="I105" s="109"/>
      <c r="J105" s="110">
        <f>J319</f>
        <v>0</v>
      </c>
      <c r="L105" s="107"/>
    </row>
    <row r="106" spans="2:12" s="8" customFormat="1" ht="24.95" hidden="1" customHeight="1">
      <c r="B106" s="103"/>
      <c r="D106" s="104" t="s">
        <v>101</v>
      </c>
      <c r="E106" s="105"/>
      <c r="F106" s="105"/>
      <c r="G106" s="105"/>
      <c r="H106" s="105"/>
      <c r="I106" s="105"/>
      <c r="J106" s="106">
        <f>J321</f>
        <v>0</v>
      </c>
      <c r="L106" s="103"/>
    </row>
    <row r="107" spans="2:12" s="9" customFormat="1" ht="19.899999999999999" hidden="1" customHeight="1">
      <c r="B107" s="107"/>
      <c r="D107" s="108" t="s">
        <v>102</v>
      </c>
      <c r="E107" s="109"/>
      <c r="F107" s="109"/>
      <c r="G107" s="109"/>
      <c r="H107" s="109"/>
      <c r="I107" s="109"/>
      <c r="J107" s="110">
        <f>J322</f>
        <v>0</v>
      </c>
      <c r="L107" s="107"/>
    </row>
    <row r="108" spans="2:12" s="9" customFormat="1" ht="19.899999999999999" hidden="1" customHeight="1">
      <c r="B108" s="107"/>
      <c r="D108" s="108" t="s">
        <v>103</v>
      </c>
      <c r="E108" s="109"/>
      <c r="F108" s="109"/>
      <c r="G108" s="109"/>
      <c r="H108" s="109"/>
      <c r="I108" s="109"/>
      <c r="J108" s="110">
        <f>J334</f>
        <v>0</v>
      </c>
      <c r="L108" s="107"/>
    </row>
    <row r="109" spans="2:12" s="8" customFormat="1" ht="24.95" hidden="1" customHeight="1">
      <c r="B109" s="103"/>
      <c r="D109" s="104" t="s">
        <v>104</v>
      </c>
      <c r="E109" s="105"/>
      <c r="F109" s="105"/>
      <c r="G109" s="105"/>
      <c r="H109" s="105"/>
      <c r="I109" s="105"/>
      <c r="J109" s="106">
        <f>J338</f>
        <v>0</v>
      </c>
      <c r="L109" s="103"/>
    </row>
    <row r="110" spans="2:12" s="1" customFormat="1" ht="21.75" hidden="1" customHeight="1">
      <c r="B110" s="30"/>
      <c r="L110" s="30"/>
    </row>
    <row r="111" spans="2:12" s="1" customFormat="1" ht="6.95" hidden="1" customHeight="1"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30"/>
    </row>
    <row r="112" spans="2:12" hidden="1"/>
    <row r="113" spans="2:20" hidden="1"/>
    <row r="114" spans="2:20" hidden="1"/>
    <row r="115" spans="2:20" s="1" customFormat="1" ht="6.95" customHeight="1"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30"/>
    </row>
    <row r="116" spans="2:20" s="1" customFormat="1" ht="24.95" customHeight="1">
      <c r="B116" s="30"/>
      <c r="C116" s="19" t="s">
        <v>105</v>
      </c>
      <c r="L116" s="30"/>
    </row>
    <row r="117" spans="2:20" s="1" customFormat="1" ht="6.95" customHeight="1">
      <c r="B117" s="30"/>
      <c r="L117" s="30"/>
    </row>
    <row r="118" spans="2:20" s="1" customFormat="1" ht="12" customHeight="1">
      <c r="B118" s="30"/>
      <c r="C118" s="25" t="s">
        <v>15</v>
      </c>
      <c r="L118" s="30"/>
    </row>
    <row r="119" spans="2:20" s="1" customFormat="1" ht="16.5" customHeight="1">
      <c r="B119" s="30"/>
      <c r="E119" s="216" t="str">
        <f>E7</f>
        <v>Cesta III/2771 Pavlovce - Sútor v ckm 2,575-2,585</v>
      </c>
      <c r="F119" s="217"/>
      <c r="G119" s="217"/>
      <c r="H119" s="217"/>
      <c r="L119" s="30"/>
    </row>
    <row r="120" spans="2:20" s="1" customFormat="1" ht="12" customHeight="1">
      <c r="B120" s="30"/>
      <c r="C120" s="25" t="s">
        <v>85</v>
      </c>
      <c r="L120" s="30"/>
    </row>
    <row r="121" spans="2:20" s="1" customFormat="1" ht="16.5" customHeight="1">
      <c r="B121" s="30"/>
      <c r="E121" s="188" t="str">
        <f>E9</f>
        <v>01 - Zosuv na ceste</v>
      </c>
      <c r="F121" s="215"/>
      <c r="G121" s="215"/>
      <c r="H121" s="215"/>
      <c r="L121" s="30"/>
    </row>
    <row r="122" spans="2:20" s="1" customFormat="1" ht="6.95" customHeight="1">
      <c r="B122" s="30"/>
      <c r="L122" s="30"/>
    </row>
    <row r="123" spans="2:20" s="1" customFormat="1" ht="12" customHeight="1">
      <c r="B123" s="30"/>
      <c r="C123" s="25" t="s">
        <v>19</v>
      </c>
      <c r="F123" s="23" t="str">
        <f>F12</f>
        <v>cesta Pavlovce - Sútor</v>
      </c>
      <c r="I123" s="25" t="s">
        <v>21</v>
      </c>
      <c r="J123" s="50" t="str">
        <f>IF(J12="","",J12)</f>
        <v>18. 4. 2024</v>
      </c>
      <c r="L123" s="30"/>
    </row>
    <row r="124" spans="2:20" s="1" customFormat="1" ht="6.95" customHeight="1">
      <c r="B124" s="30"/>
      <c r="L124" s="30"/>
    </row>
    <row r="125" spans="2:20" s="1" customFormat="1" ht="15.2" customHeight="1">
      <c r="B125" s="30"/>
      <c r="C125" s="25" t="s">
        <v>23</v>
      </c>
      <c r="F125" s="23" t="str">
        <f>E15</f>
        <v>Banskobystrický regionálna správa ciest a.s., BB</v>
      </c>
      <c r="I125" s="25" t="s">
        <v>29</v>
      </c>
      <c r="J125" s="28" t="str">
        <f>E21</f>
        <v xml:space="preserve"> </v>
      </c>
      <c r="L125" s="30"/>
    </row>
    <row r="126" spans="2:20" s="1" customFormat="1" ht="15.2" customHeight="1">
      <c r="B126" s="30"/>
      <c r="C126" s="25" t="s">
        <v>27</v>
      </c>
      <c r="F126" s="23" t="str">
        <f>IF(E18="","",E18)</f>
        <v>Vyplň údaj</v>
      </c>
      <c r="I126" s="25" t="s">
        <v>32</v>
      </c>
      <c r="J126" s="28" t="str">
        <f>E24</f>
        <v xml:space="preserve"> </v>
      </c>
      <c r="L126" s="30"/>
    </row>
    <row r="127" spans="2:20" s="1" customFormat="1" ht="10.35" customHeight="1">
      <c r="B127" s="30"/>
      <c r="L127" s="30"/>
    </row>
    <row r="128" spans="2:20" s="10" customFormat="1" ht="29.25" customHeight="1">
      <c r="B128" s="111"/>
      <c r="C128" s="112" t="s">
        <v>106</v>
      </c>
      <c r="D128" s="113" t="s">
        <v>59</v>
      </c>
      <c r="E128" s="113" t="s">
        <v>55</v>
      </c>
      <c r="F128" s="113" t="s">
        <v>56</v>
      </c>
      <c r="G128" s="113" t="s">
        <v>107</v>
      </c>
      <c r="H128" s="113" t="s">
        <v>108</v>
      </c>
      <c r="I128" s="113" t="s">
        <v>109</v>
      </c>
      <c r="J128" s="114" t="s">
        <v>89</v>
      </c>
      <c r="K128" s="115" t="s">
        <v>110</v>
      </c>
      <c r="L128" s="111"/>
      <c r="M128" s="56" t="s">
        <v>1</v>
      </c>
      <c r="N128" s="57" t="s">
        <v>38</v>
      </c>
      <c r="O128" s="57" t="s">
        <v>111</v>
      </c>
      <c r="P128" s="57" t="s">
        <v>112</v>
      </c>
      <c r="Q128" s="57" t="s">
        <v>113</v>
      </c>
      <c r="R128" s="57" t="s">
        <v>114</v>
      </c>
      <c r="S128" s="57" t="s">
        <v>115</v>
      </c>
      <c r="T128" s="58" t="s">
        <v>116</v>
      </c>
    </row>
    <row r="129" spans="2:65" s="1" customFormat="1" ht="22.9" customHeight="1">
      <c r="B129" s="30"/>
      <c r="C129" s="61" t="s">
        <v>90</v>
      </c>
      <c r="J129" s="116">
        <f>BK129</f>
        <v>0</v>
      </c>
      <c r="L129" s="30"/>
      <c r="M129" s="59"/>
      <c r="N129" s="51"/>
      <c r="O129" s="51"/>
      <c r="P129" s="117">
        <f>P130+P321+P338</f>
        <v>0</v>
      </c>
      <c r="Q129" s="51"/>
      <c r="R129" s="117">
        <f>R130+R321+R338</f>
        <v>2845.8443404010004</v>
      </c>
      <c r="S129" s="51"/>
      <c r="T129" s="118">
        <f>T130+T321+T338</f>
        <v>246.60000000000002</v>
      </c>
      <c r="AT129" s="15" t="s">
        <v>73</v>
      </c>
      <c r="AU129" s="15" t="s">
        <v>91</v>
      </c>
      <c r="BK129" s="119">
        <f>BK130+BK321+BK338</f>
        <v>0</v>
      </c>
    </row>
    <row r="130" spans="2:65" s="11" customFormat="1" ht="25.9" customHeight="1">
      <c r="B130" s="120"/>
      <c r="D130" s="121" t="s">
        <v>73</v>
      </c>
      <c r="E130" s="122" t="s">
        <v>117</v>
      </c>
      <c r="F130" s="122" t="s">
        <v>118</v>
      </c>
      <c r="I130" s="123"/>
      <c r="J130" s="124">
        <f>BK130</f>
        <v>0</v>
      </c>
      <c r="L130" s="120"/>
      <c r="M130" s="125"/>
      <c r="P130" s="126">
        <f>P131+P205+P226+P232+P258+P273+P296+P319</f>
        <v>0</v>
      </c>
      <c r="R130" s="126">
        <f>R131+R205+R226+R232+R258+R273+R296+R319</f>
        <v>2845.0360319530005</v>
      </c>
      <c r="T130" s="127">
        <f>T131+T205+T226+T232+T258+T273+T296+T319</f>
        <v>246.60000000000002</v>
      </c>
      <c r="AR130" s="121" t="s">
        <v>82</v>
      </c>
      <c r="AT130" s="128" t="s">
        <v>73</v>
      </c>
      <c r="AU130" s="128" t="s">
        <v>74</v>
      </c>
      <c r="AY130" s="121" t="s">
        <v>119</v>
      </c>
      <c r="BK130" s="129">
        <f>BK131+BK205+BK226+BK232+BK258+BK273+BK296+BK319</f>
        <v>0</v>
      </c>
    </row>
    <row r="131" spans="2:65" s="11" customFormat="1" ht="22.9" customHeight="1">
      <c r="B131" s="120"/>
      <c r="D131" s="121" t="s">
        <v>73</v>
      </c>
      <c r="E131" s="130" t="s">
        <v>82</v>
      </c>
      <c r="F131" s="130" t="s">
        <v>120</v>
      </c>
      <c r="I131" s="123"/>
      <c r="J131" s="131">
        <f>BK131</f>
        <v>0</v>
      </c>
      <c r="L131" s="120"/>
      <c r="M131" s="125"/>
      <c r="P131" s="126">
        <f>SUM(P132:P204)</f>
        <v>0</v>
      </c>
      <c r="R131" s="126">
        <f>SUM(R132:R204)</f>
        <v>1719.0088699999999</v>
      </c>
      <c r="T131" s="127">
        <f>SUM(T132:T204)</f>
        <v>246.60000000000002</v>
      </c>
      <c r="AR131" s="121" t="s">
        <v>82</v>
      </c>
      <c r="AT131" s="128" t="s">
        <v>73</v>
      </c>
      <c r="AU131" s="128" t="s">
        <v>82</v>
      </c>
      <c r="AY131" s="121" t="s">
        <v>119</v>
      </c>
      <c r="BK131" s="129">
        <f>SUM(BK132:BK204)</f>
        <v>0</v>
      </c>
    </row>
    <row r="132" spans="2:65" s="1" customFormat="1" ht="24.2" customHeight="1">
      <c r="B132" s="30"/>
      <c r="C132" s="132" t="s">
        <v>82</v>
      </c>
      <c r="D132" s="132" t="s">
        <v>121</v>
      </c>
      <c r="E132" s="133" t="s">
        <v>122</v>
      </c>
      <c r="F132" s="134" t="s">
        <v>123</v>
      </c>
      <c r="G132" s="135" t="s">
        <v>124</v>
      </c>
      <c r="H132" s="136">
        <v>160</v>
      </c>
      <c r="I132" s="137"/>
      <c r="J132" s="138">
        <f>ROUND(I132*H132,2)</f>
        <v>0</v>
      </c>
      <c r="K132" s="139"/>
      <c r="L132" s="30"/>
      <c r="M132" s="140" t="s">
        <v>1</v>
      </c>
      <c r="N132" s="141" t="s">
        <v>40</v>
      </c>
      <c r="P132" s="142">
        <f>O132*H132</f>
        <v>0</v>
      </c>
      <c r="Q132" s="142">
        <v>0</v>
      </c>
      <c r="R132" s="142">
        <f>Q132*H132</f>
        <v>0</v>
      </c>
      <c r="S132" s="142">
        <v>0</v>
      </c>
      <c r="T132" s="143">
        <f>S132*H132</f>
        <v>0</v>
      </c>
      <c r="AR132" s="144" t="s">
        <v>125</v>
      </c>
      <c r="AT132" s="144" t="s">
        <v>121</v>
      </c>
      <c r="AU132" s="144" t="s">
        <v>126</v>
      </c>
      <c r="AY132" s="15" t="s">
        <v>119</v>
      </c>
      <c r="BE132" s="145">
        <f>IF(N132="základná",J132,0)</f>
        <v>0</v>
      </c>
      <c r="BF132" s="145">
        <f>IF(N132="znížená",J132,0)</f>
        <v>0</v>
      </c>
      <c r="BG132" s="145">
        <f>IF(N132="zákl. prenesená",J132,0)</f>
        <v>0</v>
      </c>
      <c r="BH132" s="145">
        <f>IF(N132="zníž. prenesená",J132,0)</f>
        <v>0</v>
      </c>
      <c r="BI132" s="145">
        <f>IF(N132="nulová",J132,0)</f>
        <v>0</v>
      </c>
      <c r="BJ132" s="15" t="s">
        <v>126</v>
      </c>
      <c r="BK132" s="145">
        <f>ROUND(I132*H132,2)</f>
        <v>0</v>
      </c>
      <c r="BL132" s="15" t="s">
        <v>125</v>
      </c>
      <c r="BM132" s="144" t="s">
        <v>127</v>
      </c>
    </row>
    <row r="133" spans="2:65" s="12" customFormat="1">
      <c r="B133" s="146"/>
      <c r="D133" s="147" t="s">
        <v>128</v>
      </c>
      <c r="E133" s="148" t="s">
        <v>1</v>
      </c>
      <c r="F133" s="149" t="s">
        <v>129</v>
      </c>
      <c r="H133" s="150">
        <v>160</v>
      </c>
      <c r="I133" s="151"/>
      <c r="L133" s="146"/>
      <c r="M133" s="152"/>
      <c r="T133" s="153"/>
      <c r="AT133" s="148" t="s">
        <v>128</v>
      </c>
      <c r="AU133" s="148" t="s">
        <v>126</v>
      </c>
      <c r="AV133" s="12" t="s">
        <v>126</v>
      </c>
      <c r="AW133" s="12" t="s">
        <v>31</v>
      </c>
      <c r="AX133" s="12" t="s">
        <v>82</v>
      </c>
      <c r="AY133" s="148" t="s">
        <v>119</v>
      </c>
    </row>
    <row r="134" spans="2:65" s="1" customFormat="1" ht="16.5" customHeight="1">
      <c r="B134" s="30"/>
      <c r="C134" s="132" t="s">
        <v>126</v>
      </c>
      <c r="D134" s="132" t="s">
        <v>121</v>
      </c>
      <c r="E134" s="133" t="s">
        <v>130</v>
      </c>
      <c r="F134" s="134" t="s">
        <v>131</v>
      </c>
      <c r="G134" s="135" t="s">
        <v>132</v>
      </c>
      <c r="H134" s="136">
        <v>80</v>
      </c>
      <c r="I134" s="137"/>
      <c r="J134" s="138">
        <f>ROUND(I134*H134,2)</f>
        <v>0</v>
      </c>
      <c r="K134" s="139"/>
      <c r="L134" s="30"/>
      <c r="M134" s="140" t="s">
        <v>1</v>
      </c>
      <c r="N134" s="141" t="s">
        <v>40</v>
      </c>
      <c r="P134" s="142">
        <f>O134*H134</f>
        <v>0</v>
      </c>
      <c r="Q134" s="142">
        <v>0</v>
      </c>
      <c r="R134" s="142">
        <f>Q134*H134</f>
        <v>0</v>
      </c>
      <c r="S134" s="142">
        <v>0</v>
      </c>
      <c r="T134" s="143">
        <f>S134*H134</f>
        <v>0</v>
      </c>
      <c r="AR134" s="144" t="s">
        <v>125</v>
      </c>
      <c r="AT134" s="144" t="s">
        <v>121</v>
      </c>
      <c r="AU134" s="144" t="s">
        <v>126</v>
      </c>
      <c r="AY134" s="15" t="s">
        <v>119</v>
      </c>
      <c r="BE134" s="145">
        <f>IF(N134="základná",J134,0)</f>
        <v>0</v>
      </c>
      <c r="BF134" s="145">
        <f>IF(N134="znížená",J134,0)</f>
        <v>0</v>
      </c>
      <c r="BG134" s="145">
        <f>IF(N134="zákl. prenesená",J134,0)</f>
        <v>0</v>
      </c>
      <c r="BH134" s="145">
        <f>IF(N134="zníž. prenesená",J134,0)</f>
        <v>0</v>
      </c>
      <c r="BI134" s="145">
        <f>IF(N134="nulová",J134,0)</f>
        <v>0</v>
      </c>
      <c r="BJ134" s="15" t="s">
        <v>126</v>
      </c>
      <c r="BK134" s="145">
        <f>ROUND(I134*H134,2)</f>
        <v>0</v>
      </c>
      <c r="BL134" s="15" t="s">
        <v>125</v>
      </c>
      <c r="BM134" s="144" t="s">
        <v>133</v>
      </c>
    </row>
    <row r="135" spans="2:65" s="12" customFormat="1">
      <c r="B135" s="146"/>
      <c r="D135" s="147" t="s">
        <v>128</v>
      </c>
      <c r="E135" s="148" t="s">
        <v>1</v>
      </c>
      <c r="F135" s="149" t="s">
        <v>134</v>
      </c>
      <c r="H135" s="150">
        <v>80</v>
      </c>
      <c r="I135" s="151"/>
      <c r="L135" s="146"/>
      <c r="M135" s="152"/>
      <c r="T135" s="153"/>
      <c r="AT135" s="148" t="s">
        <v>128</v>
      </c>
      <c r="AU135" s="148" t="s">
        <v>126</v>
      </c>
      <c r="AV135" s="12" t="s">
        <v>126</v>
      </c>
      <c r="AW135" s="12" t="s">
        <v>31</v>
      </c>
      <c r="AX135" s="12" t="s">
        <v>74</v>
      </c>
      <c r="AY135" s="148" t="s">
        <v>119</v>
      </c>
    </row>
    <row r="136" spans="2:65" s="1" customFormat="1" ht="24.2" customHeight="1">
      <c r="B136" s="30"/>
      <c r="C136" s="132" t="s">
        <v>135</v>
      </c>
      <c r="D136" s="132" t="s">
        <v>121</v>
      </c>
      <c r="E136" s="133" t="s">
        <v>136</v>
      </c>
      <c r="F136" s="134" t="s">
        <v>137</v>
      </c>
      <c r="G136" s="135" t="s">
        <v>124</v>
      </c>
      <c r="H136" s="136">
        <v>180</v>
      </c>
      <c r="I136" s="137"/>
      <c r="J136" s="138">
        <f>ROUND(I136*H136,2)</f>
        <v>0</v>
      </c>
      <c r="K136" s="139"/>
      <c r="L136" s="30"/>
      <c r="M136" s="140" t="s">
        <v>1</v>
      </c>
      <c r="N136" s="141" t="s">
        <v>40</v>
      </c>
      <c r="P136" s="142">
        <f>O136*H136</f>
        <v>0</v>
      </c>
      <c r="Q136" s="142">
        <v>0</v>
      </c>
      <c r="R136" s="142">
        <f>Q136*H136</f>
        <v>0</v>
      </c>
      <c r="S136" s="142">
        <v>0.25</v>
      </c>
      <c r="T136" s="143">
        <f>S136*H136</f>
        <v>45</v>
      </c>
      <c r="AR136" s="144" t="s">
        <v>125</v>
      </c>
      <c r="AT136" s="144" t="s">
        <v>121</v>
      </c>
      <c r="AU136" s="144" t="s">
        <v>126</v>
      </c>
      <c r="AY136" s="15" t="s">
        <v>119</v>
      </c>
      <c r="BE136" s="145">
        <f>IF(N136="základná",J136,0)</f>
        <v>0</v>
      </c>
      <c r="BF136" s="145">
        <f>IF(N136="znížená",J136,0)</f>
        <v>0</v>
      </c>
      <c r="BG136" s="145">
        <f>IF(N136="zákl. prenesená",J136,0)</f>
        <v>0</v>
      </c>
      <c r="BH136" s="145">
        <f>IF(N136="zníž. prenesená",J136,0)</f>
        <v>0</v>
      </c>
      <c r="BI136" s="145">
        <f>IF(N136="nulová",J136,0)</f>
        <v>0</v>
      </c>
      <c r="BJ136" s="15" t="s">
        <v>126</v>
      </c>
      <c r="BK136" s="145">
        <f>ROUND(I136*H136,2)</f>
        <v>0</v>
      </c>
      <c r="BL136" s="15" t="s">
        <v>125</v>
      </c>
      <c r="BM136" s="144" t="s">
        <v>138</v>
      </c>
    </row>
    <row r="137" spans="2:65" s="12" customFormat="1">
      <c r="B137" s="146"/>
      <c r="D137" s="147" t="s">
        <v>128</v>
      </c>
      <c r="E137" s="148" t="s">
        <v>1</v>
      </c>
      <c r="F137" s="149" t="s">
        <v>139</v>
      </c>
      <c r="H137" s="150">
        <v>180</v>
      </c>
      <c r="I137" s="151"/>
      <c r="L137" s="146"/>
      <c r="M137" s="152"/>
      <c r="T137" s="153"/>
      <c r="AT137" s="148" t="s">
        <v>128</v>
      </c>
      <c r="AU137" s="148" t="s">
        <v>126</v>
      </c>
      <c r="AV137" s="12" t="s">
        <v>126</v>
      </c>
      <c r="AW137" s="12" t="s">
        <v>31</v>
      </c>
      <c r="AX137" s="12" t="s">
        <v>82</v>
      </c>
      <c r="AY137" s="148" t="s">
        <v>119</v>
      </c>
    </row>
    <row r="138" spans="2:65" s="1" customFormat="1" ht="33" customHeight="1">
      <c r="B138" s="30"/>
      <c r="C138" s="132" t="s">
        <v>125</v>
      </c>
      <c r="D138" s="132" t="s">
        <v>121</v>
      </c>
      <c r="E138" s="133" t="s">
        <v>140</v>
      </c>
      <c r="F138" s="134" t="s">
        <v>141</v>
      </c>
      <c r="G138" s="135" t="s">
        <v>124</v>
      </c>
      <c r="H138" s="136">
        <v>360</v>
      </c>
      <c r="I138" s="137"/>
      <c r="J138" s="138">
        <f>ROUND(I138*H138,2)</f>
        <v>0</v>
      </c>
      <c r="K138" s="139"/>
      <c r="L138" s="30"/>
      <c r="M138" s="140" t="s">
        <v>1</v>
      </c>
      <c r="N138" s="141" t="s">
        <v>40</v>
      </c>
      <c r="P138" s="142">
        <f>O138*H138</f>
        <v>0</v>
      </c>
      <c r="Q138" s="142">
        <v>0</v>
      </c>
      <c r="R138" s="142">
        <f>Q138*H138</f>
        <v>0</v>
      </c>
      <c r="S138" s="142">
        <v>0.56000000000000005</v>
      </c>
      <c r="T138" s="143">
        <f>S138*H138</f>
        <v>201.60000000000002</v>
      </c>
      <c r="AR138" s="144" t="s">
        <v>125</v>
      </c>
      <c r="AT138" s="144" t="s">
        <v>121</v>
      </c>
      <c r="AU138" s="144" t="s">
        <v>126</v>
      </c>
      <c r="AY138" s="15" t="s">
        <v>119</v>
      </c>
      <c r="BE138" s="145">
        <f>IF(N138="základná",J138,0)</f>
        <v>0</v>
      </c>
      <c r="BF138" s="145">
        <f>IF(N138="znížená",J138,0)</f>
        <v>0</v>
      </c>
      <c r="BG138" s="145">
        <f>IF(N138="zákl. prenesená",J138,0)</f>
        <v>0</v>
      </c>
      <c r="BH138" s="145">
        <f>IF(N138="zníž. prenesená",J138,0)</f>
        <v>0</v>
      </c>
      <c r="BI138" s="145">
        <f>IF(N138="nulová",J138,0)</f>
        <v>0</v>
      </c>
      <c r="BJ138" s="15" t="s">
        <v>126</v>
      </c>
      <c r="BK138" s="145">
        <f>ROUND(I138*H138,2)</f>
        <v>0</v>
      </c>
      <c r="BL138" s="15" t="s">
        <v>125</v>
      </c>
      <c r="BM138" s="144" t="s">
        <v>142</v>
      </c>
    </row>
    <row r="139" spans="2:65" s="12" customFormat="1">
      <c r="B139" s="146"/>
      <c r="D139" s="147" t="s">
        <v>128</v>
      </c>
      <c r="E139" s="148" t="s">
        <v>1</v>
      </c>
      <c r="F139" s="149" t="s">
        <v>143</v>
      </c>
      <c r="H139" s="150">
        <v>360</v>
      </c>
      <c r="I139" s="151"/>
      <c r="L139" s="146"/>
      <c r="M139" s="152"/>
      <c r="T139" s="153"/>
      <c r="AT139" s="148" t="s">
        <v>128</v>
      </c>
      <c r="AU139" s="148" t="s">
        <v>126</v>
      </c>
      <c r="AV139" s="12" t="s">
        <v>126</v>
      </c>
      <c r="AW139" s="12" t="s">
        <v>31</v>
      </c>
      <c r="AX139" s="12" t="s">
        <v>82</v>
      </c>
      <c r="AY139" s="148" t="s">
        <v>119</v>
      </c>
    </row>
    <row r="140" spans="2:65" s="1" customFormat="1" ht="24.2" customHeight="1">
      <c r="B140" s="30"/>
      <c r="C140" s="132" t="s">
        <v>144</v>
      </c>
      <c r="D140" s="132" t="s">
        <v>121</v>
      </c>
      <c r="E140" s="133" t="s">
        <v>145</v>
      </c>
      <c r="F140" s="134" t="s">
        <v>146</v>
      </c>
      <c r="G140" s="135" t="s">
        <v>132</v>
      </c>
      <c r="H140" s="136">
        <v>747</v>
      </c>
      <c r="I140" s="137"/>
      <c r="J140" s="138">
        <f>ROUND(I140*H140,2)</f>
        <v>0</v>
      </c>
      <c r="K140" s="139"/>
      <c r="L140" s="30"/>
      <c r="M140" s="140" t="s">
        <v>1</v>
      </c>
      <c r="N140" s="141" t="s">
        <v>40</v>
      </c>
      <c r="P140" s="142">
        <f>O140*H140</f>
        <v>0</v>
      </c>
      <c r="Q140" s="142">
        <v>0</v>
      </c>
      <c r="R140" s="142">
        <f>Q140*H140</f>
        <v>0</v>
      </c>
      <c r="S140" s="142">
        <v>0</v>
      </c>
      <c r="T140" s="143">
        <f>S140*H140</f>
        <v>0</v>
      </c>
      <c r="AR140" s="144" t="s">
        <v>125</v>
      </c>
      <c r="AT140" s="144" t="s">
        <v>121</v>
      </c>
      <c r="AU140" s="144" t="s">
        <v>126</v>
      </c>
      <c r="AY140" s="15" t="s">
        <v>119</v>
      </c>
      <c r="BE140" s="145">
        <f>IF(N140="základná",J140,0)</f>
        <v>0</v>
      </c>
      <c r="BF140" s="145">
        <f>IF(N140="znížená",J140,0)</f>
        <v>0</v>
      </c>
      <c r="BG140" s="145">
        <f>IF(N140="zákl. prenesená",J140,0)</f>
        <v>0</v>
      </c>
      <c r="BH140" s="145">
        <f>IF(N140="zníž. prenesená",J140,0)</f>
        <v>0</v>
      </c>
      <c r="BI140" s="145">
        <f>IF(N140="nulová",J140,0)</f>
        <v>0</v>
      </c>
      <c r="BJ140" s="15" t="s">
        <v>126</v>
      </c>
      <c r="BK140" s="145">
        <f>ROUND(I140*H140,2)</f>
        <v>0</v>
      </c>
      <c r="BL140" s="15" t="s">
        <v>125</v>
      </c>
      <c r="BM140" s="144" t="s">
        <v>147</v>
      </c>
    </row>
    <row r="141" spans="2:65" s="12" customFormat="1">
      <c r="B141" s="146"/>
      <c r="D141" s="147" t="s">
        <v>128</v>
      </c>
      <c r="E141" s="148" t="s">
        <v>1</v>
      </c>
      <c r="F141" s="149" t="s">
        <v>148</v>
      </c>
      <c r="H141" s="150">
        <v>747</v>
      </c>
      <c r="I141" s="151"/>
      <c r="L141" s="146"/>
      <c r="M141" s="152"/>
      <c r="T141" s="153"/>
      <c r="AT141" s="148" t="s">
        <v>128</v>
      </c>
      <c r="AU141" s="148" t="s">
        <v>126</v>
      </c>
      <c r="AV141" s="12" t="s">
        <v>126</v>
      </c>
      <c r="AW141" s="12" t="s">
        <v>31</v>
      </c>
      <c r="AX141" s="12" t="s">
        <v>82</v>
      </c>
      <c r="AY141" s="148" t="s">
        <v>119</v>
      </c>
    </row>
    <row r="142" spans="2:65" s="1" customFormat="1" ht="21.75" customHeight="1">
      <c r="B142" s="30"/>
      <c r="C142" s="132" t="s">
        <v>149</v>
      </c>
      <c r="D142" s="132" t="s">
        <v>121</v>
      </c>
      <c r="E142" s="133" t="s">
        <v>150</v>
      </c>
      <c r="F142" s="134" t="s">
        <v>151</v>
      </c>
      <c r="G142" s="135" t="s">
        <v>132</v>
      </c>
      <c r="H142" s="136">
        <v>52.52</v>
      </c>
      <c r="I142" s="137"/>
      <c r="J142" s="138">
        <f>ROUND(I142*H142,2)</f>
        <v>0</v>
      </c>
      <c r="K142" s="139"/>
      <c r="L142" s="30"/>
      <c r="M142" s="140" t="s">
        <v>1</v>
      </c>
      <c r="N142" s="141" t="s">
        <v>40</v>
      </c>
      <c r="P142" s="142">
        <f>O142*H142</f>
        <v>0</v>
      </c>
      <c r="Q142" s="142">
        <v>0</v>
      </c>
      <c r="R142" s="142">
        <f>Q142*H142</f>
        <v>0</v>
      </c>
      <c r="S142" s="142">
        <v>0</v>
      </c>
      <c r="T142" s="143">
        <f>S142*H142</f>
        <v>0</v>
      </c>
      <c r="AR142" s="144" t="s">
        <v>125</v>
      </c>
      <c r="AT142" s="144" t="s">
        <v>121</v>
      </c>
      <c r="AU142" s="144" t="s">
        <v>126</v>
      </c>
      <c r="AY142" s="15" t="s">
        <v>119</v>
      </c>
      <c r="BE142" s="145">
        <f>IF(N142="základná",J142,0)</f>
        <v>0</v>
      </c>
      <c r="BF142" s="145">
        <f>IF(N142="znížená",J142,0)</f>
        <v>0</v>
      </c>
      <c r="BG142" s="145">
        <f>IF(N142="zákl. prenesená",J142,0)</f>
        <v>0</v>
      </c>
      <c r="BH142" s="145">
        <f>IF(N142="zníž. prenesená",J142,0)</f>
        <v>0</v>
      </c>
      <c r="BI142" s="145">
        <f>IF(N142="nulová",J142,0)</f>
        <v>0</v>
      </c>
      <c r="BJ142" s="15" t="s">
        <v>126</v>
      </c>
      <c r="BK142" s="145">
        <f>ROUND(I142*H142,2)</f>
        <v>0</v>
      </c>
      <c r="BL142" s="15" t="s">
        <v>125</v>
      </c>
      <c r="BM142" s="144" t="s">
        <v>152</v>
      </c>
    </row>
    <row r="143" spans="2:65" s="12" customFormat="1">
      <c r="B143" s="146"/>
      <c r="D143" s="147" t="s">
        <v>128</v>
      </c>
      <c r="E143" s="148" t="s">
        <v>1</v>
      </c>
      <c r="F143" s="149" t="s">
        <v>153</v>
      </c>
      <c r="H143" s="150">
        <v>23.4</v>
      </c>
      <c r="I143" s="151"/>
      <c r="L143" s="146"/>
      <c r="M143" s="152"/>
      <c r="T143" s="153"/>
      <c r="AT143" s="148" t="s">
        <v>128</v>
      </c>
      <c r="AU143" s="148" t="s">
        <v>126</v>
      </c>
      <c r="AV143" s="12" t="s">
        <v>126</v>
      </c>
      <c r="AW143" s="12" t="s">
        <v>31</v>
      </c>
      <c r="AX143" s="12" t="s">
        <v>74</v>
      </c>
      <c r="AY143" s="148" t="s">
        <v>119</v>
      </c>
    </row>
    <row r="144" spans="2:65" s="12" customFormat="1">
      <c r="B144" s="146"/>
      <c r="D144" s="147" t="s">
        <v>128</v>
      </c>
      <c r="E144" s="148" t="s">
        <v>1</v>
      </c>
      <c r="F144" s="149" t="s">
        <v>154</v>
      </c>
      <c r="H144" s="150">
        <v>29.12</v>
      </c>
      <c r="I144" s="151"/>
      <c r="L144" s="146"/>
      <c r="M144" s="152"/>
      <c r="T144" s="153"/>
      <c r="AT144" s="148" t="s">
        <v>128</v>
      </c>
      <c r="AU144" s="148" t="s">
        <v>126</v>
      </c>
      <c r="AV144" s="12" t="s">
        <v>126</v>
      </c>
      <c r="AW144" s="12" t="s">
        <v>31</v>
      </c>
      <c r="AX144" s="12" t="s">
        <v>74</v>
      </c>
      <c r="AY144" s="148" t="s">
        <v>119</v>
      </c>
    </row>
    <row r="145" spans="2:65" s="13" customFormat="1">
      <c r="B145" s="154"/>
      <c r="D145" s="147" t="s">
        <v>128</v>
      </c>
      <c r="E145" s="155" t="s">
        <v>1</v>
      </c>
      <c r="F145" s="156" t="s">
        <v>155</v>
      </c>
      <c r="H145" s="157">
        <v>52.52</v>
      </c>
      <c r="I145" s="158"/>
      <c r="L145" s="154"/>
      <c r="M145" s="159"/>
      <c r="T145" s="160"/>
      <c r="AT145" s="155" t="s">
        <v>128</v>
      </c>
      <c r="AU145" s="155" t="s">
        <v>126</v>
      </c>
      <c r="AV145" s="13" t="s">
        <v>125</v>
      </c>
      <c r="AW145" s="13" t="s">
        <v>31</v>
      </c>
      <c r="AX145" s="13" t="s">
        <v>82</v>
      </c>
      <c r="AY145" s="155" t="s">
        <v>119</v>
      </c>
    </row>
    <row r="146" spans="2:65" s="1" customFormat="1" ht="21.75" customHeight="1">
      <c r="B146" s="30"/>
      <c r="C146" s="132" t="s">
        <v>156</v>
      </c>
      <c r="D146" s="132" t="s">
        <v>121</v>
      </c>
      <c r="E146" s="133" t="s">
        <v>157</v>
      </c>
      <c r="F146" s="134" t="s">
        <v>158</v>
      </c>
      <c r="G146" s="135" t="s">
        <v>132</v>
      </c>
      <c r="H146" s="136">
        <v>423</v>
      </c>
      <c r="I146" s="137"/>
      <c r="J146" s="138">
        <f>ROUND(I146*H146,2)</f>
        <v>0</v>
      </c>
      <c r="K146" s="139"/>
      <c r="L146" s="30"/>
      <c r="M146" s="140" t="s">
        <v>1</v>
      </c>
      <c r="N146" s="141" t="s">
        <v>40</v>
      </c>
      <c r="P146" s="142">
        <f>O146*H146</f>
        <v>0</v>
      </c>
      <c r="Q146" s="142">
        <v>0</v>
      </c>
      <c r="R146" s="142">
        <f>Q146*H146</f>
        <v>0</v>
      </c>
      <c r="S146" s="142">
        <v>0</v>
      </c>
      <c r="T146" s="143">
        <f>S146*H146</f>
        <v>0</v>
      </c>
      <c r="AR146" s="144" t="s">
        <v>125</v>
      </c>
      <c r="AT146" s="144" t="s">
        <v>121</v>
      </c>
      <c r="AU146" s="144" t="s">
        <v>126</v>
      </c>
      <c r="AY146" s="15" t="s">
        <v>119</v>
      </c>
      <c r="BE146" s="145">
        <f>IF(N146="základná",J146,0)</f>
        <v>0</v>
      </c>
      <c r="BF146" s="145">
        <f>IF(N146="znížená",J146,0)</f>
        <v>0</v>
      </c>
      <c r="BG146" s="145">
        <f>IF(N146="zákl. prenesená",J146,0)</f>
        <v>0</v>
      </c>
      <c r="BH146" s="145">
        <f>IF(N146="zníž. prenesená",J146,0)</f>
        <v>0</v>
      </c>
      <c r="BI146" s="145">
        <f>IF(N146="nulová",J146,0)</f>
        <v>0</v>
      </c>
      <c r="BJ146" s="15" t="s">
        <v>126</v>
      </c>
      <c r="BK146" s="145">
        <f>ROUND(I146*H146,2)</f>
        <v>0</v>
      </c>
      <c r="BL146" s="15" t="s">
        <v>125</v>
      </c>
      <c r="BM146" s="144" t="s">
        <v>159</v>
      </c>
    </row>
    <row r="147" spans="2:65" s="12" customFormat="1">
      <c r="B147" s="146"/>
      <c r="D147" s="147" t="s">
        <v>128</v>
      </c>
      <c r="E147" s="148" t="s">
        <v>1</v>
      </c>
      <c r="F147" s="149" t="s">
        <v>160</v>
      </c>
      <c r="H147" s="150">
        <v>411</v>
      </c>
      <c r="I147" s="151"/>
      <c r="L147" s="146"/>
      <c r="M147" s="152"/>
      <c r="T147" s="153"/>
      <c r="AT147" s="148" t="s">
        <v>128</v>
      </c>
      <c r="AU147" s="148" t="s">
        <v>126</v>
      </c>
      <c r="AV147" s="12" t="s">
        <v>126</v>
      </c>
      <c r="AW147" s="12" t="s">
        <v>31</v>
      </c>
      <c r="AX147" s="12" t="s">
        <v>74</v>
      </c>
      <c r="AY147" s="148" t="s">
        <v>119</v>
      </c>
    </row>
    <row r="148" spans="2:65" s="12" customFormat="1">
      <c r="B148" s="146"/>
      <c r="D148" s="147" t="s">
        <v>128</v>
      </c>
      <c r="E148" s="148" t="s">
        <v>1</v>
      </c>
      <c r="F148" s="149" t="s">
        <v>161</v>
      </c>
      <c r="H148" s="150">
        <v>12</v>
      </c>
      <c r="I148" s="151"/>
      <c r="L148" s="146"/>
      <c r="M148" s="152"/>
      <c r="T148" s="153"/>
      <c r="AT148" s="148" t="s">
        <v>128</v>
      </c>
      <c r="AU148" s="148" t="s">
        <v>126</v>
      </c>
      <c r="AV148" s="12" t="s">
        <v>126</v>
      </c>
      <c r="AW148" s="12" t="s">
        <v>31</v>
      </c>
      <c r="AX148" s="12" t="s">
        <v>74</v>
      </c>
      <c r="AY148" s="148" t="s">
        <v>119</v>
      </c>
    </row>
    <row r="149" spans="2:65" s="13" customFormat="1">
      <c r="B149" s="154"/>
      <c r="D149" s="147" t="s">
        <v>128</v>
      </c>
      <c r="E149" s="155" t="s">
        <v>1</v>
      </c>
      <c r="F149" s="156" t="s">
        <v>155</v>
      </c>
      <c r="H149" s="157">
        <v>423</v>
      </c>
      <c r="I149" s="158"/>
      <c r="L149" s="154"/>
      <c r="M149" s="159"/>
      <c r="T149" s="160"/>
      <c r="AT149" s="155" t="s">
        <v>128</v>
      </c>
      <c r="AU149" s="155" t="s">
        <v>126</v>
      </c>
      <c r="AV149" s="13" t="s">
        <v>125</v>
      </c>
      <c r="AW149" s="13" t="s">
        <v>31</v>
      </c>
      <c r="AX149" s="13" t="s">
        <v>82</v>
      </c>
      <c r="AY149" s="155" t="s">
        <v>119</v>
      </c>
    </row>
    <row r="150" spans="2:65" s="1" customFormat="1" ht="24.2" customHeight="1">
      <c r="B150" s="30"/>
      <c r="C150" s="132" t="s">
        <v>162</v>
      </c>
      <c r="D150" s="132" t="s">
        <v>121</v>
      </c>
      <c r="E150" s="133" t="s">
        <v>163</v>
      </c>
      <c r="F150" s="134" t="s">
        <v>164</v>
      </c>
      <c r="G150" s="135" t="s">
        <v>132</v>
      </c>
      <c r="H150" s="136">
        <v>346</v>
      </c>
      <c r="I150" s="137"/>
      <c r="J150" s="138">
        <f>ROUND(I150*H150,2)</f>
        <v>0</v>
      </c>
      <c r="K150" s="139"/>
      <c r="L150" s="30"/>
      <c r="M150" s="140" t="s">
        <v>1</v>
      </c>
      <c r="N150" s="141" t="s">
        <v>40</v>
      </c>
      <c r="P150" s="142">
        <f>O150*H150</f>
        <v>0</v>
      </c>
      <c r="Q150" s="142">
        <v>0</v>
      </c>
      <c r="R150" s="142">
        <f>Q150*H150</f>
        <v>0</v>
      </c>
      <c r="S150" s="142">
        <v>0</v>
      </c>
      <c r="T150" s="143">
        <f>S150*H150</f>
        <v>0</v>
      </c>
      <c r="AR150" s="144" t="s">
        <v>125</v>
      </c>
      <c r="AT150" s="144" t="s">
        <v>121</v>
      </c>
      <c r="AU150" s="144" t="s">
        <v>126</v>
      </c>
      <c r="AY150" s="15" t="s">
        <v>119</v>
      </c>
      <c r="BE150" s="145">
        <f>IF(N150="základná",J150,0)</f>
        <v>0</v>
      </c>
      <c r="BF150" s="145">
        <f>IF(N150="znížená",J150,0)</f>
        <v>0</v>
      </c>
      <c r="BG150" s="145">
        <f>IF(N150="zákl. prenesená",J150,0)</f>
        <v>0</v>
      </c>
      <c r="BH150" s="145">
        <f>IF(N150="zníž. prenesená",J150,0)</f>
        <v>0</v>
      </c>
      <c r="BI150" s="145">
        <f>IF(N150="nulová",J150,0)</f>
        <v>0</v>
      </c>
      <c r="BJ150" s="15" t="s">
        <v>126</v>
      </c>
      <c r="BK150" s="145">
        <f>ROUND(I150*H150,2)</f>
        <v>0</v>
      </c>
      <c r="BL150" s="15" t="s">
        <v>125</v>
      </c>
      <c r="BM150" s="144" t="s">
        <v>165</v>
      </c>
    </row>
    <row r="151" spans="2:65" s="12" customFormat="1">
      <c r="B151" s="146"/>
      <c r="D151" s="147" t="s">
        <v>128</v>
      </c>
      <c r="E151" s="148" t="s">
        <v>1</v>
      </c>
      <c r="F151" s="149" t="s">
        <v>166</v>
      </c>
      <c r="H151" s="150">
        <v>346</v>
      </c>
      <c r="I151" s="151"/>
      <c r="L151" s="146"/>
      <c r="M151" s="152"/>
      <c r="T151" s="153"/>
      <c r="AT151" s="148" t="s">
        <v>128</v>
      </c>
      <c r="AU151" s="148" t="s">
        <v>126</v>
      </c>
      <c r="AV151" s="12" t="s">
        <v>126</v>
      </c>
      <c r="AW151" s="12" t="s">
        <v>31</v>
      </c>
      <c r="AX151" s="12" t="s">
        <v>82</v>
      </c>
      <c r="AY151" s="148" t="s">
        <v>119</v>
      </c>
    </row>
    <row r="152" spans="2:65" s="1" customFormat="1" ht="33" customHeight="1">
      <c r="B152" s="30"/>
      <c r="C152" s="132" t="s">
        <v>167</v>
      </c>
      <c r="D152" s="132" t="s">
        <v>121</v>
      </c>
      <c r="E152" s="133" t="s">
        <v>168</v>
      </c>
      <c r="F152" s="134" t="s">
        <v>169</v>
      </c>
      <c r="G152" s="135" t="s">
        <v>124</v>
      </c>
      <c r="H152" s="136">
        <v>160</v>
      </c>
      <c r="I152" s="137"/>
      <c r="J152" s="138">
        <f>ROUND(I152*H152,2)</f>
        <v>0</v>
      </c>
      <c r="K152" s="139"/>
      <c r="L152" s="30"/>
      <c r="M152" s="140" t="s">
        <v>1</v>
      </c>
      <c r="N152" s="141" t="s">
        <v>40</v>
      </c>
      <c r="P152" s="142">
        <f>O152*H152</f>
        <v>0</v>
      </c>
      <c r="Q152" s="142">
        <v>0</v>
      </c>
      <c r="R152" s="142">
        <f>Q152*H152</f>
        <v>0</v>
      </c>
      <c r="S152" s="142">
        <v>0</v>
      </c>
      <c r="T152" s="143">
        <f>S152*H152</f>
        <v>0</v>
      </c>
      <c r="AR152" s="144" t="s">
        <v>125</v>
      </c>
      <c r="AT152" s="144" t="s">
        <v>121</v>
      </c>
      <c r="AU152" s="144" t="s">
        <v>126</v>
      </c>
      <c r="AY152" s="15" t="s">
        <v>119</v>
      </c>
      <c r="BE152" s="145">
        <f>IF(N152="základná",J152,0)</f>
        <v>0</v>
      </c>
      <c r="BF152" s="145">
        <f>IF(N152="znížená",J152,0)</f>
        <v>0</v>
      </c>
      <c r="BG152" s="145">
        <f>IF(N152="zákl. prenesená",J152,0)</f>
        <v>0</v>
      </c>
      <c r="BH152" s="145">
        <f>IF(N152="zníž. prenesená",J152,0)</f>
        <v>0</v>
      </c>
      <c r="BI152" s="145">
        <f>IF(N152="nulová",J152,0)</f>
        <v>0</v>
      </c>
      <c r="BJ152" s="15" t="s">
        <v>126</v>
      </c>
      <c r="BK152" s="145">
        <f>ROUND(I152*H152,2)</f>
        <v>0</v>
      </c>
      <c r="BL152" s="15" t="s">
        <v>125</v>
      </c>
      <c r="BM152" s="144" t="s">
        <v>170</v>
      </c>
    </row>
    <row r="153" spans="2:65" s="1" customFormat="1" ht="37.9" customHeight="1">
      <c r="B153" s="30"/>
      <c r="C153" s="132" t="s">
        <v>171</v>
      </c>
      <c r="D153" s="132" t="s">
        <v>121</v>
      </c>
      <c r="E153" s="133" t="s">
        <v>172</v>
      </c>
      <c r="F153" s="134" t="s">
        <v>173</v>
      </c>
      <c r="G153" s="135" t="s">
        <v>132</v>
      </c>
      <c r="H153" s="136">
        <v>1852.46</v>
      </c>
      <c r="I153" s="137"/>
      <c r="J153" s="138">
        <f>ROUND(I153*H153,2)</f>
        <v>0</v>
      </c>
      <c r="K153" s="139"/>
      <c r="L153" s="30"/>
      <c r="M153" s="140" t="s">
        <v>1</v>
      </c>
      <c r="N153" s="141" t="s">
        <v>40</v>
      </c>
      <c r="P153" s="142">
        <f>O153*H153</f>
        <v>0</v>
      </c>
      <c r="Q153" s="142">
        <v>0</v>
      </c>
      <c r="R153" s="142">
        <f>Q153*H153</f>
        <v>0</v>
      </c>
      <c r="S153" s="142">
        <v>0</v>
      </c>
      <c r="T153" s="143">
        <f>S153*H153</f>
        <v>0</v>
      </c>
      <c r="AR153" s="144" t="s">
        <v>125</v>
      </c>
      <c r="AT153" s="144" t="s">
        <v>121</v>
      </c>
      <c r="AU153" s="144" t="s">
        <v>126</v>
      </c>
      <c r="AY153" s="15" t="s">
        <v>119</v>
      </c>
      <c r="BE153" s="145">
        <f>IF(N153="základná",J153,0)</f>
        <v>0</v>
      </c>
      <c r="BF153" s="145">
        <f>IF(N153="znížená",J153,0)</f>
        <v>0</v>
      </c>
      <c r="BG153" s="145">
        <f>IF(N153="zákl. prenesená",J153,0)</f>
        <v>0</v>
      </c>
      <c r="BH153" s="145">
        <f>IF(N153="zníž. prenesená",J153,0)</f>
        <v>0</v>
      </c>
      <c r="BI153" s="145">
        <f>IF(N153="nulová",J153,0)</f>
        <v>0</v>
      </c>
      <c r="BJ153" s="15" t="s">
        <v>126</v>
      </c>
      <c r="BK153" s="145">
        <f>ROUND(I153*H153,2)</f>
        <v>0</v>
      </c>
      <c r="BL153" s="15" t="s">
        <v>125</v>
      </c>
      <c r="BM153" s="144" t="s">
        <v>174</v>
      </c>
    </row>
    <row r="154" spans="2:65" s="12" customFormat="1" ht="22.5">
      <c r="B154" s="146"/>
      <c r="D154" s="147" t="s">
        <v>128</v>
      </c>
      <c r="E154" s="148" t="s">
        <v>1</v>
      </c>
      <c r="F154" s="149" t="s">
        <v>175</v>
      </c>
      <c r="H154" s="150">
        <v>1568.52</v>
      </c>
      <c r="I154" s="151"/>
      <c r="L154" s="146"/>
      <c r="M154" s="152"/>
      <c r="T154" s="153"/>
      <c r="AT154" s="148" t="s">
        <v>128</v>
      </c>
      <c r="AU154" s="148" t="s">
        <v>126</v>
      </c>
      <c r="AV154" s="12" t="s">
        <v>126</v>
      </c>
      <c r="AW154" s="12" t="s">
        <v>31</v>
      </c>
      <c r="AX154" s="12" t="s">
        <v>74</v>
      </c>
      <c r="AY154" s="148" t="s">
        <v>119</v>
      </c>
    </row>
    <row r="155" spans="2:65" s="12" customFormat="1">
      <c r="B155" s="146"/>
      <c r="D155" s="147" t="s">
        <v>128</v>
      </c>
      <c r="E155" s="148" t="s">
        <v>1</v>
      </c>
      <c r="F155" s="149" t="s">
        <v>176</v>
      </c>
      <c r="H155" s="150">
        <v>283.94</v>
      </c>
      <c r="I155" s="151"/>
      <c r="L155" s="146"/>
      <c r="M155" s="152"/>
      <c r="T155" s="153"/>
      <c r="AT155" s="148" t="s">
        <v>128</v>
      </c>
      <c r="AU155" s="148" t="s">
        <v>126</v>
      </c>
      <c r="AV155" s="12" t="s">
        <v>126</v>
      </c>
      <c r="AW155" s="12" t="s">
        <v>31</v>
      </c>
      <c r="AX155" s="12" t="s">
        <v>74</v>
      </c>
      <c r="AY155" s="148" t="s">
        <v>119</v>
      </c>
    </row>
    <row r="156" spans="2:65" s="13" customFormat="1">
      <c r="B156" s="154"/>
      <c r="D156" s="147" t="s">
        <v>128</v>
      </c>
      <c r="E156" s="155" t="s">
        <v>1</v>
      </c>
      <c r="F156" s="156" t="s">
        <v>155</v>
      </c>
      <c r="H156" s="157">
        <v>1852.46</v>
      </c>
      <c r="I156" s="158"/>
      <c r="L156" s="154"/>
      <c r="M156" s="159"/>
      <c r="T156" s="160"/>
      <c r="AT156" s="155" t="s">
        <v>128</v>
      </c>
      <c r="AU156" s="155" t="s">
        <v>126</v>
      </c>
      <c r="AV156" s="13" t="s">
        <v>125</v>
      </c>
      <c r="AW156" s="13" t="s">
        <v>31</v>
      </c>
      <c r="AX156" s="13" t="s">
        <v>82</v>
      </c>
      <c r="AY156" s="155" t="s">
        <v>119</v>
      </c>
    </row>
    <row r="157" spans="2:65" s="1" customFormat="1" ht="44.25" customHeight="1">
      <c r="B157" s="30"/>
      <c r="C157" s="132" t="s">
        <v>177</v>
      </c>
      <c r="D157" s="132" t="s">
        <v>121</v>
      </c>
      <c r="E157" s="133" t="s">
        <v>178</v>
      </c>
      <c r="F157" s="134" t="s">
        <v>179</v>
      </c>
      <c r="G157" s="135" t="s">
        <v>132</v>
      </c>
      <c r="H157" s="136">
        <v>37252.82</v>
      </c>
      <c r="I157" s="137"/>
      <c r="J157" s="138">
        <f>ROUND(I157*H157,2)</f>
        <v>0</v>
      </c>
      <c r="K157" s="139"/>
      <c r="L157" s="30"/>
      <c r="M157" s="140" t="s">
        <v>1</v>
      </c>
      <c r="N157" s="141" t="s">
        <v>40</v>
      </c>
      <c r="P157" s="142">
        <f>O157*H157</f>
        <v>0</v>
      </c>
      <c r="Q157" s="142">
        <v>0</v>
      </c>
      <c r="R157" s="142">
        <f>Q157*H157</f>
        <v>0</v>
      </c>
      <c r="S157" s="142">
        <v>0</v>
      </c>
      <c r="T157" s="143">
        <f>S157*H157</f>
        <v>0</v>
      </c>
      <c r="AR157" s="144" t="s">
        <v>125</v>
      </c>
      <c r="AT157" s="144" t="s">
        <v>121</v>
      </c>
      <c r="AU157" s="144" t="s">
        <v>126</v>
      </c>
      <c r="AY157" s="15" t="s">
        <v>119</v>
      </c>
      <c r="BE157" s="145">
        <f>IF(N157="základná",J157,0)</f>
        <v>0</v>
      </c>
      <c r="BF157" s="145">
        <f>IF(N157="znížená",J157,0)</f>
        <v>0</v>
      </c>
      <c r="BG157" s="145">
        <f>IF(N157="zákl. prenesená",J157,0)</f>
        <v>0</v>
      </c>
      <c r="BH157" s="145">
        <f>IF(N157="zníž. prenesená",J157,0)</f>
        <v>0</v>
      </c>
      <c r="BI157" s="145">
        <f>IF(N157="nulová",J157,0)</f>
        <v>0</v>
      </c>
      <c r="BJ157" s="15" t="s">
        <v>126</v>
      </c>
      <c r="BK157" s="145">
        <f>ROUND(I157*H157,2)</f>
        <v>0</v>
      </c>
      <c r="BL157" s="15" t="s">
        <v>125</v>
      </c>
      <c r="BM157" s="144" t="s">
        <v>180</v>
      </c>
    </row>
    <row r="158" spans="2:65" s="12" customFormat="1" ht="22.5">
      <c r="B158" s="146"/>
      <c r="D158" s="147" t="s">
        <v>128</v>
      </c>
      <c r="E158" s="148" t="s">
        <v>1</v>
      </c>
      <c r="F158" s="149" t="s">
        <v>181</v>
      </c>
      <c r="H158" s="150">
        <v>37252.82</v>
      </c>
      <c r="I158" s="151"/>
      <c r="L158" s="146"/>
      <c r="M158" s="152"/>
      <c r="T158" s="153"/>
      <c r="AT158" s="148" t="s">
        <v>128</v>
      </c>
      <c r="AU158" s="148" t="s">
        <v>126</v>
      </c>
      <c r="AV158" s="12" t="s">
        <v>126</v>
      </c>
      <c r="AW158" s="12" t="s">
        <v>31</v>
      </c>
      <c r="AX158" s="12" t="s">
        <v>82</v>
      </c>
      <c r="AY158" s="148" t="s">
        <v>119</v>
      </c>
    </row>
    <row r="159" spans="2:65" s="1" customFormat="1" ht="24.2" customHeight="1">
      <c r="B159" s="30"/>
      <c r="C159" s="132" t="s">
        <v>182</v>
      </c>
      <c r="D159" s="132" t="s">
        <v>121</v>
      </c>
      <c r="E159" s="133" t="s">
        <v>183</v>
      </c>
      <c r="F159" s="134" t="s">
        <v>184</v>
      </c>
      <c r="G159" s="135" t="s">
        <v>132</v>
      </c>
      <c r="H159" s="136">
        <v>283.94</v>
      </c>
      <c r="I159" s="137"/>
      <c r="J159" s="138">
        <f>ROUND(I159*H159,2)</f>
        <v>0</v>
      </c>
      <c r="K159" s="139"/>
      <c r="L159" s="30"/>
      <c r="M159" s="140" t="s">
        <v>1</v>
      </c>
      <c r="N159" s="141" t="s">
        <v>40</v>
      </c>
      <c r="P159" s="142">
        <f>O159*H159</f>
        <v>0</v>
      </c>
      <c r="Q159" s="142">
        <v>0</v>
      </c>
      <c r="R159" s="142">
        <f>Q159*H159</f>
        <v>0</v>
      </c>
      <c r="S159" s="142">
        <v>0</v>
      </c>
      <c r="T159" s="143">
        <f>S159*H159</f>
        <v>0</v>
      </c>
      <c r="AR159" s="144" t="s">
        <v>125</v>
      </c>
      <c r="AT159" s="144" t="s">
        <v>121</v>
      </c>
      <c r="AU159" s="144" t="s">
        <v>126</v>
      </c>
      <c r="AY159" s="15" t="s">
        <v>119</v>
      </c>
      <c r="BE159" s="145">
        <f>IF(N159="základná",J159,0)</f>
        <v>0</v>
      </c>
      <c r="BF159" s="145">
        <f>IF(N159="znížená",J159,0)</f>
        <v>0</v>
      </c>
      <c r="BG159" s="145">
        <f>IF(N159="zákl. prenesená",J159,0)</f>
        <v>0</v>
      </c>
      <c r="BH159" s="145">
        <f>IF(N159="zníž. prenesená",J159,0)</f>
        <v>0</v>
      </c>
      <c r="BI159" s="145">
        <f>IF(N159="nulová",J159,0)</f>
        <v>0</v>
      </c>
      <c r="BJ159" s="15" t="s">
        <v>126</v>
      </c>
      <c r="BK159" s="145">
        <f>ROUND(I159*H159,2)</f>
        <v>0</v>
      </c>
      <c r="BL159" s="15" t="s">
        <v>125</v>
      </c>
      <c r="BM159" s="144" t="s">
        <v>185</v>
      </c>
    </row>
    <row r="160" spans="2:65" s="12" customFormat="1" ht="22.5">
      <c r="B160" s="146"/>
      <c r="D160" s="147" t="s">
        <v>128</v>
      </c>
      <c r="E160" s="148" t="s">
        <v>1</v>
      </c>
      <c r="F160" s="149" t="s">
        <v>186</v>
      </c>
      <c r="H160" s="150">
        <v>283.94</v>
      </c>
      <c r="I160" s="151"/>
      <c r="L160" s="146"/>
      <c r="M160" s="152"/>
      <c r="T160" s="153"/>
      <c r="AT160" s="148" t="s">
        <v>128</v>
      </c>
      <c r="AU160" s="148" t="s">
        <v>126</v>
      </c>
      <c r="AV160" s="12" t="s">
        <v>126</v>
      </c>
      <c r="AW160" s="12" t="s">
        <v>31</v>
      </c>
      <c r="AX160" s="12" t="s">
        <v>82</v>
      </c>
      <c r="AY160" s="148" t="s">
        <v>119</v>
      </c>
    </row>
    <row r="161" spans="2:65" s="1" customFormat="1" ht="33" customHeight="1">
      <c r="B161" s="30"/>
      <c r="C161" s="132" t="s">
        <v>187</v>
      </c>
      <c r="D161" s="132" t="s">
        <v>121</v>
      </c>
      <c r="E161" s="133" t="s">
        <v>188</v>
      </c>
      <c r="F161" s="134" t="s">
        <v>189</v>
      </c>
      <c r="G161" s="135" t="s">
        <v>132</v>
      </c>
      <c r="H161" s="136">
        <v>356.4</v>
      </c>
      <c r="I161" s="137"/>
      <c r="J161" s="138">
        <f>ROUND(I161*H161,2)</f>
        <v>0</v>
      </c>
      <c r="K161" s="139"/>
      <c r="L161" s="30"/>
      <c r="M161" s="140" t="s">
        <v>1</v>
      </c>
      <c r="N161" s="141" t="s">
        <v>40</v>
      </c>
      <c r="P161" s="142">
        <f>O161*H161</f>
        <v>0</v>
      </c>
      <c r="Q161" s="142">
        <v>0</v>
      </c>
      <c r="R161" s="142">
        <f>Q161*H161</f>
        <v>0</v>
      </c>
      <c r="S161" s="142">
        <v>0</v>
      </c>
      <c r="T161" s="143">
        <f>S161*H161</f>
        <v>0</v>
      </c>
      <c r="AR161" s="144" t="s">
        <v>125</v>
      </c>
      <c r="AT161" s="144" t="s">
        <v>121</v>
      </c>
      <c r="AU161" s="144" t="s">
        <v>126</v>
      </c>
      <c r="AY161" s="15" t="s">
        <v>119</v>
      </c>
      <c r="BE161" s="145">
        <f>IF(N161="základná",J161,0)</f>
        <v>0</v>
      </c>
      <c r="BF161" s="145">
        <f>IF(N161="znížená",J161,0)</f>
        <v>0</v>
      </c>
      <c r="BG161" s="145">
        <f>IF(N161="zákl. prenesená",J161,0)</f>
        <v>0</v>
      </c>
      <c r="BH161" s="145">
        <f>IF(N161="zníž. prenesená",J161,0)</f>
        <v>0</v>
      </c>
      <c r="BI161" s="145">
        <f>IF(N161="nulová",J161,0)</f>
        <v>0</v>
      </c>
      <c r="BJ161" s="15" t="s">
        <v>126</v>
      </c>
      <c r="BK161" s="145">
        <f>ROUND(I161*H161,2)</f>
        <v>0</v>
      </c>
      <c r="BL161" s="15" t="s">
        <v>125</v>
      </c>
      <c r="BM161" s="144" t="s">
        <v>190</v>
      </c>
    </row>
    <row r="162" spans="2:65" s="12" customFormat="1" ht="22.5">
      <c r="B162" s="146"/>
      <c r="D162" s="147" t="s">
        <v>128</v>
      </c>
      <c r="E162" s="148" t="s">
        <v>1</v>
      </c>
      <c r="F162" s="149" t="s">
        <v>191</v>
      </c>
      <c r="H162" s="150">
        <v>356.4</v>
      </c>
      <c r="I162" s="151"/>
      <c r="L162" s="146"/>
      <c r="M162" s="152"/>
      <c r="T162" s="153"/>
      <c r="AT162" s="148" t="s">
        <v>128</v>
      </c>
      <c r="AU162" s="148" t="s">
        <v>126</v>
      </c>
      <c r="AV162" s="12" t="s">
        <v>126</v>
      </c>
      <c r="AW162" s="12" t="s">
        <v>31</v>
      </c>
      <c r="AX162" s="12" t="s">
        <v>82</v>
      </c>
      <c r="AY162" s="148" t="s">
        <v>119</v>
      </c>
    </row>
    <row r="163" spans="2:65" s="1" customFormat="1" ht="21.75" customHeight="1">
      <c r="B163" s="30"/>
      <c r="C163" s="161" t="s">
        <v>192</v>
      </c>
      <c r="D163" s="161" t="s">
        <v>193</v>
      </c>
      <c r="E163" s="162" t="s">
        <v>194</v>
      </c>
      <c r="F163" s="163" t="s">
        <v>195</v>
      </c>
      <c r="G163" s="164" t="s">
        <v>196</v>
      </c>
      <c r="H163" s="165">
        <v>673.596</v>
      </c>
      <c r="I163" s="166"/>
      <c r="J163" s="167">
        <f>ROUND(I163*H163,2)</f>
        <v>0</v>
      </c>
      <c r="K163" s="168"/>
      <c r="L163" s="169"/>
      <c r="M163" s="170" t="s">
        <v>1</v>
      </c>
      <c r="N163" s="171" t="s">
        <v>40</v>
      </c>
      <c r="P163" s="142">
        <f>O163*H163</f>
        <v>0</v>
      </c>
      <c r="Q163" s="142">
        <v>1</v>
      </c>
      <c r="R163" s="142">
        <f>Q163*H163</f>
        <v>673.596</v>
      </c>
      <c r="S163" s="142">
        <v>0</v>
      </c>
      <c r="T163" s="143">
        <f>S163*H163</f>
        <v>0</v>
      </c>
      <c r="AR163" s="144" t="s">
        <v>162</v>
      </c>
      <c r="AT163" s="144" t="s">
        <v>193</v>
      </c>
      <c r="AU163" s="144" t="s">
        <v>126</v>
      </c>
      <c r="AY163" s="15" t="s">
        <v>119</v>
      </c>
      <c r="BE163" s="145">
        <f>IF(N163="základná",J163,0)</f>
        <v>0</v>
      </c>
      <c r="BF163" s="145">
        <f>IF(N163="znížená",J163,0)</f>
        <v>0</v>
      </c>
      <c r="BG163" s="145">
        <f>IF(N163="zákl. prenesená",J163,0)</f>
        <v>0</v>
      </c>
      <c r="BH163" s="145">
        <f>IF(N163="zníž. prenesená",J163,0)</f>
        <v>0</v>
      </c>
      <c r="BI163" s="145">
        <f>IF(N163="nulová",J163,0)</f>
        <v>0</v>
      </c>
      <c r="BJ163" s="15" t="s">
        <v>126</v>
      </c>
      <c r="BK163" s="145">
        <f>ROUND(I163*H163,2)</f>
        <v>0</v>
      </c>
      <c r="BL163" s="15" t="s">
        <v>125</v>
      </c>
      <c r="BM163" s="144" t="s">
        <v>197</v>
      </c>
    </row>
    <row r="164" spans="2:65" s="1" customFormat="1" ht="24.2" customHeight="1">
      <c r="B164" s="30"/>
      <c r="C164" s="132" t="s">
        <v>198</v>
      </c>
      <c r="D164" s="132" t="s">
        <v>121</v>
      </c>
      <c r="E164" s="133" t="s">
        <v>199</v>
      </c>
      <c r="F164" s="134" t="s">
        <v>200</v>
      </c>
      <c r="G164" s="135" t="s">
        <v>132</v>
      </c>
      <c r="H164" s="136">
        <v>180</v>
      </c>
      <c r="I164" s="137"/>
      <c r="J164" s="138">
        <f>ROUND(I164*H164,2)</f>
        <v>0</v>
      </c>
      <c r="K164" s="139"/>
      <c r="L164" s="30"/>
      <c r="M164" s="140" t="s">
        <v>1</v>
      </c>
      <c r="N164" s="141" t="s">
        <v>40</v>
      </c>
      <c r="P164" s="142">
        <f>O164*H164</f>
        <v>0</v>
      </c>
      <c r="Q164" s="142">
        <v>0</v>
      </c>
      <c r="R164" s="142">
        <f>Q164*H164</f>
        <v>0</v>
      </c>
      <c r="S164" s="142">
        <v>0</v>
      </c>
      <c r="T164" s="143">
        <f>S164*H164</f>
        <v>0</v>
      </c>
      <c r="AR164" s="144" t="s">
        <v>125</v>
      </c>
      <c r="AT164" s="144" t="s">
        <v>121</v>
      </c>
      <c r="AU164" s="144" t="s">
        <v>126</v>
      </c>
      <c r="AY164" s="15" t="s">
        <v>119</v>
      </c>
      <c r="BE164" s="145">
        <f>IF(N164="základná",J164,0)</f>
        <v>0</v>
      </c>
      <c r="BF164" s="145">
        <f>IF(N164="znížená",J164,0)</f>
        <v>0</v>
      </c>
      <c r="BG164" s="145">
        <f>IF(N164="zákl. prenesená",J164,0)</f>
        <v>0</v>
      </c>
      <c r="BH164" s="145">
        <f>IF(N164="zníž. prenesená",J164,0)</f>
        <v>0</v>
      </c>
      <c r="BI164" s="145">
        <f>IF(N164="nulová",J164,0)</f>
        <v>0</v>
      </c>
      <c r="BJ164" s="15" t="s">
        <v>126</v>
      </c>
      <c r="BK164" s="145">
        <f>ROUND(I164*H164,2)</f>
        <v>0</v>
      </c>
      <c r="BL164" s="15" t="s">
        <v>125</v>
      </c>
      <c r="BM164" s="144" t="s">
        <v>201</v>
      </c>
    </row>
    <row r="165" spans="2:65" s="12" customFormat="1">
      <c r="B165" s="146"/>
      <c r="D165" s="147" t="s">
        <v>128</v>
      </c>
      <c r="E165" s="148" t="s">
        <v>1</v>
      </c>
      <c r="F165" s="149" t="s">
        <v>202</v>
      </c>
      <c r="H165" s="150">
        <v>180</v>
      </c>
      <c r="I165" s="151"/>
      <c r="L165" s="146"/>
      <c r="M165" s="152"/>
      <c r="T165" s="153"/>
      <c r="AT165" s="148" t="s">
        <v>128</v>
      </c>
      <c r="AU165" s="148" t="s">
        <v>126</v>
      </c>
      <c r="AV165" s="12" t="s">
        <v>126</v>
      </c>
      <c r="AW165" s="12" t="s">
        <v>31</v>
      </c>
      <c r="AX165" s="12" t="s">
        <v>82</v>
      </c>
      <c r="AY165" s="148" t="s">
        <v>119</v>
      </c>
    </row>
    <row r="166" spans="2:65" s="1" customFormat="1" ht="16.5" customHeight="1">
      <c r="B166" s="30"/>
      <c r="C166" s="161" t="s">
        <v>203</v>
      </c>
      <c r="D166" s="161" t="s">
        <v>193</v>
      </c>
      <c r="E166" s="162" t="s">
        <v>204</v>
      </c>
      <c r="F166" s="163" t="s">
        <v>205</v>
      </c>
      <c r="G166" s="164" t="s">
        <v>196</v>
      </c>
      <c r="H166" s="165">
        <v>340.2</v>
      </c>
      <c r="I166" s="166"/>
      <c r="J166" s="167">
        <f>ROUND(I166*H166,2)</f>
        <v>0</v>
      </c>
      <c r="K166" s="168"/>
      <c r="L166" s="169"/>
      <c r="M166" s="170" t="s">
        <v>1</v>
      </c>
      <c r="N166" s="171" t="s">
        <v>40</v>
      </c>
      <c r="P166" s="142">
        <f>O166*H166</f>
        <v>0</v>
      </c>
      <c r="Q166" s="142">
        <v>1</v>
      </c>
      <c r="R166" s="142">
        <f>Q166*H166</f>
        <v>340.2</v>
      </c>
      <c r="S166" s="142">
        <v>0</v>
      </c>
      <c r="T166" s="143">
        <f>S166*H166</f>
        <v>0</v>
      </c>
      <c r="AR166" s="144" t="s">
        <v>162</v>
      </c>
      <c r="AT166" s="144" t="s">
        <v>193</v>
      </c>
      <c r="AU166" s="144" t="s">
        <v>126</v>
      </c>
      <c r="AY166" s="15" t="s">
        <v>119</v>
      </c>
      <c r="BE166" s="145">
        <f>IF(N166="základná",J166,0)</f>
        <v>0</v>
      </c>
      <c r="BF166" s="145">
        <f>IF(N166="znížená",J166,0)</f>
        <v>0</v>
      </c>
      <c r="BG166" s="145">
        <f>IF(N166="zákl. prenesená",J166,0)</f>
        <v>0</v>
      </c>
      <c r="BH166" s="145">
        <f>IF(N166="zníž. prenesená",J166,0)</f>
        <v>0</v>
      </c>
      <c r="BI166" s="145">
        <f>IF(N166="nulová",J166,0)</f>
        <v>0</v>
      </c>
      <c r="BJ166" s="15" t="s">
        <v>126</v>
      </c>
      <c r="BK166" s="145">
        <f>ROUND(I166*H166,2)</f>
        <v>0</v>
      </c>
      <c r="BL166" s="15" t="s">
        <v>125</v>
      </c>
      <c r="BM166" s="144" t="s">
        <v>206</v>
      </c>
    </row>
    <row r="167" spans="2:65" s="12" customFormat="1">
      <c r="B167" s="146"/>
      <c r="D167" s="147" t="s">
        <v>128</v>
      </c>
      <c r="E167" s="148" t="s">
        <v>1</v>
      </c>
      <c r="F167" s="149" t="s">
        <v>207</v>
      </c>
      <c r="H167" s="150">
        <v>340.2</v>
      </c>
      <c r="I167" s="151"/>
      <c r="L167" s="146"/>
      <c r="M167" s="152"/>
      <c r="T167" s="153"/>
      <c r="AT167" s="148" t="s">
        <v>128</v>
      </c>
      <c r="AU167" s="148" t="s">
        <v>126</v>
      </c>
      <c r="AV167" s="12" t="s">
        <v>126</v>
      </c>
      <c r="AW167" s="12" t="s">
        <v>31</v>
      </c>
      <c r="AX167" s="12" t="s">
        <v>82</v>
      </c>
      <c r="AY167" s="148" t="s">
        <v>119</v>
      </c>
    </row>
    <row r="168" spans="2:65" s="1" customFormat="1" ht="21.75" customHeight="1">
      <c r="B168" s="30"/>
      <c r="C168" s="132" t="s">
        <v>208</v>
      </c>
      <c r="D168" s="132" t="s">
        <v>121</v>
      </c>
      <c r="E168" s="133" t="s">
        <v>209</v>
      </c>
      <c r="F168" s="134" t="s">
        <v>210</v>
      </c>
      <c r="G168" s="135" t="s">
        <v>132</v>
      </c>
      <c r="H168" s="136">
        <v>1284.58</v>
      </c>
      <c r="I168" s="137"/>
      <c r="J168" s="138">
        <f>ROUND(I168*H168,2)</f>
        <v>0</v>
      </c>
      <c r="K168" s="139"/>
      <c r="L168" s="30"/>
      <c r="M168" s="140" t="s">
        <v>1</v>
      </c>
      <c r="N168" s="141" t="s">
        <v>40</v>
      </c>
      <c r="P168" s="142">
        <f>O168*H168</f>
        <v>0</v>
      </c>
      <c r="Q168" s="142">
        <v>0</v>
      </c>
      <c r="R168" s="142">
        <f>Q168*H168</f>
        <v>0</v>
      </c>
      <c r="S168" s="142">
        <v>0</v>
      </c>
      <c r="T168" s="143">
        <f>S168*H168</f>
        <v>0</v>
      </c>
      <c r="AR168" s="144" t="s">
        <v>125</v>
      </c>
      <c r="AT168" s="144" t="s">
        <v>121</v>
      </c>
      <c r="AU168" s="144" t="s">
        <v>126</v>
      </c>
      <c r="AY168" s="15" t="s">
        <v>119</v>
      </c>
      <c r="BE168" s="145">
        <f>IF(N168="základná",J168,0)</f>
        <v>0</v>
      </c>
      <c r="BF168" s="145">
        <f>IF(N168="znížená",J168,0)</f>
        <v>0</v>
      </c>
      <c r="BG168" s="145">
        <f>IF(N168="zákl. prenesená",J168,0)</f>
        <v>0</v>
      </c>
      <c r="BH168" s="145">
        <f>IF(N168="zníž. prenesená",J168,0)</f>
        <v>0</v>
      </c>
      <c r="BI168" s="145">
        <f>IF(N168="nulová",J168,0)</f>
        <v>0</v>
      </c>
      <c r="BJ168" s="15" t="s">
        <v>126</v>
      </c>
      <c r="BK168" s="145">
        <f>ROUND(I168*H168,2)</f>
        <v>0</v>
      </c>
      <c r="BL168" s="15" t="s">
        <v>125</v>
      </c>
      <c r="BM168" s="144" t="s">
        <v>211</v>
      </c>
    </row>
    <row r="169" spans="2:65" s="12" customFormat="1" ht="22.5">
      <c r="B169" s="146"/>
      <c r="D169" s="147" t="s">
        <v>128</v>
      </c>
      <c r="E169" s="148" t="s">
        <v>1</v>
      </c>
      <c r="F169" s="149" t="s">
        <v>212</v>
      </c>
      <c r="H169" s="150">
        <v>1284.58</v>
      </c>
      <c r="I169" s="151"/>
      <c r="L169" s="146"/>
      <c r="M169" s="152"/>
      <c r="T169" s="153"/>
      <c r="AT169" s="148" t="s">
        <v>128</v>
      </c>
      <c r="AU169" s="148" t="s">
        <v>126</v>
      </c>
      <c r="AV169" s="12" t="s">
        <v>126</v>
      </c>
      <c r="AW169" s="12" t="s">
        <v>31</v>
      </c>
      <c r="AX169" s="12" t="s">
        <v>82</v>
      </c>
      <c r="AY169" s="148" t="s">
        <v>119</v>
      </c>
    </row>
    <row r="170" spans="2:65" s="1" customFormat="1" ht="24.2" customHeight="1">
      <c r="B170" s="30"/>
      <c r="C170" s="132" t="s">
        <v>213</v>
      </c>
      <c r="D170" s="132" t="s">
        <v>121</v>
      </c>
      <c r="E170" s="133" t="s">
        <v>214</v>
      </c>
      <c r="F170" s="134" t="s">
        <v>215</v>
      </c>
      <c r="G170" s="135" t="s">
        <v>196</v>
      </c>
      <c r="H170" s="136">
        <v>2642.3020000000001</v>
      </c>
      <c r="I170" s="137"/>
      <c r="J170" s="138">
        <f>ROUND(I170*H170,2)</f>
        <v>0</v>
      </c>
      <c r="K170" s="139"/>
      <c r="L170" s="30"/>
      <c r="M170" s="140" t="s">
        <v>1</v>
      </c>
      <c r="N170" s="141" t="s">
        <v>40</v>
      </c>
      <c r="P170" s="142">
        <f>O170*H170</f>
        <v>0</v>
      </c>
      <c r="Q170" s="142">
        <v>0</v>
      </c>
      <c r="R170" s="142">
        <f>Q170*H170</f>
        <v>0</v>
      </c>
      <c r="S170" s="142">
        <v>0</v>
      </c>
      <c r="T170" s="143">
        <f>S170*H170</f>
        <v>0</v>
      </c>
      <c r="AR170" s="144" t="s">
        <v>125</v>
      </c>
      <c r="AT170" s="144" t="s">
        <v>121</v>
      </c>
      <c r="AU170" s="144" t="s">
        <v>126</v>
      </c>
      <c r="AY170" s="15" t="s">
        <v>119</v>
      </c>
      <c r="BE170" s="145">
        <f>IF(N170="základná",J170,0)</f>
        <v>0</v>
      </c>
      <c r="BF170" s="145">
        <f>IF(N170="znížená",J170,0)</f>
        <v>0</v>
      </c>
      <c r="BG170" s="145">
        <f>IF(N170="zákl. prenesená",J170,0)</f>
        <v>0</v>
      </c>
      <c r="BH170" s="145">
        <f>IF(N170="zníž. prenesená",J170,0)</f>
        <v>0</v>
      </c>
      <c r="BI170" s="145">
        <f>IF(N170="nulová",J170,0)</f>
        <v>0</v>
      </c>
      <c r="BJ170" s="15" t="s">
        <v>126</v>
      </c>
      <c r="BK170" s="145">
        <f>ROUND(I170*H170,2)</f>
        <v>0</v>
      </c>
      <c r="BL170" s="15" t="s">
        <v>125</v>
      </c>
      <c r="BM170" s="144" t="s">
        <v>216</v>
      </c>
    </row>
    <row r="171" spans="2:65" s="12" customFormat="1">
      <c r="B171" s="146"/>
      <c r="D171" s="147" t="s">
        <v>128</v>
      </c>
      <c r="E171" s="148" t="s">
        <v>1</v>
      </c>
      <c r="F171" s="149" t="s">
        <v>217</v>
      </c>
      <c r="H171" s="150">
        <v>2440.7020000000002</v>
      </c>
      <c r="I171" s="151"/>
      <c r="L171" s="146"/>
      <c r="M171" s="152"/>
      <c r="T171" s="153"/>
      <c r="AT171" s="148" t="s">
        <v>128</v>
      </c>
      <c r="AU171" s="148" t="s">
        <v>126</v>
      </c>
      <c r="AV171" s="12" t="s">
        <v>126</v>
      </c>
      <c r="AW171" s="12" t="s">
        <v>31</v>
      </c>
      <c r="AX171" s="12" t="s">
        <v>74</v>
      </c>
      <c r="AY171" s="148" t="s">
        <v>119</v>
      </c>
    </row>
    <row r="172" spans="2:65" s="12" customFormat="1">
      <c r="B172" s="146"/>
      <c r="D172" s="147" t="s">
        <v>128</v>
      </c>
      <c r="E172" s="148" t="s">
        <v>1</v>
      </c>
      <c r="F172" s="149" t="s">
        <v>218</v>
      </c>
      <c r="H172" s="150">
        <v>201.6</v>
      </c>
      <c r="I172" s="151"/>
      <c r="L172" s="146"/>
      <c r="M172" s="152"/>
      <c r="T172" s="153"/>
      <c r="AT172" s="148" t="s">
        <v>128</v>
      </c>
      <c r="AU172" s="148" t="s">
        <v>126</v>
      </c>
      <c r="AV172" s="12" t="s">
        <v>126</v>
      </c>
      <c r="AW172" s="12" t="s">
        <v>31</v>
      </c>
      <c r="AX172" s="12" t="s">
        <v>74</v>
      </c>
      <c r="AY172" s="148" t="s">
        <v>119</v>
      </c>
    </row>
    <row r="173" spans="2:65" s="13" customFormat="1">
      <c r="B173" s="154"/>
      <c r="D173" s="147" t="s">
        <v>128</v>
      </c>
      <c r="E173" s="155" t="s">
        <v>1</v>
      </c>
      <c r="F173" s="156" t="s">
        <v>155</v>
      </c>
      <c r="H173" s="157">
        <v>2642.3020000000001</v>
      </c>
      <c r="I173" s="158"/>
      <c r="L173" s="154"/>
      <c r="M173" s="159"/>
      <c r="T173" s="160"/>
      <c r="AT173" s="155" t="s">
        <v>128</v>
      </c>
      <c r="AU173" s="155" t="s">
        <v>126</v>
      </c>
      <c r="AV173" s="13" t="s">
        <v>125</v>
      </c>
      <c r="AW173" s="13" t="s">
        <v>31</v>
      </c>
      <c r="AX173" s="13" t="s">
        <v>82</v>
      </c>
      <c r="AY173" s="155" t="s">
        <v>119</v>
      </c>
    </row>
    <row r="174" spans="2:65" s="1" customFormat="1" ht="24.2" customHeight="1">
      <c r="B174" s="30"/>
      <c r="C174" s="132" t="s">
        <v>219</v>
      </c>
      <c r="D174" s="132" t="s">
        <v>121</v>
      </c>
      <c r="E174" s="133" t="s">
        <v>220</v>
      </c>
      <c r="F174" s="134" t="s">
        <v>221</v>
      </c>
      <c r="G174" s="135" t="s">
        <v>132</v>
      </c>
      <c r="H174" s="136">
        <v>84.24</v>
      </c>
      <c r="I174" s="137"/>
      <c r="J174" s="138">
        <f>ROUND(I174*H174,2)</f>
        <v>0</v>
      </c>
      <c r="K174" s="139"/>
      <c r="L174" s="30"/>
      <c r="M174" s="140" t="s">
        <v>1</v>
      </c>
      <c r="N174" s="141" t="s">
        <v>40</v>
      </c>
      <c r="P174" s="142">
        <f>O174*H174</f>
        <v>0</v>
      </c>
      <c r="Q174" s="142">
        <v>0</v>
      </c>
      <c r="R174" s="142">
        <f>Q174*H174</f>
        <v>0</v>
      </c>
      <c r="S174" s="142">
        <v>0</v>
      </c>
      <c r="T174" s="143">
        <f>S174*H174</f>
        <v>0</v>
      </c>
      <c r="AR174" s="144" t="s">
        <v>125</v>
      </c>
      <c r="AT174" s="144" t="s">
        <v>121</v>
      </c>
      <c r="AU174" s="144" t="s">
        <v>126</v>
      </c>
      <c r="AY174" s="15" t="s">
        <v>119</v>
      </c>
      <c r="BE174" s="145">
        <f>IF(N174="základná",J174,0)</f>
        <v>0</v>
      </c>
      <c r="BF174" s="145">
        <f>IF(N174="znížená",J174,0)</f>
        <v>0</v>
      </c>
      <c r="BG174" s="145">
        <f>IF(N174="zákl. prenesená",J174,0)</f>
        <v>0</v>
      </c>
      <c r="BH174" s="145">
        <f>IF(N174="zníž. prenesená",J174,0)</f>
        <v>0</v>
      </c>
      <c r="BI174" s="145">
        <f>IF(N174="nulová",J174,0)</f>
        <v>0</v>
      </c>
      <c r="BJ174" s="15" t="s">
        <v>126</v>
      </c>
      <c r="BK174" s="145">
        <f>ROUND(I174*H174,2)</f>
        <v>0</v>
      </c>
      <c r="BL174" s="15" t="s">
        <v>125</v>
      </c>
      <c r="BM174" s="144" t="s">
        <v>222</v>
      </c>
    </row>
    <row r="175" spans="2:65" s="12" customFormat="1">
      <c r="B175" s="146"/>
      <c r="D175" s="147" t="s">
        <v>128</v>
      </c>
      <c r="E175" s="148" t="s">
        <v>1</v>
      </c>
      <c r="F175" s="149" t="s">
        <v>223</v>
      </c>
      <c r="H175" s="150">
        <v>23.4</v>
      </c>
      <c r="I175" s="151"/>
      <c r="L175" s="146"/>
      <c r="M175" s="152"/>
      <c r="T175" s="153"/>
      <c r="AT175" s="148" t="s">
        <v>128</v>
      </c>
      <c r="AU175" s="148" t="s">
        <v>126</v>
      </c>
      <c r="AV175" s="12" t="s">
        <v>126</v>
      </c>
      <c r="AW175" s="12" t="s">
        <v>31</v>
      </c>
      <c r="AX175" s="12" t="s">
        <v>74</v>
      </c>
      <c r="AY175" s="148" t="s">
        <v>119</v>
      </c>
    </row>
    <row r="176" spans="2:65" s="12" customFormat="1">
      <c r="B176" s="146"/>
      <c r="D176" s="147" t="s">
        <v>128</v>
      </c>
      <c r="E176" s="148" t="s">
        <v>1</v>
      </c>
      <c r="F176" s="149" t="s">
        <v>224</v>
      </c>
      <c r="H176" s="150">
        <v>0.84</v>
      </c>
      <c r="I176" s="151"/>
      <c r="L176" s="146"/>
      <c r="M176" s="152"/>
      <c r="T176" s="153"/>
      <c r="AT176" s="148" t="s">
        <v>128</v>
      </c>
      <c r="AU176" s="148" t="s">
        <v>126</v>
      </c>
      <c r="AV176" s="12" t="s">
        <v>126</v>
      </c>
      <c r="AW176" s="12" t="s">
        <v>31</v>
      </c>
      <c r="AX176" s="12" t="s">
        <v>74</v>
      </c>
      <c r="AY176" s="148" t="s">
        <v>119</v>
      </c>
    </row>
    <row r="177" spans="2:65" s="12" customFormat="1">
      <c r="B177" s="146"/>
      <c r="D177" s="147" t="s">
        <v>128</v>
      </c>
      <c r="E177" s="148" t="s">
        <v>1</v>
      </c>
      <c r="F177" s="149" t="s">
        <v>225</v>
      </c>
      <c r="H177" s="150">
        <v>60</v>
      </c>
      <c r="I177" s="151"/>
      <c r="L177" s="146"/>
      <c r="M177" s="152"/>
      <c r="T177" s="153"/>
      <c r="AT177" s="148" t="s">
        <v>128</v>
      </c>
      <c r="AU177" s="148" t="s">
        <v>126</v>
      </c>
      <c r="AV177" s="12" t="s">
        <v>126</v>
      </c>
      <c r="AW177" s="12" t="s">
        <v>31</v>
      </c>
      <c r="AX177" s="12" t="s">
        <v>74</v>
      </c>
      <c r="AY177" s="148" t="s">
        <v>119</v>
      </c>
    </row>
    <row r="178" spans="2:65" s="13" customFormat="1">
      <c r="B178" s="154"/>
      <c r="D178" s="147" t="s">
        <v>128</v>
      </c>
      <c r="E178" s="155" t="s">
        <v>1</v>
      </c>
      <c r="F178" s="156" t="s">
        <v>155</v>
      </c>
      <c r="H178" s="157">
        <v>84.24</v>
      </c>
      <c r="I178" s="158"/>
      <c r="L178" s="154"/>
      <c r="M178" s="159"/>
      <c r="T178" s="160"/>
      <c r="AT178" s="155" t="s">
        <v>128</v>
      </c>
      <c r="AU178" s="155" t="s">
        <v>126</v>
      </c>
      <c r="AV178" s="13" t="s">
        <v>125</v>
      </c>
      <c r="AW178" s="13" t="s">
        <v>31</v>
      </c>
      <c r="AX178" s="13" t="s">
        <v>82</v>
      </c>
      <c r="AY178" s="155" t="s">
        <v>119</v>
      </c>
    </row>
    <row r="179" spans="2:65" s="1" customFormat="1" ht="21.75" customHeight="1">
      <c r="B179" s="30"/>
      <c r="C179" s="161" t="s">
        <v>7</v>
      </c>
      <c r="D179" s="161" t="s">
        <v>193</v>
      </c>
      <c r="E179" s="162" t="s">
        <v>194</v>
      </c>
      <c r="F179" s="163" t="s">
        <v>195</v>
      </c>
      <c r="G179" s="164" t="s">
        <v>196</v>
      </c>
      <c r="H179" s="165">
        <v>44.225999999999999</v>
      </c>
      <c r="I179" s="166"/>
      <c r="J179" s="167">
        <f>ROUND(I179*H179,2)</f>
        <v>0</v>
      </c>
      <c r="K179" s="168"/>
      <c r="L179" s="169"/>
      <c r="M179" s="170" t="s">
        <v>1</v>
      </c>
      <c r="N179" s="171" t="s">
        <v>40</v>
      </c>
      <c r="P179" s="142">
        <f>O179*H179</f>
        <v>0</v>
      </c>
      <c r="Q179" s="142">
        <v>1</v>
      </c>
      <c r="R179" s="142">
        <f>Q179*H179</f>
        <v>44.225999999999999</v>
      </c>
      <c r="S179" s="142">
        <v>0</v>
      </c>
      <c r="T179" s="143">
        <f>S179*H179</f>
        <v>0</v>
      </c>
      <c r="AR179" s="144" t="s">
        <v>162</v>
      </c>
      <c r="AT179" s="144" t="s">
        <v>193</v>
      </c>
      <c r="AU179" s="144" t="s">
        <v>126</v>
      </c>
      <c r="AY179" s="15" t="s">
        <v>119</v>
      </c>
      <c r="BE179" s="145">
        <f>IF(N179="základná",J179,0)</f>
        <v>0</v>
      </c>
      <c r="BF179" s="145">
        <f>IF(N179="znížená",J179,0)</f>
        <v>0</v>
      </c>
      <c r="BG179" s="145">
        <f>IF(N179="zákl. prenesená",J179,0)</f>
        <v>0</v>
      </c>
      <c r="BH179" s="145">
        <f>IF(N179="zníž. prenesená",J179,0)</f>
        <v>0</v>
      </c>
      <c r="BI179" s="145">
        <f>IF(N179="nulová",J179,0)</f>
        <v>0</v>
      </c>
      <c r="BJ179" s="15" t="s">
        <v>126</v>
      </c>
      <c r="BK179" s="145">
        <f>ROUND(I179*H179,2)</f>
        <v>0</v>
      </c>
      <c r="BL179" s="15" t="s">
        <v>125</v>
      </c>
      <c r="BM179" s="144" t="s">
        <v>226</v>
      </c>
    </row>
    <row r="180" spans="2:65" s="12" customFormat="1">
      <c r="B180" s="146"/>
      <c r="D180" s="147" t="s">
        <v>128</v>
      </c>
      <c r="E180" s="148" t="s">
        <v>1</v>
      </c>
      <c r="F180" s="149" t="s">
        <v>227</v>
      </c>
      <c r="H180" s="150">
        <v>44.225999999999999</v>
      </c>
      <c r="I180" s="151"/>
      <c r="L180" s="146"/>
      <c r="M180" s="152"/>
      <c r="T180" s="153"/>
      <c r="AT180" s="148" t="s">
        <v>128</v>
      </c>
      <c r="AU180" s="148" t="s">
        <v>126</v>
      </c>
      <c r="AV180" s="12" t="s">
        <v>126</v>
      </c>
      <c r="AW180" s="12" t="s">
        <v>31</v>
      </c>
      <c r="AX180" s="12" t="s">
        <v>82</v>
      </c>
      <c r="AY180" s="148" t="s">
        <v>119</v>
      </c>
    </row>
    <row r="181" spans="2:65" s="1" customFormat="1" ht="16.5" customHeight="1">
      <c r="B181" s="30"/>
      <c r="C181" s="161" t="s">
        <v>228</v>
      </c>
      <c r="D181" s="161" t="s">
        <v>193</v>
      </c>
      <c r="E181" s="162" t="s">
        <v>229</v>
      </c>
      <c r="F181" s="163" t="s">
        <v>230</v>
      </c>
      <c r="G181" s="164" t="s">
        <v>196</v>
      </c>
      <c r="H181" s="165">
        <v>113.4</v>
      </c>
      <c r="I181" s="166"/>
      <c r="J181" s="167">
        <f>ROUND(I181*H181,2)</f>
        <v>0</v>
      </c>
      <c r="K181" s="168"/>
      <c r="L181" s="169"/>
      <c r="M181" s="170" t="s">
        <v>1</v>
      </c>
      <c r="N181" s="171" t="s">
        <v>40</v>
      </c>
      <c r="P181" s="142">
        <f>O181*H181</f>
        <v>0</v>
      </c>
      <c r="Q181" s="142">
        <v>1</v>
      </c>
      <c r="R181" s="142">
        <f>Q181*H181</f>
        <v>113.4</v>
      </c>
      <c r="S181" s="142">
        <v>0</v>
      </c>
      <c r="T181" s="143">
        <f>S181*H181</f>
        <v>0</v>
      </c>
      <c r="AR181" s="144" t="s">
        <v>162</v>
      </c>
      <c r="AT181" s="144" t="s">
        <v>193</v>
      </c>
      <c r="AU181" s="144" t="s">
        <v>126</v>
      </c>
      <c r="AY181" s="15" t="s">
        <v>119</v>
      </c>
      <c r="BE181" s="145">
        <f>IF(N181="základná",J181,0)</f>
        <v>0</v>
      </c>
      <c r="BF181" s="145">
        <f>IF(N181="znížená",J181,0)</f>
        <v>0</v>
      </c>
      <c r="BG181" s="145">
        <f>IF(N181="zákl. prenesená",J181,0)</f>
        <v>0</v>
      </c>
      <c r="BH181" s="145">
        <f>IF(N181="zníž. prenesená",J181,0)</f>
        <v>0</v>
      </c>
      <c r="BI181" s="145">
        <f>IF(N181="nulová",J181,0)</f>
        <v>0</v>
      </c>
      <c r="BJ181" s="15" t="s">
        <v>126</v>
      </c>
      <c r="BK181" s="145">
        <f>ROUND(I181*H181,2)</f>
        <v>0</v>
      </c>
      <c r="BL181" s="15" t="s">
        <v>125</v>
      </c>
      <c r="BM181" s="144" t="s">
        <v>231</v>
      </c>
    </row>
    <row r="182" spans="2:65" s="12" customFormat="1">
      <c r="B182" s="146"/>
      <c r="D182" s="147" t="s">
        <v>128</v>
      </c>
      <c r="E182" s="148" t="s">
        <v>1</v>
      </c>
      <c r="F182" s="149" t="s">
        <v>232</v>
      </c>
      <c r="H182" s="150">
        <v>113.4</v>
      </c>
      <c r="I182" s="151"/>
      <c r="L182" s="146"/>
      <c r="M182" s="152"/>
      <c r="T182" s="153"/>
      <c r="AT182" s="148" t="s">
        <v>128</v>
      </c>
      <c r="AU182" s="148" t="s">
        <v>126</v>
      </c>
      <c r="AV182" s="12" t="s">
        <v>126</v>
      </c>
      <c r="AW182" s="12" t="s">
        <v>31</v>
      </c>
      <c r="AX182" s="12" t="s">
        <v>82</v>
      </c>
      <c r="AY182" s="148" t="s">
        <v>119</v>
      </c>
    </row>
    <row r="183" spans="2:65" s="1" customFormat="1" ht="33" customHeight="1">
      <c r="B183" s="30"/>
      <c r="C183" s="132" t="s">
        <v>233</v>
      </c>
      <c r="D183" s="132" t="s">
        <v>121</v>
      </c>
      <c r="E183" s="133" t="s">
        <v>234</v>
      </c>
      <c r="F183" s="134" t="s">
        <v>235</v>
      </c>
      <c r="G183" s="135" t="s">
        <v>132</v>
      </c>
      <c r="H183" s="136">
        <v>282.89999999999998</v>
      </c>
      <c r="I183" s="137"/>
      <c r="J183" s="138">
        <f>ROUND(I183*H183,2)</f>
        <v>0</v>
      </c>
      <c r="K183" s="139"/>
      <c r="L183" s="30"/>
      <c r="M183" s="140" t="s">
        <v>1</v>
      </c>
      <c r="N183" s="141" t="s">
        <v>40</v>
      </c>
      <c r="P183" s="142">
        <f>O183*H183</f>
        <v>0</v>
      </c>
      <c r="Q183" s="142">
        <v>0</v>
      </c>
      <c r="R183" s="142">
        <f>Q183*H183</f>
        <v>0</v>
      </c>
      <c r="S183" s="142">
        <v>0</v>
      </c>
      <c r="T183" s="143">
        <f>S183*H183</f>
        <v>0</v>
      </c>
      <c r="AR183" s="144" t="s">
        <v>125</v>
      </c>
      <c r="AT183" s="144" t="s">
        <v>121</v>
      </c>
      <c r="AU183" s="144" t="s">
        <v>126</v>
      </c>
      <c r="AY183" s="15" t="s">
        <v>119</v>
      </c>
      <c r="BE183" s="145">
        <f>IF(N183="základná",J183,0)</f>
        <v>0</v>
      </c>
      <c r="BF183" s="145">
        <f>IF(N183="znížená",J183,0)</f>
        <v>0</v>
      </c>
      <c r="BG183" s="145">
        <f>IF(N183="zákl. prenesená",J183,0)</f>
        <v>0</v>
      </c>
      <c r="BH183" s="145">
        <f>IF(N183="zníž. prenesená",J183,0)</f>
        <v>0</v>
      </c>
      <c r="BI183" s="145">
        <f>IF(N183="nulová",J183,0)</f>
        <v>0</v>
      </c>
      <c r="BJ183" s="15" t="s">
        <v>126</v>
      </c>
      <c r="BK183" s="145">
        <f>ROUND(I183*H183,2)</f>
        <v>0</v>
      </c>
      <c r="BL183" s="15" t="s">
        <v>125</v>
      </c>
      <c r="BM183" s="144" t="s">
        <v>236</v>
      </c>
    </row>
    <row r="184" spans="2:65" s="12" customFormat="1" ht="22.5">
      <c r="B184" s="146"/>
      <c r="D184" s="147" t="s">
        <v>128</v>
      </c>
      <c r="E184" s="148" t="s">
        <v>1</v>
      </c>
      <c r="F184" s="149" t="s">
        <v>237</v>
      </c>
      <c r="H184" s="150">
        <v>123.3</v>
      </c>
      <c r="I184" s="151"/>
      <c r="L184" s="146"/>
      <c r="M184" s="152"/>
      <c r="T184" s="153"/>
      <c r="AT184" s="148" t="s">
        <v>128</v>
      </c>
      <c r="AU184" s="148" t="s">
        <v>126</v>
      </c>
      <c r="AV184" s="12" t="s">
        <v>126</v>
      </c>
      <c r="AW184" s="12" t="s">
        <v>31</v>
      </c>
      <c r="AX184" s="12" t="s">
        <v>74</v>
      </c>
      <c r="AY184" s="148" t="s">
        <v>119</v>
      </c>
    </row>
    <row r="185" spans="2:65" s="12" customFormat="1">
      <c r="B185" s="146"/>
      <c r="D185" s="147" t="s">
        <v>128</v>
      </c>
      <c r="E185" s="148" t="s">
        <v>1</v>
      </c>
      <c r="F185" s="149" t="s">
        <v>238</v>
      </c>
      <c r="H185" s="150">
        <v>4.5</v>
      </c>
      <c r="I185" s="151"/>
      <c r="L185" s="146"/>
      <c r="M185" s="152"/>
      <c r="T185" s="153"/>
      <c r="AT185" s="148" t="s">
        <v>128</v>
      </c>
      <c r="AU185" s="148" t="s">
        <v>126</v>
      </c>
      <c r="AV185" s="12" t="s">
        <v>126</v>
      </c>
      <c r="AW185" s="12" t="s">
        <v>31</v>
      </c>
      <c r="AX185" s="12" t="s">
        <v>74</v>
      </c>
      <c r="AY185" s="148" t="s">
        <v>119</v>
      </c>
    </row>
    <row r="186" spans="2:65" s="12" customFormat="1">
      <c r="B186" s="146"/>
      <c r="D186" s="147" t="s">
        <v>128</v>
      </c>
      <c r="E186" s="148" t="s">
        <v>1</v>
      </c>
      <c r="F186" s="149" t="s">
        <v>239</v>
      </c>
      <c r="H186" s="150">
        <v>68.599999999999994</v>
      </c>
      <c r="I186" s="151"/>
      <c r="L186" s="146"/>
      <c r="M186" s="152"/>
      <c r="T186" s="153"/>
      <c r="AT186" s="148" t="s">
        <v>128</v>
      </c>
      <c r="AU186" s="148" t="s">
        <v>126</v>
      </c>
      <c r="AV186" s="12" t="s">
        <v>126</v>
      </c>
      <c r="AW186" s="12" t="s">
        <v>31</v>
      </c>
      <c r="AX186" s="12" t="s">
        <v>74</v>
      </c>
      <c r="AY186" s="148" t="s">
        <v>119</v>
      </c>
    </row>
    <row r="187" spans="2:65" s="12" customFormat="1" ht="22.5">
      <c r="B187" s="146"/>
      <c r="D187" s="147" t="s">
        <v>128</v>
      </c>
      <c r="E187" s="148" t="s">
        <v>1</v>
      </c>
      <c r="F187" s="149" t="s">
        <v>240</v>
      </c>
      <c r="H187" s="150">
        <v>86.5</v>
      </c>
      <c r="I187" s="151"/>
      <c r="L187" s="146"/>
      <c r="M187" s="152"/>
      <c r="T187" s="153"/>
      <c r="AT187" s="148" t="s">
        <v>128</v>
      </c>
      <c r="AU187" s="148" t="s">
        <v>126</v>
      </c>
      <c r="AV187" s="12" t="s">
        <v>126</v>
      </c>
      <c r="AW187" s="12" t="s">
        <v>31</v>
      </c>
      <c r="AX187" s="12" t="s">
        <v>74</v>
      </c>
      <c r="AY187" s="148" t="s">
        <v>119</v>
      </c>
    </row>
    <row r="188" spans="2:65" s="13" customFormat="1">
      <c r="B188" s="154"/>
      <c r="D188" s="147" t="s">
        <v>128</v>
      </c>
      <c r="E188" s="155" t="s">
        <v>1</v>
      </c>
      <c r="F188" s="156" t="s">
        <v>155</v>
      </c>
      <c r="H188" s="157">
        <v>282.89999999999998</v>
      </c>
      <c r="I188" s="158"/>
      <c r="L188" s="154"/>
      <c r="M188" s="159"/>
      <c r="T188" s="160"/>
      <c r="AT188" s="155" t="s">
        <v>128</v>
      </c>
      <c r="AU188" s="155" t="s">
        <v>126</v>
      </c>
      <c r="AV188" s="13" t="s">
        <v>125</v>
      </c>
      <c r="AW188" s="13" t="s">
        <v>31</v>
      </c>
      <c r="AX188" s="13" t="s">
        <v>82</v>
      </c>
      <c r="AY188" s="155" t="s">
        <v>119</v>
      </c>
    </row>
    <row r="189" spans="2:65" s="1" customFormat="1" ht="24.2" customHeight="1">
      <c r="B189" s="30"/>
      <c r="C189" s="132" t="s">
        <v>241</v>
      </c>
      <c r="D189" s="132" t="s">
        <v>121</v>
      </c>
      <c r="E189" s="133" t="s">
        <v>242</v>
      </c>
      <c r="F189" s="134" t="s">
        <v>243</v>
      </c>
      <c r="G189" s="135" t="s">
        <v>132</v>
      </c>
      <c r="H189" s="136">
        <v>255</v>
      </c>
      <c r="I189" s="137"/>
      <c r="J189" s="138">
        <f>ROUND(I189*H189,2)</f>
        <v>0</v>
      </c>
      <c r="K189" s="139"/>
      <c r="L189" s="30"/>
      <c r="M189" s="140" t="s">
        <v>1</v>
      </c>
      <c r="N189" s="141" t="s">
        <v>40</v>
      </c>
      <c r="P189" s="142">
        <f>O189*H189</f>
        <v>0</v>
      </c>
      <c r="Q189" s="142">
        <v>0</v>
      </c>
      <c r="R189" s="142">
        <f>Q189*H189</f>
        <v>0</v>
      </c>
      <c r="S189" s="142">
        <v>0</v>
      </c>
      <c r="T189" s="143">
        <f>S189*H189</f>
        <v>0</v>
      </c>
      <c r="AR189" s="144" t="s">
        <v>125</v>
      </c>
      <c r="AT189" s="144" t="s">
        <v>121</v>
      </c>
      <c r="AU189" s="144" t="s">
        <v>126</v>
      </c>
      <c r="AY189" s="15" t="s">
        <v>119</v>
      </c>
      <c r="BE189" s="145">
        <f>IF(N189="základná",J189,0)</f>
        <v>0</v>
      </c>
      <c r="BF189" s="145">
        <f>IF(N189="znížená",J189,0)</f>
        <v>0</v>
      </c>
      <c r="BG189" s="145">
        <f>IF(N189="zákl. prenesená",J189,0)</f>
        <v>0</v>
      </c>
      <c r="BH189" s="145">
        <f>IF(N189="zníž. prenesená",J189,0)</f>
        <v>0</v>
      </c>
      <c r="BI189" s="145">
        <f>IF(N189="nulová",J189,0)</f>
        <v>0</v>
      </c>
      <c r="BJ189" s="15" t="s">
        <v>126</v>
      </c>
      <c r="BK189" s="145">
        <f>ROUND(I189*H189,2)</f>
        <v>0</v>
      </c>
      <c r="BL189" s="15" t="s">
        <v>125</v>
      </c>
      <c r="BM189" s="144" t="s">
        <v>244</v>
      </c>
    </row>
    <row r="190" spans="2:65" s="12" customFormat="1">
      <c r="B190" s="146"/>
      <c r="D190" s="147" t="s">
        <v>128</v>
      </c>
      <c r="E190" s="148" t="s">
        <v>1</v>
      </c>
      <c r="F190" s="149" t="s">
        <v>245</v>
      </c>
      <c r="H190" s="150">
        <v>255</v>
      </c>
      <c r="I190" s="151"/>
      <c r="L190" s="146"/>
      <c r="M190" s="152"/>
      <c r="T190" s="153"/>
      <c r="AT190" s="148" t="s">
        <v>128</v>
      </c>
      <c r="AU190" s="148" t="s">
        <v>126</v>
      </c>
      <c r="AV190" s="12" t="s">
        <v>126</v>
      </c>
      <c r="AW190" s="12" t="s">
        <v>31</v>
      </c>
      <c r="AX190" s="12" t="s">
        <v>82</v>
      </c>
      <c r="AY190" s="148" t="s">
        <v>119</v>
      </c>
    </row>
    <row r="191" spans="2:65" s="1" customFormat="1" ht="16.5" customHeight="1">
      <c r="B191" s="30"/>
      <c r="C191" s="161" t="s">
        <v>246</v>
      </c>
      <c r="D191" s="161" t="s">
        <v>193</v>
      </c>
      <c r="E191" s="162" t="s">
        <v>229</v>
      </c>
      <c r="F191" s="163" t="s">
        <v>230</v>
      </c>
      <c r="G191" s="164" t="s">
        <v>196</v>
      </c>
      <c r="H191" s="165">
        <v>476.85</v>
      </c>
      <c r="I191" s="166"/>
      <c r="J191" s="167">
        <f>ROUND(I191*H191,2)</f>
        <v>0</v>
      </c>
      <c r="K191" s="168"/>
      <c r="L191" s="169"/>
      <c r="M191" s="170" t="s">
        <v>1</v>
      </c>
      <c r="N191" s="171" t="s">
        <v>40</v>
      </c>
      <c r="P191" s="142">
        <f>O191*H191</f>
        <v>0</v>
      </c>
      <c r="Q191" s="142">
        <v>1</v>
      </c>
      <c r="R191" s="142">
        <f>Q191*H191</f>
        <v>476.85</v>
      </c>
      <c r="S191" s="142">
        <v>0</v>
      </c>
      <c r="T191" s="143">
        <f>S191*H191</f>
        <v>0</v>
      </c>
      <c r="AR191" s="144" t="s">
        <v>162</v>
      </c>
      <c r="AT191" s="144" t="s">
        <v>193</v>
      </c>
      <c r="AU191" s="144" t="s">
        <v>126</v>
      </c>
      <c r="AY191" s="15" t="s">
        <v>119</v>
      </c>
      <c r="BE191" s="145">
        <f>IF(N191="základná",J191,0)</f>
        <v>0</v>
      </c>
      <c r="BF191" s="145">
        <f>IF(N191="znížená",J191,0)</f>
        <v>0</v>
      </c>
      <c r="BG191" s="145">
        <f>IF(N191="zákl. prenesená",J191,0)</f>
        <v>0</v>
      </c>
      <c r="BH191" s="145">
        <f>IF(N191="zníž. prenesená",J191,0)</f>
        <v>0</v>
      </c>
      <c r="BI191" s="145">
        <f>IF(N191="nulová",J191,0)</f>
        <v>0</v>
      </c>
      <c r="BJ191" s="15" t="s">
        <v>126</v>
      </c>
      <c r="BK191" s="145">
        <f>ROUND(I191*H191,2)</f>
        <v>0</v>
      </c>
      <c r="BL191" s="15" t="s">
        <v>125</v>
      </c>
      <c r="BM191" s="144" t="s">
        <v>247</v>
      </c>
    </row>
    <row r="192" spans="2:65" s="12" customFormat="1">
      <c r="B192" s="146"/>
      <c r="D192" s="147" t="s">
        <v>128</v>
      </c>
      <c r="E192" s="148" t="s">
        <v>1</v>
      </c>
      <c r="F192" s="149" t="s">
        <v>248</v>
      </c>
      <c r="H192" s="150">
        <v>476.85</v>
      </c>
      <c r="I192" s="151"/>
      <c r="L192" s="146"/>
      <c r="M192" s="152"/>
      <c r="T192" s="153"/>
      <c r="AT192" s="148" t="s">
        <v>128</v>
      </c>
      <c r="AU192" s="148" t="s">
        <v>126</v>
      </c>
      <c r="AV192" s="12" t="s">
        <v>126</v>
      </c>
      <c r="AW192" s="12" t="s">
        <v>31</v>
      </c>
      <c r="AX192" s="12" t="s">
        <v>82</v>
      </c>
      <c r="AY192" s="148" t="s">
        <v>119</v>
      </c>
    </row>
    <row r="193" spans="2:65" s="1" customFormat="1" ht="24.2" customHeight="1">
      <c r="B193" s="30"/>
      <c r="C193" s="132" t="s">
        <v>249</v>
      </c>
      <c r="D193" s="132" t="s">
        <v>121</v>
      </c>
      <c r="E193" s="133" t="s">
        <v>250</v>
      </c>
      <c r="F193" s="134" t="s">
        <v>251</v>
      </c>
      <c r="G193" s="135" t="s">
        <v>132</v>
      </c>
      <c r="H193" s="136">
        <v>283.72500000000002</v>
      </c>
      <c r="I193" s="137"/>
      <c r="J193" s="138">
        <f>ROUND(I193*H193,2)</f>
        <v>0</v>
      </c>
      <c r="K193" s="139"/>
      <c r="L193" s="30"/>
      <c r="M193" s="140" t="s">
        <v>1</v>
      </c>
      <c r="N193" s="141" t="s">
        <v>40</v>
      </c>
      <c r="P193" s="142">
        <f>O193*H193</f>
        <v>0</v>
      </c>
      <c r="Q193" s="142">
        <v>0</v>
      </c>
      <c r="R193" s="142">
        <f>Q193*H193</f>
        <v>0</v>
      </c>
      <c r="S193" s="142">
        <v>0</v>
      </c>
      <c r="T193" s="143">
        <f>S193*H193</f>
        <v>0</v>
      </c>
      <c r="AR193" s="144" t="s">
        <v>125</v>
      </c>
      <c r="AT193" s="144" t="s">
        <v>121</v>
      </c>
      <c r="AU193" s="144" t="s">
        <v>126</v>
      </c>
      <c r="AY193" s="15" t="s">
        <v>119</v>
      </c>
      <c r="BE193" s="145">
        <f>IF(N193="základná",J193,0)</f>
        <v>0</v>
      </c>
      <c r="BF193" s="145">
        <f>IF(N193="znížená",J193,0)</f>
        <v>0</v>
      </c>
      <c r="BG193" s="145">
        <f>IF(N193="zákl. prenesená",J193,0)</f>
        <v>0</v>
      </c>
      <c r="BH193" s="145">
        <f>IF(N193="zníž. prenesená",J193,0)</f>
        <v>0</v>
      </c>
      <c r="BI193" s="145">
        <f>IF(N193="nulová",J193,0)</f>
        <v>0</v>
      </c>
      <c r="BJ193" s="15" t="s">
        <v>126</v>
      </c>
      <c r="BK193" s="145">
        <f>ROUND(I193*H193,2)</f>
        <v>0</v>
      </c>
      <c r="BL193" s="15" t="s">
        <v>125</v>
      </c>
      <c r="BM193" s="144" t="s">
        <v>252</v>
      </c>
    </row>
    <row r="194" spans="2:65" s="12" customFormat="1">
      <c r="B194" s="146"/>
      <c r="D194" s="147" t="s">
        <v>128</v>
      </c>
      <c r="E194" s="148" t="s">
        <v>1</v>
      </c>
      <c r="F194" s="149" t="s">
        <v>253</v>
      </c>
      <c r="H194" s="150">
        <v>246.6</v>
      </c>
      <c r="I194" s="151"/>
      <c r="L194" s="146"/>
      <c r="M194" s="152"/>
      <c r="T194" s="153"/>
      <c r="AT194" s="148" t="s">
        <v>128</v>
      </c>
      <c r="AU194" s="148" t="s">
        <v>126</v>
      </c>
      <c r="AV194" s="12" t="s">
        <v>126</v>
      </c>
      <c r="AW194" s="12" t="s">
        <v>31</v>
      </c>
      <c r="AX194" s="12" t="s">
        <v>74</v>
      </c>
      <c r="AY194" s="148" t="s">
        <v>119</v>
      </c>
    </row>
    <row r="195" spans="2:65" s="12" customFormat="1" ht="22.5">
      <c r="B195" s="146"/>
      <c r="D195" s="147" t="s">
        <v>128</v>
      </c>
      <c r="E195" s="148" t="s">
        <v>1</v>
      </c>
      <c r="F195" s="149" t="s">
        <v>254</v>
      </c>
      <c r="H195" s="150">
        <v>37.125</v>
      </c>
      <c r="I195" s="151"/>
      <c r="L195" s="146"/>
      <c r="M195" s="152"/>
      <c r="T195" s="153"/>
      <c r="AT195" s="148" t="s">
        <v>128</v>
      </c>
      <c r="AU195" s="148" t="s">
        <v>126</v>
      </c>
      <c r="AV195" s="12" t="s">
        <v>126</v>
      </c>
      <c r="AW195" s="12" t="s">
        <v>31</v>
      </c>
      <c r="AX195" s="12" t="s">
        <v>74</v>
      </c>
      <c r="AY195" s="148" t="s">
        <v>119</v>
      </c>
    </row>
    <row r="196" spans="2:65" s="13" customFormat="1">
      <c r="B196" s="154"/>
      <c r="D196" s="147" t="s">
        <v>128</v>
      </c>
      <c r="E196" s="155" t="s">
        <v>1</v>
      </c>
      <c r="F196" s="156" t="s">
        <v>155</v>
      </c>
      <c r="H196" s="157">
        <v>283.72500000000002</v>
      </c>
      <c r="I196" s="158"/>
      <c r="L196" s="154"/>
      <c r="M196" s="159"/>
      <c r="T196" s="160"/>
      <c r="AT196" s="155" t="s">
        <v>128</v>
      </c>
      <c r="AU196" s="155" t="s">
        <v>126</v>
      </c>
      <c r="AV196" s="13" t="s">
        <v>125</v>
      </c>
      <c r="AW196" s="13" t="s">
        <v>31</v>
      </c>
      <c r="AX196" s="13" t="s">
        <v>82</v>
      </c>
      <c r="AY196" s="155" t="s">
        <v>119</v>
      </c>
    </row>
    <row r="197" spans="2:65" s="1" customFormat="1" ht="16.5" customHeight="1">
      <c r="B197" s="30"/>
      <c r="C197" s="161" t="s">
        <v>255</v>
      </c>
      <c r="D197" s="161" t="s">
        <v>193</v>
      </c>
      <c r="E197" s="162" t="s">
        <v>256</v>
      </c>
      <c r="F197" s="163" t="s">
        <v>257</v>
      </c>
      <c r="G197" s="164" t="s">
        <v>196</v>
      </c>
      <c r="H197" s="165">
        <v>70.165999999999997</v>
      </c>
      <c r="I197" s="166"/>
      <c r="J197" s="167">
        <f>ROUND(I197*H197,2)</f>
        <v>0</v>
      </c>
      <c r="K197" s="168"/>
      <c r="L197" s="169"/>
      <c r="M197" s="170" t="s">
        <v>1</v>
      </c>
      <c r="N197" s="171" t="s">
        <v>40</v>
      </c>
      <c r="P197" s="142">
        <f>O197*H197</f>
        <v>0</v>
      </c>
      <c r="Q197" s="142">
        <v>1</v>
      </c>
      <c r="R197" s="142">
        <f>Q197*H197</f>
        <v>70.165999999999997</v>
      </c>
      <c r="S197" s="142">
        <v>0</v>
      </c>
      <c r="T197" s="143">
        <f>S197*H197</f>
        <v>0</v>
      </c>
      <c r="AR197" s="144" t="s">
        <v>162</v>
      </c>
      <c r="AT197" s="144" t="s">
        <v>193</v>
      </c>
      <c r="AU197" s="144" t="s">
        <v>126</v>
      </c>
      <c r="AY197" s="15" t="s">
        <v>119</v>
      </c>
      <c r="BE197" s="145">
        <f>IF(N197="základná",J197,0)</f>
        <v>0</v>
      </c>
      <c r="BF197" s="145">
        <f>IF(N197="znížená",J197,0)</f>
        <v>0</v>
      </c>
      <c r="BG197" s="145">
        <f>IF(N197="zákl. prenesená",J197,0)</f>
        <v>0</v>
      </c>
      <c r="BH197" s="145">
        <f>IF(N197="zníž. prenesená",J197,0)</f>
        <v>0</v>
      </c>
      <c r="BI197" s="145">
        <f>IF(N197="nulová",J197,0)</f>
        <v>0</v>
      </c>
      <c r="BJ197" s="15" t="s">
        <v>126</v>
      </c>
      <c r="BK197" s="145">
        <f>ROUND(I197*H197,2)</f>
        <v>0</v>
      </c>
      <c r="BL197" s="15" t="s">
        <v>125</v>
      </c>
      <c r="BM197" s="144" t="s">
        <v>258</v>
      </c>
    </row>
    <row r="198" spans="2:65" s="12" customFormat="1">
      <c r="B198" s="146"/>
      <c r="D198" s="147" t="s">
        <v>128</v>
      </c>
      <c r="E198" s="148" t="s">
        <v>1</v>
      </c>
      <c r="F198" s="149" t="s">
        <v>259</v>
      </c>
      <c r="H198" s="150">
        <v>70.165999999999997</v>
      </c>
      <c r="I198" s="151"/>
      <c r="L198" s="146"/>
      <c r="M198" s="152"/>
      <c r="T198" s="153"/>
      <c r="AT198" s="148" t="s">
        <v>128</v>
      </c>
      <c r="AU198" s="148" t="s">
        <v>126</v>
      </c>
      <c r="AV198" s="12" t="s">
        <v>126</v>
      </c>
      <c r="AW198" s="12" t="s">
        <v>31</v>
      </c>
      <c r="AX198" s="12" t="s">
        <v>82</v>
      </c>
      <c r="AY198" s="148" t="s">
        <v>119</v>
      </c>
    </row>
    <row r="199" spans="2:65" s="1" customFormat="1" ht="33" customHeight="1">
      <c r="B199" s="30"/>
      <c r="C199" s="132" t="s">
        <v>260</v>
      </c>
      <c r="D199" s="132" t="s">
        <v>121</v>
      </c>
      <c r="E199" s="133" t="s">
        <v>261</v>
      </c>
      <c r="F199" s="134" t="s">
        <v>262</v>
      </c>
      <c r="G199" s="135" t="s">
        <v>124</v>
      </c>
      <c r="H199" s="136">
        <v>300</v>
      </c>
      <c r="I199" s="137"/>
      <c r="J199" s="138">
        <f>ROUND(I199*H199,2)</f>
        <v>0</v>
      </c>
      <c r="K199" s="139"/>
      <c r="L199" s="30"/>
      <c r="M199" s="140" t="s">
        <v>1</v>
      </c>
      <c r="N199" s="141" t="s">
        <v>40</v>
      </c>
      <c r="P199" s="142">
        <f>O199*H199</f>
        <v>0</v>
      </c>
      <c r="Q199" s="142">
        <v>0</v>
      </c>
      <c r="R199" s="142">
        <f>Q199*H199</f>
        <v>0</v>
      </c>
      <c r="S199" s="142">
        <v>0</v>
      </c>
      <c r="T199" s="143">
        <f>S199*H199</f>
        <v>0</v>
      </c>
      <c r="AR199" s="144" t="s">
        <v>125</v>
      </c>
      <c r="AT199" s="144" t="s">
        <v>121</v>
      </c>
      <c r="AU199" s="144" t="s">
        <v>126</v>
      </c>
      <c r="AY199" s="15" t="s">
        <v>119</v>
      </c>
      <c r="BE199" s="145">
        <f>IF(N199="základná",J199,0)</f>
        <v>0</v>
      </c>
      <c r="BF199" s="145">
        <f>IF(N199="znížená",J199,0)</f>
        <v>0</v>
      </c>
      <c r="BG199" s="145">
        <f>IF(N199="zákl. prenesená",J199,0)</f>
        <v>0</v>
      </c>
      <c r="BH199" s="145">
        <f>IF(N199="zníž. prenesená",J199,0)</f>
        <v>0</v>
      </c>
      <c r="BI199" s="145">
        <f>IF(N199="nulová",J199,0)</f>
        <v>0</v>
      </c>
      <c r="BJ199" s="15" t="s">
        <v>126</v>
      </c>
      <c r="BK199" s="145">
        <f>ROUND(I199*H199,2)</f>
        <v>0</v>
      </c>
      <c r="BL199" s="15" t="s">
        <v>125</v>
      </c>
      <c r="BM199" s="144" t="s">
        <v>263</v>
      </c>
    </row>
    <row r="200" spans="2:65" s="12" customFormat="1">
      <c r="B200" s="146"/>
      <c r="D200" s="147" t="s">
        <v>128</v>
      </c>
      <c r="E200" s="148" t="s">
        <v>1</v>
      </c>
      <c r="F200" s="149" t="s">
        <v>264</v>
      </c>
      <c r="H200" s="150">
        <v>300</v>
      </c>
      <c r="I200" s="151"/>
      <c r="L200" s="146"/>
      <c r="M200" s="152"/>
      <c r="T200" s="153"/>
      <c r="AT200" s="148" t="s">
        <v>128</v>
      </c>
      <c r="AU200" s="148" t="s">
        <v>126</v>
      </c>
      <c r="AV200" s="12" t="s">
        <v>126</v>
      </c>
      <c r="AW200" s="12" t="s">
        <v>31</v>
      </c>
      <c r="AX200" s="12" t="s">
        <v>82</v>
      </c>
      <c r="AY200" s="148" t="s">
        <v>119</v>
      </c>
    </row>
    <row r="201" spans="2:65" s="1" customFormat="1" ht="21.75" customHeight="1">
      <c r="B201" s="30"/>
      <c r="C201" s="132" t="s">
        <v>265</v>
      </c>
      <c r="D201" s="132" t="s">
        <v>121</v>
      </c>
      <c r="E201" s="133" t="s">
        <v>266</v>
      </c>
      <c r="F201" s="134" t="s">
        <v>267</v>
      </c>
      <c r="G201" s="135" t="s">
        <v>124</v>
      </c>
      <c r="H201" s="136">
        <v>300</v>
      </c>
      <c r="I201" s="137"/>
      <c r="J201" s="138">
        <f>ROUND(I201*H201,2)</f>
        <v>0</v>
      </c>
      <c r="K201" s="139"/>
      <c r="L201" s="30"/>
      <c r="M201" s="140" t="s">
        <v>1</v>
      </c>
      <c r="N201" s="141" t="s">
        <v>40</v>
      </c>
      <c r="P201" s="142">
        <f>O201*H201</f>
        <v>0</v>
      </c>
      <c r="Q201" s="142">
        <v>0</v>
      </c>
      <c r="R201" s="142">
        <f>Q201*H201</f>
        <v>0</v>
      </c>
      <c r="S201" s="142">
        <v>0</v>
      </c>
      <c r="T201" s="143">
        <f>S201*H201</f>
        <v>0</v>
      </c>
      <c r="AR201" s="144" t="s">
        <v>125</v>
      </c>
      <c r="AT201" s="144" t="s">
        <v>121</v>
      </c>
      <c r="AU201" s="144" t="s">
        <v>126</v>
      </c>
      <c r="AY201" s="15" t="s">
        <v>119</v>
      </c>
      <c r="BE201" s="145">
        <f>IF(N201="základná",J201,0)</f>
        <v>0</v>
      </c>
      <c r="BF201" s="145">
        <f>IF(N201="znížená",J201,0)</f>
        <v>0</v>
      </c>
      <c r="BG201" s="145">
        <f>IF(N201="zákl. prenesená",J201,0)</f>
        <v>0</v>
      </c>
      <c r="BH201" s="145">
        <f>IF(N201="zníž. prenesená",J201,0)</f>
        <v>0</v>
      </c>
      <c r="BI201" s="145">
        <f>IF(N201="nulová",J201,0)</f>
        <v>0</v>
      </c>
      <c r="BJ201" s="15" t="s">
        <v>126</v>
      </c>
      <c r="BK201" s="145">
        <f>ROUND(I201*H201,2)</f>
        <v>0</v>
      </c>
      <c r="BL201" s="15" t="s">
        <v>125</v>
      </c>
      <c r="BM201" s="144" t="s">
        <v>268</v>
      </c>
    </row>
    <row r="202" spans="2:65" s="1" customFormat="1" ht="16.5" customHeight="1">
      <c r="B202" s="30"/>
      <c r="C202" s="132" t="s">
        <v>269</v>
      </c>
      <c r="D202" s="132" t="s">
        <v>121</v>
      </c>
      <c r="E202" s="133" t="s">
        <v>270</v>
      </c>
      <c r="F202" s="134" t="s">
        <v>271</v>
      </c>
      <c r="G202" s="135" t="s">
        <v>124</v>
      </c>
      <c r="H202" s="136">
        <v>300</v>
      </c>
      <c r="I202" s="137"/>
      <c r="J202" s="138">
        <f>ROUND(I202*H202,2)</f>
        <v>0</v>
      </c>
      <c r="K202" s="139"/>
      <c r="L202" s="30"/>
      <c r="M202" s="140" t="s">
        <v>1</v>
      </c>
      <c r="N202" s="141" t="s">
        <v>40</v>
      </c>
      <c r="P202" s="142">
        <f>O202*H202</f>
        <v>0</v>
      </c>
      <c r="Q202" s="142">
        <v>1.872E-3</v>
      </c>
      <c r="R202" s="142">
        <f>Q202*H202</f>
        <v>0.56159999999999999</v>
      </c>
      <c r="S202" s="142">
        <v>0</v>
      </c>
      <c r="T202" s="143">
        <f>S202*H202</f>
        <v>0</v>
      </c>
      <c r="AR202" s="144" t="s">
        <v>125</v>
      </c>
      <c r="AT202" s="144" t="s">
        <v>121</v>
      </c>
      <c r="AU202" s="144" t="s">
        <v>126</v>
      </c>
      <c r="AY202" s="15" t="s">
        <v>119</v>
      </c>
      <c r="BE202" s="145">
        <f>IF(N202="základná",J202,0)</f>
        <v>0</v>
      </c>
      <c r="BF202" s="145">
        <f>IF(N202="znížená",J202,0)</f>
        <v>0</v>
      </c>
      <c r="BG202" s="145">
        <f>IF(N202="zákl. prenesená",J202,0)</f>
        <v>0</v>
      </c>
      <c r="BH202" s="145">
        <f>IF(N202="zníž. prenesená",J202,0)</f>
        <v>0</v>
      </c>
      <c r="BI202" s="145">
        <f>IF(N202="nulová",J202,0)</f>
        <v>0</v>
      </c>
      <c r="BJ202" s="15" t="s">
        <v>126</v>
      </c>
      <c r="BK202" s="145">
        <f>ROUND(I202*H202,2)</f>
        <v>0</v>
      </c>
      <c r="BL202" s="15" t="s">
        <v>125</v>
      </c>
      <c r="BM202" s="144" t="s">
        <v>272</v>
      </c>
    </row>
    <row r="203" spans="2:65" s="1" customFormat="1" ht="16.5" customHeight="1">
      <c r="B203" s="30"/>
      <c r="C203" s="161" t="s">
        <v>273</v>
      </c>
      <c r="D203" s="161" t="s">
        <v>193</v>
      </c>
      <c r="E203" s="162" t="s">
        <v>274</v>
      </c>
      <c r="F203" s="163" t="s">
        <v>275</v>
      </c>
      <c r="G203" s="164" t="s">
        <v>276</v>
      </c>
      <c r="H203" s="165">
        <v>9.27</v>
      </c>
      <c r="I203" s="166"/>
      <c r="J203" s="167">
        <f>ROUND(I203*H203,2)</f>
        <v>0</v>
      </c>
      <c r="K203" s="168"/>
      <c r="L203" s="169"/>
      <c r="M203" s="170" t="s">
        <v>1</v>
      </c>
      <c r="N203" s="171" t="s">
        <v>40</v>
      </c>
      <c r="P203" s="142">
        <f>O203*H203</f>
        <v>0</v>
      </c>
      <c r="Q203" s="142">
        <v>1E-3</v>
      </c>
      <c r="R203" s="142">
        <f>Q203*H203</f>
        <v>9.2700000000000005E-3</v>
      </c>
      <c r="S203" s="142">
        <v>0</v>
      </c>
      <c r="T203" s="143">
        <f>S203*H203</f>
        <v>0</v>
      </c>
      <c r="AR203" s="144" t="s">
        <v>162</v>
      </c>
      <c r="AT203" s="144" t="s">
        <v>193</v>
      </c>
      <c r="AU203" s="144" t="s">
        <v>126</v>
      </c>
      <c r="AY203" s="15" t="s">
        <v>119</v>
      </c>
      <c r="BE203" s="145">
        <f>IF(N203="základná",J203,0)</f>
        <v>0</v>
      </c>
      <c r="BF203" s="145">
        <f>IF(N203="znížená",J203,0)</f>
        <v>0</v>
      </c>
      <c r="BG203" s="145">
        <f>IF(N203="zákl. prenesená",J203,0)</f>
        <v>0</v>
      </c>
      <c r="BH203" s="145">
        <f>IF(N203="zníž. prenesená",J203,0)</f>
        <v>0</v>
      </c>
      <c r="BI203" s="145">
        <f>IF(N203="nulová",J203,0)</f>
        <v>0</v>
      </c>
      <c r="BJ203" s="15" t="s">
        <v>126</v>
      </c>
      <c r="BK203" s="145">
        <f>ROUND(I203*H203,2)</f>
        <v>0</v>
      </c>
      <c r="BL203" s="15" t="s">
        <v>125</v>
      </c>
      <c r="BM203" s="144" t="s">
        <v>277</v>
      </c>
    </row>
    <row r="204" spans="2:65" s="12" customFormat="1">
      <c r="B204" s="146"/>
      <c r="D204" s="147" t="s">
        <v>128</v>
      </c>
      <c r="F204" s="149" t="s">
        <v>278</v>
      </c>
      <c r="H204" s="150">
        <v>9.27</v>
      </c>
      <c r="I204" s="151"/>
      <c r="L204" s="146"/>
      <c r="M204" s="152"/>
      <c r="T204" s="153"/>
      <c r="AT204" s="148" t="s">
        <v>128</v>
      </c>
      <c r="AU204" s="148" t="s">
        <v>126</v>
      </c>
      <c r="AV204" s="12" t="s">
        <v>126</v>
      </c>
      <c r="AW204" s="12" t="s">
        <v>4</v>
      </c>
      <c r="AX204" s="12" t="s">
        <v>82</v>
      </c>
      <c r="AY204" s="148" t="s">
        <v>119</v>
      </c>
    </row>
    <row r="205" spans="2:65" s="11" customFormat="1" ht="22.9" customHeight="1">
      <c r="B205" s="120"/>
      <c r="D205" s="121" t="s">
        <v>73</v>
      </c>
      <c r="E205" s="130" t="s">
        <v>126</v>
      </c>
      <c r="F205" s="130" t="s">
        <v>279</v>
      </c>
      <c r="I205" s="123"/>
      <c r="J205" s="131">
        <f>BK205</f>
        <v>0</v>
      </c>
      <c r="L205" s="120"/>
      <c r="M205" s="125"/>
      <c r="P205" s="126">
        <f>SUM(P206:P225)</f>
        <v>0</v>
      </c>
      <c r="R205" s="126">
        <f>SUM(R206:R225)</f>
        <v>484.74224607499997</v>
      </c>
      <c r="T205" s="127">
        <f>SUM(T206:T225)</f>
        <v>0</v>
      </c>
      <c r="AR205" s="121" t="s">
        <v>82</v>
      </c>
      <c r="AT205" s="128" t="s">
        <v>73</v>
      </c>
      <c r="AU205" s="128" t="s">
        <v>82</v>
      </c>
      <c r="AY205" s="121" t="s">
        <v>119</v>
      </c>
      <c r="BK205" s="129">
        <f>SUM(BK206:BK225)</f>
        <v>0</v>
      </c>
    </row>
    <row r="206" spans="2:65" s="1" customFormat="1" ht="24.2" customHeight="1">
      <c r="B206" s="30"/>
      <c r="C206" s="132" t="s">
        <v>280</v>
      </c>
      <c r="D206" s="132" t="s">
        <v>121</v>
      </c>
      <c r="E206" s="133" t="s">
        <v>281</v>
      </c>
      <c r="F206" s="134" t="s">
        <v>282</v>
      </c>
      <c r="G206" s="135" t="s">
        <v>132</v>
      </c>
      <c r="H206" s="136">
        <v>233.55</v>
      </c>
      <c r="I206" s="137"/>
      <c r="J206" s="138">
        <f>ROUND(I206*H206,2)</f>
        <v>0</v>
      </c>
      <c r="K206" s="139"/>
      <c r="L206" s="30"/>
      <c r="M206" s="140" t="s">
        <v>1</v>
      </c>
      <c r="N206" s="141" t="s">
        <v>40</v>
      </c>
      <c r="P206" s="142">
        <f>O206*H206</f>
        <v>0</v>
      </c>
      <c r="Q206" s="142">
        <v>1.63</v>
      </c>
      <c r="R206" s="142">
        <f>Q206*H206</f>
        <v>380.68649999999997</v>
      </c>
      <c r="S206" s="142">
        <v>0</v>
      </c>
      <c r="T206" s="143">
        <f>S206*H206</f>
        <v>0</v>
      </c>
      <c r="AR206" s="144" t="s">
        <v>125</v>
      </c>
      <c r="AT206" s="144" t="s">
        <v>121</v>
      </c>
      <c r="AU206" s="144" t="s">
        <v>126</v>
      </c>
      <c r="AY206" s="15" t="s">
        <v>119</v>
      </c>
      <c r="BE206" s="145">
        <f>IF(N206="základná",J206,0)</f>
        <v>0</v>
      </c>
      <c r="BF206" s="145">
        <f>IF(N206="znížená",J206,0)</f>
        <v>0</v>
      </c>
      <c r="BG206" s="145">
        <f>IF(N206="zákl. prenesená",J206,0)</f>
        <v>0</v>
      </c>
      <c r="BH206" s="145">
        <f>IF(N206="zníž. prenesená",J206,0)</f>
        <v>0</v>
      </c>
      <c r="BI206" s="145">
        <f>IF(N206="nulová",J206,0)</f>
        <v>0</v>
      </c>
      <c r="BJ206" s="15" t="s">
        <v>126</v>
      </c>
      <c r="BK206" s="145">
        <f>ROUND(I206*H206,2)</f>
        <v>0</v>
      </c>
      <c r="BL206" s="15" t="s">
        <v>125</v>
      </c>
      <c r="BM206" s="144" t="s">
        <v>283</v>
      </c>
    </row>
    <row r="207" spans="2:65" s="12" customFormat="1">
      <c r="B207" s="146"/>
      <c r="D207" s="147" t="s">
        <v>128</v>
      </c>
      <c r="E207" s="148" t="s">
        <v>1</v>
      </c>
      <c r="F207" s="149" t="s">
        <v>284</v>
      </c>
      <c r="H207" s="150">
        <v>233.55</v>
      </c>
      <c r="I207" s="151"/>
      <c r="L207" s="146"/>
      <c r="M207" s="152"/>
      <c r="T207" s="153"/>
      <c r="AT207" s="148" t="s">
        <v>128</v>
      </c>
      <c r="AU207" s="148" t="s">
        <v>126</v>
      </c>
      <c r="AV207" s="12" t="s">
        <v>126</v>
      </c>
      <c r="AW207" s="12" t="s">
        <v>31</v>
      </c>
      <c r="AX207" s="12" t="s">
        <v>82</v>
      </c>
      <c r="AY207" s="148" t="s">
        <v>119</v>
      </c>
    </row>
    <row r="208" spans="2:65" s="1" customFormat="1" ht="24.2" customHeight="1">
      <c r="B208" s="30"/>
      <c r="C208" s="132" t="s">
        <v>285</v>
      </c>
      <c r="D208" s="132" t="s">
        <v>121</v>
      </c>
      <c r="E208" s="133" t="s">
        <v>286</v>
      </c>
      <c r="F208" s="134" t="s">
        <v>287</v>
      </c>
      <c r="G208" s="135" t="s">
        <v>132</v>
      </c>
      <c r="H208" s="136">
        <v>34.6</v>
      </c>
      <c r="I208" s="137"/>
      <c r="J208" s="138">
        <f>ROUND(I208*H208,2)</f>
        <v>0</v>
      </c>
      <c r="K208" s="139"/>
      <c r="L208" s="30"/>
      <c r="M208" s="140" t="s">
        <v>1</v>
      </c>
      <c r="N208" s="141" t="s">
        <v>40</v>
      </c>
      <c r="P208" s="142">
        <f>O208*H208</f>
        <v>0</v>
      </c>
      <c r="Q208" s="142">
        <v>1.9205000000000001</v>
      </c>
      <c r="R208" s="142">
        <f>Q208*H208</f>
        <v>66.449300000000008</v>
      </c>
      <c r="S208" s="142">
        <v>0</v>
      </c>
      <c r="T208" s="143">
        <f>S208*H208</f>
        <v>0</v>
      </c>
      <c r="AR208" s="144" t="s">
        <v>125</v>
      </c>
      <c r="AT208" s="144" t="s">
        <v>121</v>
      </c>
      <c r="AU208" s="144" t="s">
        <v>126</v>
      </c>
      <c r="AY208" s="15" t="s">
        <v>119</v>
      </c>
      <c r="BE208" s="145">
        <f>IF(N208="základná",J208,0)</f>
        <v>0</v>
      </c>
      <c r="BF208" s="145">
        <f>IF(N208="znížená",J208,0)</f>
        <v>0</v>
      </c>
      <c r="BG208" s="145">
        <f>IF(N208="zákl. prenesená",J208,0)</f>
        <v>0</v>
      </c>
      <c r="BH208" s="145">
        <f>IF(N208="zníž. prenesená",J208,0)</f>
        <v>0</v>
      </c>
      <c r="BI208" s="145">
        <f>IF(N208="nulová",J208,0)</f>
        <v>0</v>
      </c>
      <c r="BJ208" s="15" t="s">
        <v>126</v>
      </c>
      <c r="BK208" s="145">
        <f>ROUND(I208*H208,2)</f>
        <v>0</v>
      </c>
      <c r="BL208" s="15" t="s">
        <v>125</v>
      </c>
      <c r="BM208" s="144" t="s">
        <v>288</v>
      </c>
    </row>
    <row r="209" spans="2:65" s="12" customFormat="1">
      <c r="B209" s="146"/>
      <c r="D209" s="147" t="s">
        <v>128</v>
      </c>
      <c r="E209" s="148" t="s">
        <v>1</v>
      </c>
      <c r="F209" s="149" t="s">
        <v>289</v>
      </c>
      <c r="H209" s="150">
        <v>34.6</v>
      </c>
      <c r="I209" s="151"/>
      <c r="L209" s="146"/>
      <c r="M209" s="152"/>
      <c r="T209" s="153"/>
      <c r="AT209" s="148" t="s">
        <v>128</v>
      </c>
      <c r="AU209" s="148" t="s">
        <v>126</v>
      </c>
      <c r="AV209" s="12" t="s">
        <v>126</v>
      </c>
      <c r="AW209" s="12" t="s">
        <v>31</v>
      </c>
      <c r="AX209" s="12" t="s">
        <v>82</v>
      </c>
      <c r="AY209" s="148" t="s">
        <v>119</v>
      </c>
    </row>
    <row r="210" spans="2:65" s="1" customFormat="1" ht="33" customHeight="1">
      <c r="B210" s="30"/>
      <c r="C210" s="132" t="s">
        <v>290</v>
      </c>
      <c r="D210" s="132" t="s">
        <v>121</v>
      </c>
      <c r="E210" s="133" t="s">
        <v>291</v>
      </c>
      <c r="F210" s="134" t="s">
        <v>292</v>
      </c>
      <c r="G210" s="135" t="s">
        <v>124</v>
      </c>
      <c r="H210" s="136">
        <v>224.9</v>
      </c>
      <c r="I210" s="137"/>
      <c r="J210" s="138">
        <f>ROUND(I210*H210,2)</f>
        <v>0</v>
      </c>
      <c r="K210" s="139"/>
      <c r="L210" s="30"/>
      <c r="M210" s="140" t="s">
        <v>1</v>
      </c>
      <c r="N210" s="141" t="s">
        <v>40</v>
      </c>
      <c r="P210" s="142">
        <f>O210*H210</f>
        <v>0</v>
      </c>
      <c r="Q210" s="142">
        <v>3.5074999999999999E-4</v>
      </c>
      <c r="R210" s="142">
        <f>Q210*H210</f>
        <v>7.8883675E-2</v>
      </c>
      <c r="S210" s="142">
        <v>0</v>
      </c>
      <c r="T210" s="143">
        <f>S210*H210</f>
        <v>0</v>
      </c>
      <c r="AR210" s="144" t="s">
        <v>125</v>
      </c>
      <c r="AT210" s="144" t="s">
        <v>121</v>
      </c>
      <c r="AU210" s="144" t="s">
        <v>126</v>
      </c>
      <c r="AY210" s="15" t="s">
        <v>119</v>
      </c>
      <c r="BE210" s="145">
        <f>IF(N210="základná",J210,0)</f>
        <v>0</v>
      </c>
      <c r="BF210" s="145">
        <f>IF(N210="znížená",J210,0)</f>
        <v>0</v>
      </c>
      <c r="BG210" s="145">
        <f>IF(N210="zákl. prenesená",J210,0)</f>
        <v>0</v>
      </c>
      <c r="BH210" s="145">
        <f>IF(N210="zníž. prenesená",J210,0)</f>
        <v>0</v>
      </c>
      <c r="BI210" s="145">
        <f>IF(N210="nulová",J210,0)</f>
        <v>0</v>
      </c>
      <c r="BJ210" s="15" t="s">
        <v>126</v>
      </c>
      <c r="BK210" s="145">
        <f>ROUND(I210*H210,2)</f>
        <v>0</v>
      </c>
      <c r="BL210" s="15" t="s">
        <v>125</v>
      </c>
      <c r="BM210" s="144" t="s">
        <v>293</v>
      </c>
    </row>
    <row r="211" spans="2:65" s="12" customFormat="1">
      <c r="B211" s="146"/>
      <c r="D211" s="147" t="s">
        <v>128</v>
      </c>
      <c r="E211" s="148" t="s">
        <v>1</v>
      </c>
      <c r="F211" s="149" t="s">
        <v>294</v>
      </c>
      <c r="H211" s="150">
        <v>224.9</v>
      </c>
      <c r="I211" s="151"/>
      <c r="L211" s="146"/>
      <c r="M211" s="152"/>
      <c r="T211" s="153"/>
      <c r="AT211" s="148" t="s">
        <v>128</v>
      </c>
      <c r="AU211" s="148" t="s">
        <v>126</v>
      </c>
      <c r="AV211" s="12" t="s">
        <v>126</v>
      </c>
      <c r="AW211" s="12" t="s">
        <v>31</v>
      </c>
      <c r="AX211" s="12" t="s">
        <v>82</v>
      </c>
      <c r="AY211" s="148" t="s">
        <v>119</v>
      </c>
    </row>
    <row r="212" spans="2:65" s="1" customFormat="1" ht="16.5" customHeight="1">
      <c r="B212" s="30"/>
      <c r="C212" s="161" t="s">
        <v>295</v>
      </c>
      <c r="D212" s="161" t="s">
        <v>193</v>
      </c>
      <c r="E212" s="162" t="s">
        <v>296</v>
      </c>
      <c r="F212" s="163" t="s">
        <v>297</v>
      </c>
      <c r="G212" s="164" t="s">
        <v>124</v>
      </c>
      <c r="H212" s="165">
        <v>229.398</v>
      </c>
      <c r="I212" s="166"/>
      <c r="J212" s="167">
        <f>ROUND(I212*H212,2)</f>
        <v>0</v>
      </c>
      <c r="K212" s="168"/>
      <c r="L212" s="169"/>
      <c r="M212" s="170" t="s">
        <v>1</v>
      </c>
      <c r="N212" s="171" t="s">
        <v>40</v>
      </c>
      <c r="P212" s="142">
        <f>O212*H212</f>
        <v>0</v>
      </c>
      <c r="Q212" s="142">
        <v>2.9999999999999997E-4</v>
      </c>
      <c r="R212" s="142">
        <f>Q212*H212</f>
        <v>6.8819399999999989E-2</v>
      </c>
      <c r="S212" s="142">
        <v>0</v>
      </c>
      <c r="T212" s="143">
        <f>S212*H212</f>
        <v>0</v>
      </c>
      <c r="AR212" s="144" t="s">
        <v>162</v>
      </c>
      <c r="AT212" s="144" t="s">
        <v>193</v>
      </c>
      <c r="AU212" s="144" t="s">
        <v>126</v>
      </c>
      <c r="AY212" s="15" t="s">
        <v>119</v>
      </c>
      <c r="BE212" s="145">
        <f>IF(N212="základná",J212,0)</f>
        <v>0</v>
      </c>
      <c r="BF212" s="145">
        <f>IF(N212="znížená",J212,0)</f>
        <v>0</v>
      </c>
      <c r="BG212" s="145">
        <f>IF(N212="zákl. prenesená",J212,0)</f>
        <v>0</v>
      </c>
      <c r="BH212" s="145">
        <f>IF(N212="zníž. prenesená",J212,0)</f>
        <v>0</v>
      </c>
      <c r="BI212" s="145">
        <f>IF(N212="nulová",J212,0)</f>
        <v>0</v>
      </c>
      <c r="BJ212" s="15" t="s">
        <v>126</v>
      </c>
      <c r="BK212" s="145">
        <f>ROUND(I212*H212,2)</f>
        <v>0</v>
      </c>
      <c r="BL212" s="15" t="s">
        <v>125</v>
      </c>
      <c r="BM212" s="144" t="s">
        <v>298</v>
      </c>
    </row>
    <row r="213" spans="2:65" s="12" customFormat="1">
      <c r="B213" s="146"/>
      <c r="D213" s="147" t="s">
        <v>128</v>
      </c>
      <c r="F213" s="149" t="s">
        <v>299</v>
      </c>
      <c r="H213" s="150">
        <v>229.398</v>
      </c>
      <c r="I213" s="151"/>
      <c r="L213" s="146"/>
      <c r="M213" s="152"/>
      <c r="T213" s="153"/>
      <c r="AT213" s="148" t="s">
        <v>128</v>
      </c>
      <c r="AU213" s="148" t="s">
        <v>126</v>
      </c>
      <c r="AV213" s="12" t="s">
        <v>126</v>
      </c>
      <c r="AW213" s="12" t="s">
        <v>4</v>
      </c>
      <c r="AX213" s="12" t="s">
        <v>82</v>
      </c>
      <c r="AY213" s="148" t="s">
        <v>119</v>
      </c>
    </row>
    <row r="214" spans="2:65" s="1" customFormat="1" ht="24.2" customHeight="1">
      <c r="B214" s="30"/>
      <c r="C214" s="132" t="s">
        <v>300</v>
      </c>
      <c r="D214" s="132" t="s">
        <v>121</v>
      </c>
      <c r="E214" s="133" t="s">
        <v>301</v>
      </c>
      <c r="F214" s="134" t="s">
        <v>302</v>
      </c>
      <c r="G214" s="135" t="s">
        <v>303</v>
      </c>
      <c r="H214" s="136">
        <v>100</v>
      </c>
      <c r="I214" s="137"/>
      <c r="J214" s="138">
        <f>ROUND(I214*H214,2)</f>
        <v>0</v>
      </c>
      <c r="K214" s="139"/>
      <c r="L214" s="30"/>
      <c r="M214" s="140" t="s">
        <v>1</v>
      </c>
      <c r="N214" s="141" t="s">
        <v>40</v>
      </c>
      <c r="P214" s="142">
        <f>O214*H214</f>
        <v>0</v>
      </c>
      <c r="Q214" s="142">
        <v>0.29580000000000001</v>
      </c>
      <c r="R214" s="142">
        <f>Q214*H214</f>
        <v>29.580000000000002</v>
      </c>
      <c r="S214" s="142">
        <v>0</v>
      </c>
      <c r="T214" s="143">
        <f>S214*H214</f>
        <v>0</v>
      </c>
      <c r="AR214" s="144" t="s">
        <v>125</v>
      </c>
      <c r="AT214" s="144" t="s">
        <v>121</v>
      </c>
      <c r="AU214" s="144" t="s">
        <v>126</v>
      </c>
      <c r="AY214" s="15" t="s">
        <v>119</v>
      </c>
      <c r="BE214" s="145">
        <f>IF(N214="základná",J214,0)</f>
        <v>0</v>
      </c>
      <c r="BF214" s="145">
        <f>IF(N214="znížená",J214,0)</f>
        <v>0</v>
      </c>
      <c r="BG214" s="145">
        <f>IF(N214="zákl. prenesená",J214,0)</f>
        <v>0</v>
      </c>
      <c r="BH214" s="145">
        <f>IF(N214="zníž. prenesená",J214,0)</f>
        <v>0</v>
      </c>
      <c r="BI214" s="145">
        <f>IF(N214="nulová",J214,0)</f>
        <v>0</v>
      </c>
      <c r="BJ214" s="15" t="s">
        <v>126</v>
      </c>
      <c r="BK214" s="145">
        <f>ROUND(I214*H214,2)</f>
        <v>0</v>
      </c>
      <c r="BL214" s="15" t="s">
        <v>125</v>
      </c>
      <c r="BM214" s="144" t="s">
        <v>304</v>
      </c>
    </row>
    <row r="215" spans="2:65" s="12" customFormat="1">
      <c r="B215" s="146"/>
      <c r="D215" s="147" t="s">
        <v>128</v>
      </c>
      <c r="E215" s="148" t="s">
        <v>1</v>
      </c>
      <c r="F215" s="149" t="s">
        <v>305</v>
      </c>
      <c r="H215" s="150">
        <v>100</v>
      </c>
      <c r="I215" s="151"/>
      <c r="L215" s="146"/>
      <c r="M215" s="152"/>
      <c r="T215" s="153"/>
      <c r="AT215" s="148" t="s">
        <v>128</v>
      </c>
      <c r="AU215" s="148" t="s">
        <v>126</v>
      </c>
      <c r="AV215" s="12" t="s">
        <v>126</v>
      </c>
      <c r="AW215" s="12" t="s">
        <v>31</v>
      </c>
      <c r="AX215" s="12" t="s">
        <v>82</v>
      </c>
      <c r="AY215" s="148" t="s">
        <v>119</v>
      </c>
    </row>
    <row r="216" spans="2:65" s="1" customFormat="1" ht="21.75" customHeight="1">
      <c r="B216" s="30"/>
      <c r="C216" s="161" t="s">
        <v>306</v>
      </c>
      <c r="D216" s="161" t="s">
        <v>193</v>
      </c>
      <c r="E216" s="162" t="s">
        <v>307</v>
      </c>
      <c r="F216" s="163" t="s">
        <v>308</v>
      </c>
      <c r="G216" s="164" t="s">
        <v>303</v>
      </c>
      <c r="H216" s="165">
        <v>100</v>
      </c>
      <c r="I216" s="166"/>
      <c r="J216" s="167">
        <f>ROUND(I216*H216,2)</f>
        <v>0</v>
      </c>
      <c r="K216" s="168"/>
      <c r="L216" s="169"/>
      <c r="M216" s="170" t="s">
        <v>1</v>
      </c>
      <c r="N216" s="171" t="s">
        <v>40</v>
      </c>
      <c r="P216" s="142">
        <f>O216*H216</f>
        <v>0</v>
      </c>
      <c r="Q216" s="142">
        <v>9.7999999999999997E-4</v>
      </c>
      <c r="R216" s="142">
        <f>Q216*H216</f>
        <v>9.8000000000000004E-2</v>
      </c>
      <c r="S216" s="142">
        <v>0</v>
      </c>
      <c r="T216" s="143">
        <f>S216*H216</f>
        <v>0</v>
      </c>
      <c r="AR216" s="144" t="s">
        <v>162</v>
      </c>
      <c r="AT216" s="144" t="s">
        <v>193</v>
      </c>
      <c r="AU216" s="144" t="s">
        <v>126</v>
      </c>
      <c r="AY216" s="15" t="s">
        <v>119</v>
      </c>
      <c r="BE216" s="145">
        <f>IF(N216="základná",J216,0)</f>
        <v>0</v>
      </c>
      <c r="BF216" s="145">
        <f>IF(N216="znížená",J216,0)</f>
        <v>0</v>
      </c>
      <c r="BG216" s="145">
        <f>IF(N216="zákl. prenesená",J216,0)</f>
        <v>0</v>
      </c>
      <c r="BH216" s="145">
        <f>IF(N216="zníž. prenesená",J216,0)</f>
        <v>0</v>
      </c>
      <c r="BI216" s="145">
        <f>IF(N216="nulová",J216,0)</f>
        <v>0</v>
      </c>
      <c r="BJ216" s="15" t="s">
        <v>126</v>
      </c>
      <c r="BK216" s="145">
        <f>ROUND(I216*H216,2)</f>
        <v>0</v>
      </c>
      <c r="BL216" s="15" t="s">
        <v>125</v>
      </c>
      <c r="BM216" s="144" t="s">
        <v>309</v>
      </c>
    </row>
    <row r="217" spans="2:65" s="1" customFormat="1" ht="21.75" customHeight="1">
      <c r="B217" s="30"/>
      <c r="C217" s="161" t="s">
        <v>310</v>
      </c>
      <c r="D217" s="161" t="s">
        <v>193</v>
      </c>
      <c r="E217" s="162" t="s">
        <v>311</v>
      </c>
      <c r="F217" s="163" t="s">
        <v>312</v>
      </c>
      <c r="G217" s="164" t="s">
        <v>313</v>
      </c>
      <c r="H217" s="165">
        <v>16.670000000000002</v>
      </c>
      <c r="I217" s="166"/>
      <c r="J217" s="167">
        <f>ROUND(I217*H217,2)</f>
        <v>0</v>
      </c>
      <c r="K217" s="168"/>
      <c r="L217" s="169"/>
      <c r="M217" s="170" t="s">
        <v>1</v>
      </c>
      <c r="N217" s="171" t="s">
        <v>40</v>
      </c>
      <c r="P217" s="142">
        <f>O217*H217</f>
        <v>0</v>
      </c>
      <c r="Q217" s="142">
        <v>8.0000000000000004E-4</v>
      </c>
      <c r="R217" s="142">
        <f>Q217*H217</f>
        <v>1.3336000000000002E-2</v>
      </c>
      <c r="S217" s="142">
        <v>0</v>
      </c>
      <c r="T217" s="143">
        <f>S217*H217</f>
        <v>0</v>
      </c>
      <c r="AR217" s="144" t="s">
        <v>162</v>
      </c>
      <c r="AT217" s="144" t="s">
        <v>193</v>
      </c>
      <c r="AU217" s="144" t="s">
        <v>126</v>
      </c>
      <c r="AY217" s="15" t="s">
        <v>119</v>
      </c>
      <c r="BE217" s="145">
        <f>IF(N217="základná",J217,0)</f>
        <v>0</v>
      </c>
      <c r="BF217" s="145">
        <f>IF(N217="znížená",J217,0)</f>
        <v>0</v>
      </c>
      <c r="BG217" s="145">
        <f>IF(N217="zákl. prenesená",J217,0)</f>
        <v>0</v>
      </c>
      <c r="BH217" s="145">
        <f>IF(N217="zníž. prenesená",J217,0)</f>
        <v>0</v>
      </c>
      <c r="BI217" s="145">
        <f>IF(N217="nulová",J217,0)</f>
        <v>0</v>
      </c>
      <c r="BJ217" s="15" t="s">
        <v>126</v>
      </c>
      <c r="BK217" s="145">
        <f>ROUND(I217*H217,2)</f>
        <v>0</v>
      </c>
      <c r="BL217" s="15" t="s">
        <v>125</v>
      </c>
      <c r="BM217" s="144" t="s">
        <v>314</v>
      </c>
    </row>
    <row r="218" spans="2:65" s="1" customFormat="1" ht="16.5" customHeight="1">
      <c r="B218" s="30"/>
      <c r="C218" s="219" t="s">
        <v>315</v>
      </c>
      <c r="D218" s="219" t="s">
        <v>121</v>
      </c>
      <c r="E218" s="220" t="s">
        <v>316</v>
      </c>
      <c r="F218" s="221" t="s">
        <v>317</v>
      </c>
      <c r="G218" s="222" t="s">
        <v>303</v>
      </c>
      <c r="H218" s="223">
        <v>173</v>
      </c>
      <c r="I218" s="224"/>
      <c r="J218" s="225">
        <f>ROUND(I218*H218,2)</f>
        <v>0</v>
      </c>
      <c r="K218" s="139"/>
      <c r="L218" s="30"/>
      <c r="M218" s="140" t="s">
        <v>1</v>
      </c>
      <c r="N218" s="141" t="s">
        <v>40</v>
      </c>
      <c r="P218" s="142">
        <f>O218*H218</f>
        <v>0</v>
      </c>
      <c r="Q218" s="142">
        <v>1.029E-3</v>
      </c>
      <c r="R218" s="142">
        <f>Q218*H218</f>
        <v>0.17801699999999998</v>
      </c>
      <c r="S218" s="142">
        <v>0</v>
      </c>
      <c r="T218" s="143">
        <f>S218*H218</f>
        <v>0</v>
      </c>
      <c r="AR218" s="144" t="s">
        <v>125</v>
      </c>
      <c r="AT218" s="144" t="s">
        <v>121</v>
      </c>
      <c r="AU218" s="144" t="s">
        <v>126</v>
      </c>
      <c r="AY218" s="15" t="s">
        <v>119</v>
      </c>
      <c r="BE218" s="145">
        <f>IF(N218="základná",J218,0)</f>
        <v>0</v>
      </c>
      <c r="BF218" s="145">
        <f>IF(N218="znížená",J218,0)</f>
        <v>0</v>
      </c>
      <c r="BG218" s="145">
        <f>IF(N218="zákl. prenesená",J218,0)</f>
        <v>0</v>
      </c>
      <c r="BH218" s="145">
        <f>IF(N218="zníž. prenesená",J218,0)</f>
        <v>0</v>
      </c>
      <c r="BI218" s="145">
        <f>IF(N218="nulová",J218,0)</f>
        <v>0</v>
      </c>
      <c r="BJ218" s="15" t="s">
        <v>126</v>
      </c>
      <c r="BK218" s="145">
        <f>ROUND(I218*H218,2)</f>
        <v>0</v>
      </c>
      <c r="BL218" s="15" t="s">
        <v>125</v>
      </c>
      <c r="BM218" s="144" t="s">
        <v>318</v>
      </c>
    </row>
    <row r="219" spans="2:65" s="12" customFormat="1">
      <c r="B219" s="146"/>
      <c r="C219" s="226"/>
      <c r="D219" s="227" t="s">
        <v>128</v>
      </c>
      <c r="E219" s="228" t="s">
        <v>1</v>
      </c>
      <c r="F219" s="229" t="s">
        <v>319</v>
      </c>
      <c r="G219" s="226"/>
      <c r="H219" s="230">
        <v>173</v>
      </c>
      <c r="I219" s="231"/>
      <c r="J219" s="226"/>
      <c r="L219" s="146"/>
      <c r="M219" s="152"/>
      <c r="T219" s="153"/>
      <c r="AT219" s="148" t="s">
        <v>128</v>
      </c>
      <c r="AU219" s="148" t="s">
        <v>126</v>
      </c>
      <c r="AV219" s="12" t="s">
        <v>126</v>
      </c>
      <c r="AW219" s="12" t="s">
        <v>31</v>
      </c>
      <c r="AX219" s="12" t="s">
        <v>82</v>
      </c>
      <c r="AY219" s="148" t="s">
        <v>119</v>
      </c>
    </row>
    <row r="220" spans="2:65" s="1" customFormat="1" ht="21.75" customHeight="1">
      <c r="B220" s="30"/>
      <c r="C220" s="132" t="s">
        <v>320</v>
      </c>
      <c r="D220" s="132" t="s">
        <v>121</v>
      </c>
      <c r="E220" s="133" t="s">
        <v>321</v>
      </c>
      <c r="F220" s="134" t="s">
        <v>322</v>
      </c>
      <c r="G220" s="135" t="s">
        <v>303</v>
      </c>
      <c r="H220" s="136">
        <v>100</v>
      </c>
      <c r="I220" s="137"/>
      <c r="J220" s="138">
        <f>ROUND(I220*H220,2)</f>
        <v>0</v>
      </c>
      <c r="K220" s="139"/>
      <c r="L220" s="30"/>
      <c r="M220" s="140" t="s">
        <v>1</v>
      </c>
      <c r="N220" s="141" t="s">
        <v>40</v>
      </c>
      <c r="P220" s="142">
        <f>O220*H220</f>
        <v>0</v>
      </c>
      <c r="Q220" s="142">
        <v>1.584E-4</v>
      </c>
      <c r="R220" s="142">
        <f>Q220*H220</f>
        <v>1.584E-2</v>
      </c>
      <c r="S220" s="142">
        <v>0</v>
      </c>
      <c r="T220" s="143">
        <f>S220*H220</f>
        <v>0</v>
      </c>
      <c r="AR220" s="144" t="s">
        <v>125</v>
      </c>
      <c r="AT220" s="144" t="s">
        <v>121</v>
      </c>
      <c r="AU220" s="144" t="s">
        <v>126</v>
      </c>
      <c r="AY220" s="15" t="s">
        <v>119</v>
      </c>
      <c r="BE220" s="145">
        <f>IF(N220="základná",J220,0)</f>
        <v>0</v>
      </c>
      <c r="BF220" s="145">
        <f>IF(N220="znížená",J220,0)</f>
        <v>0</v>
      </c>
      <c r="BG220" s="145">
        <f>IF(N220="zákl. prenesená",J220,0)</f>
        <v>0</v>
      </c>
      <c r="BH220" s="145">
        <f>IF(N220="zníž. prenesená",J220,0)</f>
        <v>0</v>
      </c>
      <c r="BI220" s="145">
        <f>IF(N220="nulová",J220,0)</f>
        <v>0</v>
      </c>
      <c r="BJ220" s="15" t="s">
        <v>126</v>
      </c>
      <c r="BK220" s="145">
        <f>ROUND(I220*H220,2)</f>
        <v>0</v>
      </c>
      <c r="BL220" s="15" t="s">
        <v>125</v>
      </c>
      <c r="BM220" s="144" t="s">
        <v>323</v>
      </c>
    </row>
    <row r="221" spans="2:65" s="1" customFormat="1" ht="24.2" customHeight="1">
      <c r="B221" s="30"/>
      <c r="C221" s="132" t="s">
        <v>324</v>
      </c>
      <c r="D221" s="132" t="s">
        <v>121</v>
      </c>
      <c r="E221" s="133" t="s">
        <v>325</v>
      </c>
      <c r="F221" s="134" t="s">
        <v>326</v>
      </c>
      <c r="G221" s="135" t="s">
        <v>124</v>
      </c>
      <c r="H221" s="136">
        <v>240</v>
      </c>
      <c r="I221" s="137"/>
      <c r="J221" s="138">
        <f>ROUND(I221*H221,2)</f>
        <v>0</v>
      </c>
      <c r="K221" s="139"/>
      <c r="L221" s="30"/>
      <c r="M221" s="140" t="s">
        <v>1</v>
      </c>
      <c r="N221" s="141" t="s">
        <v>40</v>
      </c>
      <c r="P221" s="142">
        <f>O221*H221</f>
        <v>0</v>
      </c>
      <c r="Q221" s="142">
        <v>0</v>
      </c>
      <c r="R221" s="142">
        <f>Q221*H221</f>
        <v>0</v>
      </c>
      <c r="S221" s="142">
        <v>0</v>
      </c>
      <c r="T221" s="143">
        <f>S221*H221</f>
        <v>0</v>
      </c>
      <c r="AR221" s="144" t="s">
        <v>125</v>
      </c>
      <c r="AT221" s="144" t="s">
        <v>121</v>
      </c>
      <c r="AU221" s="144" t="s">
        <v>126</v>
      </c>
      <c r="AY221" s="15" t="s">
        <v>119</v>
      </c>
      <c r="BE221" s="145">
        <f>IF(N221="základná",J221,0)</f>
        <v>0</v>
      </c>
      <c r="BF221" s="145">
        <f>IF(N221="znížená",J221,0)</f>
        <v>0</v>
      </c>
      <c r="BG221" s="145">
        <f>IF(N221="zákl. prenesená",J221,0)</f>
        <v>0</v>
      </c>
      <c r="BH221" s="145">
        <f>IF(N221="zníž. prenesená",J221,0)</f>
        <v>0</v>
      </c>
      <c r="BI221" s="145">
        <f>IF(N221="nulová",J221,0)</f>
        <v>0</v>
      </c>
      <c r="BJ221" s="15" t="s">
        <v>126</v>
      </c>
      <c r="BK221" s="145">
        <f>ROUND(I221*H221,2)</f>
        <v>0</v>
      </c>
      <c r="BL221" s="15" t="s">
        <v>125</v>
      </c>
      <c r="BM221" s="144" t="s">
        <v>327</v>
      </c>
    </row>
    <row r="222" spans="2:65" s="12" customFormat="1">
      <c r="B222" s="146"/>
      <c r="D222" s="147" t="s">
        <v>128</v>
      </c>
      <c r="E222" s="148" t="s">
        <v>1</v>
      </c>
      <c r="F222" s="149" t="s">
        <v>328</v>
      </c>
      <c r="H222" s="150">
        <v>240</v>
      </c>
      <c r="I222" s="151"/>
      <c r="L222" s="146"/>
      <c r="M222" s="152"/>
      <c r="T222" s="153"/>
      <c r="AT222" s="148" t="s">
        <v>128</v>
      </c>
      <c r="AU222" s="148" t="s">
        <v>126</v>
      </c>
      <c r="AV222" s="12" t="s">
        <v>126</v>
      </c>
      <c r="AW222" s="12" t="s">
        <v>31</v>
      </c>
      <c r="AX222" s="12" t="s">
        <v>74</v>
      </c>
      <c r="AY222" s="148" t="s">
        <v>119</v>
      </c>
    </row>
    <row r="223" spans="2:65" s="1" customFormat="1" ht="24.2" customHeight="1">
      <c r="B223" s="30"/>
      <c r="C223" s="132" t="s">
        <v>329</v>
      </c>
      <c r="D223" s="132" t="s">
        <v>121</v>
      </c>
      <c r="E223" s="133" t="s">
        <v>330</v>
      </c>
      <c r="F223" s="134" t="s">
        <v>331</v>
      </c>
      <c r="G223" s="135" t="s">
        <v>132</v>
      </c>
      <c r="H223" s="136">
        <v>2.1749999999999998</v>
      </c>
      <c r="I223" s="137"/>
      <c r="J223" s="138">
        <f>ROUND(I223*H223,2)</f>
        <v>0</v>
      </c>
      <c r="K223" s="139"/>
      <c r="L223" s="30"/>
      <c r="M223" s="140" t="s">
        <v>1</v>
      </c>
      <c r="N223" s="141" t="s">
        <v>40</v>
      </c>
      <c r="P223" s="142">
        <f>O223*H223</f>
        <v>0</v>
      </c>
      <c r="Q223" s="142">
        <v>2.0659999999999998</v>
      </c>
      <c r="R223" s="142">
        <f>Q223*H223</f>
        <v>4.493549999999999</v>
      </c>
      <c r="S223" s="142">
        <v>0</v>
      </c>
      <c r="T223" s="143">
        <f>S223*H223</f>
        <v>0</v>
      </c>
      <c r="AR223" s="144" t="s">
        <v>125</v>
      </c>
      <c r="AT223" s="144" t="s">
        <v>121</v>
      </c>
      <c r="AU223" s="144" t="s">
        <v>126</v>
      </c>
      <c r="AY223" s="15" t="s">
        <v>119</v>
      </c>
      <c r="BE223" s="145">
        <f>IF(N223="základná",J223,0)</f>
        <v>0</v>
      </c>
      <c r="BF223" s="145">
        <f>IF(N223="znížená",J223,0)</f>
        <v>0</v>
      </c>
      <c r="BG223" s="145">
        <f>IF(N223="zákl. prenesená",J223,0)</f>
        <v>0</v>
      </c>
      <c r="BH223" s="145">
        <f>IF(N223="zníž. prenesená",J223,0)</f>
        <v>0</v>
      </c>
      <c r="BI223" s="145">
        <f>IF(N223="nulová",J223,0)</f>
        <v>0</v>
      </c>
      <c r="BJ223" s="15" t="s">
        <v>126</v>
      </c>
      <c r="BK223" s="145">
        <f>ROUND(I223*H223,2)</f>
        <v>0</v>
      </c>
      <c r="BL223" s="15" t="s">
        <v>125</v>
      </c>
      <c r="BM223" s="144" t="s">
        <v>332</v>
      </c>
    </row>
    <row r="224" spans="2:65" s="12" customFormat="1">
      <c r="B224" s="146"/>
      <c r="D224" s="147" t="s">
        <v>128</v>
      </c>
      <c r="E224" s="148" t="s">
        <v>1</v>
      </c>
      <c r="F224" s="149" t="s">
        <v>333</v>
      </c>
      <c r="H224" s="150">
        <v>2.1749999999999998</v>
      </c>
      <c r="I224" s="151"/>
      <c r="L224" s="146"/>
      <c r="M224" s="152"/>
      <c r="T224" s="153"/>
      <c r="AT224" s="148" t="s">
        <v>128</v>
      </c>
      <c r="AU224" s="148" t="s">
        <v>126</v>
      </c>
      <c r="AV224" s="12" t="s">
        <v>126</v>
      </c>
      <c r="AW224" s="12" t="s">
        <v>31</v>
      </c>
      <c r="AX224" s="12" t="s">
        <v>82</v>
      </c>
      <c r="AY224" s="148" t="s">
        <v>119</v>
      </c>
    </row>
    <row r="225" spans="2:65" s="1" customFormat="1" ht="24.2" customHeight="1">
      <c r="B225" s="30"/>
      <c r="C225" s="132" t="s">
        <v>334</v>
      </c>
      <c r="D225" s="132" t="s">
        <v>121</v>
      </c>
      <c r="E225" s="133" t="s">
        <v>335</v>
      </c>
      <c r="F225" s="134" t="s">
        <v>336</v>
      </c>
      <c r="G225" s="135" t="s">
        <v>313</v>
      </c>
      <c r="H225" s="136">
        <v>11</v>
      </c>
      <c r="I225" s="137"/>
      <c r="J225" s="138">
        <f>ROUND(I225*H225,2)</f>
        <v>0</v>
      </c>
      <c r="K225" s="139"/>
      <c r="L225" s="30"/>
      <c r="M225" s="140" t="s">
        <v>1</v>
      </c>
      <c r="N225" s="141" t="s">
        <v>40</v>
      </c>
      <c r="P225" s="142">
        <f>O225*H225</f>
        <v>0</v>
      </c>
      <c r="Q225" s="142">
        <v>0.28000000000000003</v>
      </c>
      <c r="R225" s="142">
        <f>Q225*H225</f>
        <v>3.08</v>
      </c>
      <c r="S225" s="142">
        <v>0</v>
      </c>
      <c r="T225" s="143">
        <f>S225*H225</f>
        <v>0</v>
      </c>
      <c r="AR225" s="144" t="s">
        <v>125</v>
      </c>
      <c r="AT225" s="144" t="s">
        <v>121</v>
      </c>
      <c r="AU225" s="144" t="s">
        <v>126</v>
      </c>
      <c r="AY225" s="15" t="s">
        <v>119</v>
      </c>
      <c r="BE225" s="145">
        <f>IF(N225="základná",J225,0)</f>
        <v>0</v>
      </c>
      <c r="BF225" s="145">
        <f>IF(N225="znížená",J225,0)</f>
        <v>0</v>
      </c>
      <c r="BG225" s="145">
        <f>IF(N225="zákl. prenesená",J225,0)</f>
        <v>0</v>
      </c>
      <c r="BH225" s="145">
        <f>IF(N225="zníž. prenesená",J225,0)</f>
        <v>0</v>
      </c>
      <c r="BI225" s="145">
        <f>IF(N225="nulová",J225,0)</f>
        <v>0</v>
      </c>
      <c r="BJ225" s="15" t="s">
        <v>126</v>
      </c>
      <c r="BK225" s="145">
        <f>ROUND(I225*H225,2)</f>
        <v>0</v>
      </c>
      <c r="BL225" s="15" t="s">
        <v>125</v>
      </c>
      <c r="BM225" s="144" t="s">
        <v>337</v>
      </c>
    </row>
    <row r="226" spans="2:65" s="11" customFormat="1" ht="22.9" customHeight="1">
      <c r="B226" s="120"/>
      <c r="D226" s="121" t="s">
        <v>73</v>
      </c>
      <c r="E226" s="130" t="s">
        <v>135</v>
      </c>
      <c r="F226" s="130" t="s">
        <v>338</v>
      </c>
      <c r="I226" s="123"/>
      <c r="J226" s="131">
        <f>BK226</f>
        <v>0</v>
      </c>
      <c r="L226" s="120"/>
      <c r="M226" s="125"/>
      <c r="P226" s="126">
        <f>SUM(P227:P231)</f>
        <v>0</v>
      </c>
      <c r="R226" s="126">
        <f>SUM(R227:R231)</f>
        <v>0.22514604800000002</v>
      </c>
      <c r="T226" s="127">
        <f>SUM(T227:T231)</f>
        <v>0</v>
      </c>
      <c r="AR226" s="121" t="s">
        <v>82</v>
      </c>
      <c r="AT226" s="128" t="s">
        <v>73</v>
      </c>
      <c r="AU226" s="128" t="s">
        <v>82</v>
      </c>
      <c r="AY226" s="121" t="s">
        <v>119</v>
      </c>
      <c r="BK226" s="129">
        <f>SUM(BK227:BK231)</f>
        <v>0</v>
      </c>
    </row>
    <row r="227" spans="2:65" s="1" customFormat="1" ht="33" customHeight="1">
      <c r="B227" s="30"/>
      <c r="C227" s="132" t="s">
        <v>339</v>
      </c>
      <c r="D227" s="132" t="s">
        <v>121</v>
      </c>
      <c r="E227" s="133" t="s">
        <v>340</v>
      </c>
      <c r="F227" s="134" t="s">
        <v>341</v>
      </c>
      <c r="G227" s="135" t="s">
        <v>303</v>
      </c>
      <c r="H227" s="136">
        <v>15.2</v>
      </c>
      <c r="I227" s="137"/>
      <c r="J227" s="138">
        <f>ROUND(I227*H227,2)</f>
        <v>0</v>
      </c>
      <c r="K227" s="139"/>
      <c r="L227" s="30"/>
      <c r="M227" s="140" t="s">
        <v>1</v>
      </c>
      <c r="N227" s="141" t="s">
        <v>40</v>
      </c>
      <c r="P227" s="142">
        <f>O227*H227</f>
        <v>0</v>
      </c>
      <c r="Q227" s="142">
        <v>2.8122400000000001E-3</v>
      </c>
      <c r="R227" s="142">
        <f>Q227*H227</f>
        <v>4.2746048000000002E-2</v>
      </c>
      <c r="S227" s="142">
        <v>0</v>
      </c>
      <c r="T227" s="143">
        <f>S227*H227</f>
        <v>0</v>
      </c>
      <c r="AR227" s="144" t="s">
        <v>125</v>
      </c>
      <c r="AT227" s="144" t="s">
        <v>121</v>
      </c>
      <c r="AU227" s="144" t="s">
        <v>126</v>
      </c>
      <c r="AY227" s="15" t="s">
        <v>119</v>
      </c>
      <c r="BE227" s="145">
        <f>IF(N227="základná",J227,0)</f>
        <v>0</v>
      </c>
      <c r="BF227" s="145">
        <f>IF(N227="znížená",J227,0)</f>
        <v>0</v>
      </c>
      <c r="BG227" s="145">
        <f>IF(N227="zákl. prenesená",J227,0)</f>
        <v>0</v>
      </c>
      <c r="BH227" s="145">
        <f>IF(N227="zníž. prenesená",J227,0)</f>
        <v>0</v>
      </c>
      <c r="BI227" s="145">
        <f>IF(N227="nulová",J227,0)</f>
        <v>0</v>
      </c>
      <c r="BJ227" s="15" t="s">
        <v>126</v>
      </c>
      <c r="BK227" s="145">
        <f>ROUND(I227*H227,2)</f>
        <v>0</v>
      </c>
      <c r="BL227" s="15" t="s">
        <v>125</v>
      </c>
      <c r="BM227" s="144" t="s">
        <v>342</v>
      </c>
    </row>
    <row r="228" spans="2:65" s="12" customFormat="1" ht="22.5">
      <c r="B228" s="146"/>
      <c r="D228" s="147" t="s">
        <v>128</v>
      </c>
      <c r="E228" s="148" t="s">
        <v>1</v>
      </c>
      <c r="F228" s="149" t="s">
        <v>343</v>
      </c>
      <c r="H228" s="150">
        <v>11.2</v>
      </c>
      <c r="I228" s="151"/>
      <c r="L228" s="146"/>
      <c r="M228" s="152"/>
      <c r="T228" s="153"/>
      <c r="AT228" s="148" t="s">
        <v>128</v>
      </c>
      <c r="AU228" s="148" t="s">
        <v>126</v>
      </c>
      <c r="AV228" s="12" t="s">
        <v>126</v>
      </c>
      <c r="AW228" s="12" t="s">
        <v>31</v>
      </c>
      <c r="AX228" s="12" t="s">
        <v>74</v>
      </c>
      <c r="AY228" s="148" t="s">
        <v>119</v>
      </c>
    </row>
    <row r="229" spans="2:65" s="12" customFormat="1">
      <c r="B229" s="146"/>
      <c r="D229" s="147" t="s">
        <v>128</v>
      </c>
      <c r="E229" s="148" t="s">
        <v>1</v>
      </c>
      <c r="F229" s="149" t="s">
        <v>344</v>
      </c>
      <c r="H229" s="150">
        <v>4</v>
      </c>
      <c r="I229" s="151"/>
      <c r="L229" s="146"/>
      <c r="M229" s="152"/>
      <c r="T229" s="153"/>
      <c r="AT229" s="148" t="s">
        <v>128</v>
      </c>
      <c r="AU229" s="148" t="s">
        <v>126</v>
      </c>
      <c r="AV229" s="12" t="s">
        <v>126</v>
      </c>
      <c r="AW229" s="12" t="s">
        <v>31</v>
      </c>
      <c r="AX229" s="12" t="s">
        <v>74</v>
      </c>
      <c r="AY229" s="148" t="s">
        <v>119</v>
      </c>
    </row>
    <row r="230" spans="2:65" s="13" customFormat="1">
      <c r="B230" s="154"/>
      <c r="D230" s="147" t="s">
        <v>128</v>
      </c>
      <c r="E230" s="155" t="s">
        <v>1</v>
      </c>
      <c r="F230" s="156" t="s">
        <v>155</v>
      </c>
      <c r="H230" s="157">
        <v>15.2</v>
      </c>
      <c r="I230" s="158"/>
      <c r="L230" s="154"/>
      <c r="M230" s="159"/>
      <c r="T230" s="160"/>
      <c r="AT230" s="155" t="s">
        <v>128</v>
      </c>
      <c r="AU230" s="155" t="s">
        <v>126</v>
      </c>
      <c r="AV230" s="13" t="s">
        <v>125</v>
      </c>
      <c r="AW230" s="13" t="s">
        <v>31</v>
      </c>
      <c r="AX230" s="13" t="s">
        <v>82</v>
      </c>
      <c r="AY230" s="155" t="s">
        <v>119</v>
      </c>
    </row>
    <row r="231" spans="2:65" s="1" customFormat="1" ht="24.2" customHeight="1">
      <c r="B231" s="30"/>
      <c r="C231" s="161" t="s">
        <v>345</v>
      </c>
      <c r="D231" s="161" t="s">
        <v>193</v>
      </c>
      <c r="E231" s="162" t="s">
        <v>346</v>
      </c>
      <c r="F231" s="163" t="s">
        <v>347</v>
      </c>
      <c r="G231" s="164" t="s">
        <v>303</v>
      </c>
      <c r="H231" s="165">
        <v>15.2</v>
      </c>
      <c r="I231" s="166"/>
      <c r="J231" s="167">
        <f>ROUND(I231*H231,2)</f>
        <v>0</v>
      </c>
      <c r="K231" s="168"/>
      <c r="L231" s="169"/>
      <c r="M231" s="170" t="s">
        <v>1</v>
      </c>
      <c r="N231" s="171" t="s">
        <v>40</v>
      </c>
      <c r="P231" s="142">
        <f>O231*H231</f>
        <v>0</v>
      </c>
      <c r="Q231" s="142">
        <v>1.2E-2</v>
      </c>
      <c r="R231" s="142">
        <f>Q231*H231</f>
        <v>0.18240000000000001</v>
      </c>
      <c r="S231" s="142">
        <v>0</v>
      </c>
      <c r="T231" s="143">
        <f>S231*H231</f>
        <v>0</v>
      </c>
      <c r="AR231" s="144" t="s">
        <v>162</v>
      </c>
      <c r="AT231" s="144" t="s">
        <v>193</v>
      </c>
      <c r="AU231" s="144" t="s">
        <v>126</v>
      </c>
      <c r="AY231" s="15" t="s">
        <v>119</v>
      </c>
      <c r="BE231" s="145">
        <f>IF(N231="základná",J231,0)</f>
        <v>0</v>
      </c>
      <c r="BF231" s="145">
        <f>IF(N231="znížená",J231,0)</f>
        <v>0</v>
      </c>
      <c r="BG231" s="145">
        <f>IF(N231="zákl. prenesená",J231,0)</f>
        <v>0</v>
      </c>
      <c r="BH231" s="145">
        <f>IF(N231="zníž. prenesená",J231,0)</f>
        <v>0</v>
      </c>
      <c r="BI231" s="145">
        <f>IF(N231="nulová",J231,0)</f>
        <v>0</v>
      </c>
      <c r="BJ231" s="15" t="s">
        <v>126</v>
      </c>
      <c r="BK231" s="145">
        <f>ROUND(I231*H231,2)</f>
        <v>0</v>
      </c>
      <c r="BL231" s="15" t="s">
        <v>125</v>
      </c>
      <c r="BM231" s="144" t="s">
        <v>348</v>
      </c>
    </row>
    <row r="232" spans="2:65" s="11" customFormat="1" ht="22.9" customHeight="1">
      <c r="B232" s="120"/>
      <c r="D232" s="121" t="s">
        <v>73</v>
      </c>
      <c r="E232" s="130" t="s">
        <v>125</v>
      </c>
      <c r="F232" s="130" t="s">
        <v>349</v>
      </c>
      <c r="I232" s="123"/>
      <c r="J232" s="131">
        <f>BK232</f>
        <v>0</v>
      </c>
      <c r="L232" s="120"/>
      <c r="M232" s="125"/>
      <c r="P232" s="126">
        <f>SUM(P233:P257)</f>
        <v>0</v>
      </c>
      <c r="R232" s="126">
        <f>SUM(R233:R257)</f>
        <v>70.081380899999999</v>
      </c>
      <c r="T232" s="127">
        <f>SUM(T233:T257)</f>
        <v>0</v>
      </c>
      <c r="AR232" s="121" t="s">
        <v>82</v>
      </c>
      <c r="AT232" s="128" t="s">
        <v>73</v>
      </c>
      <c r="AU232" s="128" t="s">
        <v>82</v>
      </c>
      <c r="AY232" s="121" t="s">
        <v>119</v>
      </c>
      <c r="BK232" s="129">
        <f>SUM(BK233:BK257)</f>
        <v>0</v>
      </c>
    </row>
    <row r="233" spans="2:65" s="1" customFormat="1" ht="33" customHeight="1">
      <c r="B233" s="30"/>
      <c r="C233" s="132" t="s">
        <v>350</v>
      </c>
      <c r="D233" s="132" t="s">
        <v>121</v>
      </c>
      <c r="E233" s="133" t="s">
        <v>351</v>
      </c>
      <c r="F233" s="134" t="s">
        <v>352</v>
      </c>
      <c r="G233" s="135" t="s">
        <v>124</v>
      </c>
      <c r="H233" s="136">
        <v>18.64</v>
      </c>
      <c r="I233" s="137"/>
      <c r="J233" s="138">
        <f>ROUND(I233*H233,2)</f>
        <v>0</v>
      </c>
      <c r="K233" s="139"/>
      <c r="L233" s="30"/>
      <c r="M233" s="140" t="s">
        <v>1</v>
      </c>
      <c r="N233" s="141" t="s">
        <v>40</v>
      </c>
      <c r="P233" s="142">
        <f>O233*H233</f>
        <v>0</v>
      </c>
      <c r="Q233" s="142">
        <v>0.22262000000000001</v>
      </c>
      <c r="R233" s="142">
        <f>Q233*H233</f>
        <v>4.1496368000000006</v>
      </c>
      <c r="S233" s="142">
        <v>0</v>
      </c>
      <c r="T233" s="143">
        <f>S233*H233</f>
        <v>0</v>
      </c>
      <c r="AR233" s="144" t="s">
        <v>125</v>
      </c>
      <c r="AT233" s="144" t="s">
        <v>121</v>
      </c>
      <c r="AU233" s="144" t="s">
        <v>126</v>
      </c>
      <c r="AY233" s="15" t="s">
        <v>119</v>
      </c>
      <c r="BE233" s="145">
        <f>IF(N233="základná",J233,0)</f>
        <v>0</v>
      </c>
      <c r="BF233" s="145">
        <f>IF(N233="znížená",J233,0)</f>
        <v>0</v>
      </c>
      <c r="BG233" s="145">
        <f>IF(N233="zákl. prenesená",J233,0)</f>
        <v>0</v>
      </c>
      <c r="BH233" s="145">
        <f>IF(N233="zníž. prenesená",J233,0)</f>
        <v>0</v>
      </c>
      <c r="BI233" s="145">
        <f>IF(N233="nulová",J233,0)</f>
        <v>0</v>
      </c>
      <c r="BJ233" s="15" t="s">
        <v>126</v>
      </c>
      <c r="BK233" s="145">
        <f>ROUND(I233*H233,2)</f>
        <v>0</v>
      </c>
      <c r="BL233" s="15" t="s">
        <v>125</v>
      </c>
      <c r="BM233" s="144" t="s">
        <v>353</v>
      </c>
    </row>
    <row r="234" spans="2:65" s="12" customFormat="1">
      <c r="B234" s="146"/>
      <c r="D234" s="147" t="s">
        <v>128</v>
      </c>
      <c r="E234" s="148" t="s">
        <v>1</v>
      </c>
      <c r="F234" s="149" t="s">
        <v>354</v>
      </c>
      <c r="H234" s="150">
        <v>13.64</v>
      </c>
      <c r="I234" s="151"/>
      <c r="L234" s="146"/>
      <c r="M234" s="152"/>
      <c r="T234" s="153"/>
      <c r="AT234" s="148" t="s">
        <v>128</v>
      </c>
      <c r="AU234" s="148" t="s">
        <v>126</v>
      </c>
      <c r="AV234" s="12" t="s">
        <v>126</v>
      </c>
      <c r="AW234" s="12" t="s">
        <v>31</v>
      </c>
      <c r="AX234" s="12" t="s">
        <v>74</v>
      </c>
      <c r="AY234" s="148" t="s">
        <v>119</v>
      </c>
    </row>
    <row r="235" spans="2:65" s="12" customFormat="1">
      <c r="B235" s="146"/>
      <c r="D235" s="147" t="s">
        <v>128</v>
      </c>
      <c r="E235" s="148" t="s">
        <v>1</v>
      </c>
      <c r="F235" s="149" t="s">
        <v>355</v>
      </c>
      <c r="H235" s="150">
        <v>5</v>
      </c>
      <c r="I235" s="151"/>
      <c r="L235" s="146"/>
      <c r="M235" s="152"/>
      <c r="T235" s="153"/>
      <c r="AT235" s="148" t="s">
        <v>128</v>
      </c>
      <c r="AU235" s="148" t="s">
        <v>126</v>
      </c>
      <c r="AV235" s="12" t="s">
        <v>126</v>
      </c>
      <c r="AW235" s="12" t="s">
        <v>31</v>
      </c>
      <c r="AX235" s="12" t="s">
        <v>74</v>
      </c>
      <c r="AY235" s="148" t="s">
        <v>119</v>
      </c>
    </row>
    <row r="236" spans="2:65" s="13" customFormat="1">
      <c r="B236" s="154"/>
      <c r="D236" s="147" t="s">
        <v>128</v>
      </c>
      <c r="E236" s="155" t="s">
        <v>1</v>
      </c>
      <c r="F236" s="156" t="s">
        <v>155</v>
      </c>
      <c r="H236" s="157">
        <v>18.64</v>
      </c>
      <c r="I236" s="158"/>
      <c r="L236" s="154"/>
      <c r="M236" s="159"/>
      <c r="T236" s="160"/>
      <c r="AT236" s="155" t="s">
        <v>128</v>
      </c>
      <c r="AU236" s="155" t="s">
        <v>126</v>
      </c>
      <c r="AV236" s="13" t="s">
        <v>125</v>
      </c>
      <c r="AW236" s="13" t="s">
        <v>31</v>
      </c>
      <c r="AX236" s="13" t="s">
        <v>82</v>
      </c>
      <c r="AY236" s="155" t="s">
        <v>119</v>
      </c>
    </row>
    <row r="237" spans="2:65" s="1" customFormat="1" ht="24.2" customHeight="1">
      <c r="B237" s="30"/>
      <c r="C237" s="132" t="s">
        <v>356</v>
      </c>
      <c r="D237" s="132" t="s">
        <v>121</v>
      </c>
      <c r="E237" s="133" t="s">
        <v>357</v>
      </c>
      <c r="F237" s="134" t="s">
        <v>358</v>
      </c>
      <c r="G237" s="135" t="s">
        <v>132</v>
      </c>
      <c r="H237" s="136">
        <v>1.7</v>
      </c>
      <c r="I237" s="137"/>
      <c r="J237" s="138">
        <f>ROUND(I237*H237,2)</f>
        <v>0</v>
      </c>
      <c r="K237" s="139"/>
      <c r="L237" s="30"/>
      <c r="M237" s="140" t="s">
        <v>1</v>
      </c>
      <c r="N237" s="141" t="s">
        <v>40</v>
      </c>
      <c r="P237" s="142">
        <f>O237*H237</f>
        <v>0</v>
      </c>
      <c r="Q237" s="142">
        <v>1.7034</v>
      </c>
      <c r="R237" s="142">
        <f>Q237*H237</f>
        <v>2.8957799999999998</v>
      </c>
      <c r="S237" s="142">
        <v>0</v>
      </c>
      <c r="T237" s="143">
        <f>S237*H237</f>
        <v>0</v>
      </c>
      <c r="AR237" s="144" t="s">
        <v>125</v>
      </c>
      <c r="AT237" s="144" t="s">
        <v>121</v>
      </c>
      <c r="AU237" s="144" t="s">
        <v>126</v>
      </c>
      <c r="AY237" s="15" t="s">
        <v>119</v>
      </c>
      <c r="BE237" s="145">
        <f>IF(N237="základná",J237,0)</f>
        <v>0</v>
      </c>
      <c r="BF237" s="145">
        <f>IF(N237="znížená",J237,0)</f>
        <v>0</v>
      </c>
      <c r="BG237" s="145">
        <f>IF(N237="zákl. prenesená",J237,0)</f>
        <v>0</v>
      </c>
      <c r="BH237" s="145">
        <f>IF(N237="zníž. prenesená",J237,0)</f>
        <v>0</v>
      </c>
      <c r="BI237" s="145">
        <f>IF(N237="nulová",J237,0)</f>
        <v>0</v>
      </c>
      <c r="BJ237" s="15" t="s">
        <v>126</v>
      </c>
      <c r="BK237" s="145">
        <f>ROUND(I237*H237,2)</f>
        <v>0</v>
      </c>
      <c r="BL237" s="15" t="s">
        <v>125</v>
      </c>
      <c r="BM237" s="144" t="s">
        <v>359</v>
      </c>
    </row>
    <row r="238" spans="2:65" s="12" customFormat="1">
      <c r="B238" s="146"/>
      <c r="D238" s="147" t="s">
        <v>128</v>
      </c>
      <c r="E238" s="148" t="s">
        <v>1</v>
      </c>
      <c r="F238" s="149" t="s">
        <v>360</v>
      </c>
      <c r="H238" s="150">
        <v>1.2</v>
      </c>
      <c r="I238" s="151"/>
      <c r="L238" s="146"/>
      <c r="M238" s="152"/>
      <c r="T238" s="153"/>
      <c r="AT238" s="148" t="s">
        <v>128</v>
      </c>
      <c r="AU238" s="148" t="s">
        <v>126</v>
      </c>
      <c r="AV238" s="12" t="s">
        <v>126</v>
      </c>
      <c r="AW238" s="12" t="s">
        <v>31</v>
      </c>
      <c r="AX238" s="12" t="s">
        <v>74</v>
      </c>
      <c r="AY238" s="148" t="s">
        <v>119</v>
      </c>
    </row>
    <row r="239" spans="2:65" s="12" customFormat="1">
      <c r="B239" s="146"/>
      <c r="D239" s="147" t="s">
        <v>128</v>
      </c>
      <c r="E239" s="148" t="s">
        <v>1</v>
      </c>
      <c r="F239" s="149" t="s">
        <v>361</v>
      </c>
      <c r="H239" s="150">
        <v>0.5</v>
      </c>
      <c r="I239" s="151"/>
      <c r="L239" s="146"/>
      <c r="M239" s="152"/>
      <c r="T239" s="153"/>
      <c r="AT239" s="148" t="s">
        <v>128</v>
      </c>
      <c r="AU239" s="148" t="s">
        <v>126</v>
      </c>
      <c r="AV239" s="12" t="s">
        <v>126</v>
      </c>
      <c r="AW239" s="12" t="s">
        <v>31</v>
      </c>
      <c r="AX239" s="12" t="s">
        <v>74</v>
      </c>
      <c r="AY239" s="148" t="s">
        <v>119</v>
      </c>
    </row>
    <row r="240" spans="2:65" s="13" customFormat="1">
      <c r="B240" s="154"/>
      <c r="D240" s="147" t="s">
        <v>128</v>
      </c>
      <c r="E240" s="155" t="s">
        <v>1</v>
      </c>
      <c r="F240" s="156" t="s">
        <v>155</v>
      </c>
      <c r="H240" s="157">
        <v>1.7</v>
      </c>
      <c r="I240" s="158"/>
      <c r="L240" s="154"/>
      <c r="M240" s="159"/>
      <c r="T240" s="160"/>
      <c r="AT240" s="155" t="s">
        <v>128</v>
      </c>
      <c r="AU240" s="155" t="s">
        <v>126</v>
      </c>
      <c r="AV240" s="13" t="s">
        <v>125</v>
      </c>
      <c r="AW240" s="13" t="s">
        <v>31</v>
      </c>
      <c r="AX240" s="13" t="s">
        <v>82</v>
      </c>
      <c r="AY240" s="155" t="s">
        <v>119</v>
      </c>
    </row>
    <row r="241" spans="2:65" s="1" customFormat="1" ht="37.9" customHeight="1">
      <c r="B241" s="30"/>
      <c r="C241" s="132" t="s">
        <v>362</v>
      </c>
      <c r="D241" s="132" t="s">
        <v>121</v>
      </c>
      <c r="E241" s="133" t="s">
        <v>363</v>
      </c>
      <c r="F241" s="134" t="s">
        <v>364</v>
      </c>
      <c r="G241" s="135" t="s">
        <v>132</v>
      </c>
      <c r="H241" s="136">
        <v>27.4</v>
      </c>
      <c r="I241" s="137"/>
      <c r="J241" s="138">
        <f>ROUND(I241*H241,2)</f>
        <v>0</v>
      </c>
      <c r="K241" s="139"/>
      <c r="L241" s="30"/>
      <c r="M241" s="140" t="s">
        <v>1</v>
      </c>
      <c r="N241" s="141" t="s">
        <v>40</v>
      </c>
      <c r="P241" s="142">
        <f>O241*H241</f>
        <v>0</v>
      </c>
      <c r="Q241" s="142">
        <v>1.8907700000000001</v>
      </c>
      <c r="R241" s="142">
        <f>Q241*H241</f>
        <v>51.807097999999996</v>
      </c>
      <c r="S241" s="142">
        <v>0</v>
      </c>
      <c r="T241" s="143">
        <f>S241*H241</f>
        <v>0</v>
      </c>
      <c r="AR241" s="144" t="s">
        <v>125</v>
      </c>
      <c r="AT241" s="144" t="s">
        <v>121</v>
      </c>
      <c r="AU241" s="144" t="s">
        <v>126</v>
      </c>
      <c r="AY241" s="15" t="s">
        <v>119</v>
      </c>
      <c r="BE241" s="145">
        <f>IF(N241="základná",J241,0)</f>
        <v>0</v>
      </c>
      <c r="BF241" s="145">
        <f>IF(N241="znížená",J241,0)</f>
        <v>0</v>
      </c>
      <c r="BG241" s="145">
        <f>IF(N241="zákl. prenesená",J241,0)</f>
        <v>0</v>
      </c>
      <c r="BH241" s="145">
        <f>IF(N241="zníž. prenesená",J241,0)</f>
        <v>0</v>
      </c>
      <c r="BI241" s="145">
        <f>IF(N241="nulová",J241,0)</f>
        <v>0</v>
      </c>
      <c r="BJ241" s="15" t="s">
        <v>126</v>
      </c>
      <c r="BK241" s="145">
        <f>ROUND(I241*H241,2)</f>
        <v>0</v>
      </c>
      <c r="BL241" s="15" t="s">
        <v>125</v>
      </c>
      <c r="BM241" s="144" t="s">
        <v>365</v>
      </c>
    </row>
    <row r="242" spans="2:65" s="12" customFormat="1">
      <c r="B242" s="146"/>
      <c r="D242" s="147" t="s">
        <v>128</v>
      </c>
      <c r="E242" s="148" t="s">
        <v>1</v>
      </c>
      <c r="F242" s="149" t="s">
        <v>366</v>
      </c>
      <c r="H242" s="150">
        <v>27.4</v>
      </c>
      <c r="I242" s="151"/>
      <c r="L242" s="146"/>
      <c r="M242" s="152"/>
      <c r="T242" s="153"/>
      <c r="AT242" s="148" t="s">
        <v>128</v>
      </c>
      <c r="AU242" s="148" t="s">
        <v>126</v>
      </c>
      <c r="AV242" s="12" t="s">
        <v>126</v>
      </c>
      <c r="AW242" s="12" t="s">
        <v>31</v>
      </c>
      <c r="AX242" s="12" t="s">
        <v>82</v>
      </c>
      <c r="AY242" s="148" t="s">
        <v>119</v>
      </c>
    </row>
    <row r="243" spans="2:65" s="1" customFormat="1" ht="33" customHeight="1">
      <c r="B243" s="30"/>
      <c r="C243" s="132" t="s">
        <v>367</v>
      </c>
      <c r="D243" s="132" t="s">
        <v>121</v>
      </c>
      <c r="E243" s="133" t="s">
        <v>368</v>
      </c>
      <c r="F243" s="134" t="s">
        <v>369</v>
      </c>
      <c r="G243" s="135" t="s">
        <v>313</v>
      </c>
      <c r="H243" s="136">
        <v>8</v>
      </c>
      <c r="I243" s="137"/>
      <c r="J243" s="138">
        <f>ROUND(I243*H243,2)</f>
        <v>0</v>
      </c>
      <c r="K243" s="139"/>
      <c r="L243" s="30"/>
      <c r="M243" s="140" t="s">
        <v>1</v>
      </c>
      <c r="N243" s="141" t="s">
        <v>40</v>
      </c>
      <c r="P243" s="142">
        <f>O243*H243</f>
        <v>0</v>
      </c>
      <c r="Q243" s="142">
        <v>1.65E-3</v>
      </c>
      <c r="R243" s="142">
        <f>Q243*H243</f>
        <v>1.32E-2</v>
      </c>
      <c r="S243" s="142">
        <v>0</v>
      </c>
      <c r="T243" s="143">
        <f>S243*H243</f>
        <v>0</v>
      </c>
      <c r="AR243" s="144" t="s">
        <v>125</v>
      </c>
      <c r="AT243" s="144" t="s">
        <v>121</v>
      </c>
      <c r="AU243" s="144" t="s">
        <v>126</v>
      </c>
      <c r="AY243" s="15" t="s">
        <v>119</v>
      </c>
      <c r="BE243" s="145">
        <f>IF(N243="základná",J243,0)</f>
        <v>0</v>
      </c>
      <c r="BF243" s="145">
        <f>IF(N243="znížená",J243,0)</f>
        <v>0</v>
      </c>
      <c r="BG243" s="145">
        <f>IF(N243="zákl. prenesená",J243,0)</f>
        <v>0</v>
      </c>
      <c r="BH243" s="145">
        <f>IF(N243="zníž. prenesená",J243,0)</f>
        <v>0</v>
      </c>
      <c r="BI243" s="145">
        <f>IF(N243="nulová",J243,0)</f>
        <v>0</v>
      </c>
      <c r="BJ243" s="15" t="s">
        <v>126</v>
      </c>
      <c r="BK243" s="145">
        <f>ROUND(I243*H243,2)</f>
        <v>0</v>
      </c>
      <c r="BL243" s="15" t="s">
        <v>125</v>
      </c>
      <c r="BM243" s="144" t="s">
        <v>370</v>
      </c>
    </row>
    <row r="244" spans="2:65" s="1" customFormat="1" ht="24.2" customHeight="1">
      <c r="B244" s="30"/>
      <c r="C244" s="161" t="s">
        <v>371</v>
      </c>
      <c r="D244" s="161" t="s">
        <v>193</v>
      </c>
      <c r="E244" s="162" t="s">
        <v>372</v>
      </c>
      <c r="F244" s="163" t="s">
        <v>373</v>
      </c>
      <c r="G244" s="164" t="s">
        <v>313</v>
      </c>
      <c r="H244" s="165">
        <v>8</v>
      </c>
      <c r="I244" s="166"/>
      <c r="J244" s="167">
        <f>ROUND(I244*H244,2)</f>
        <v>0</v>
      </c>
      <c r="K244" s="168"/>
      <c r="L244" s="169"/>
      <c r="M244" s="170" t="s">
        <v>1</v>
      </c>
      <c r="N244" s="171" t="s">
        <v>40</v>
      </c>
      <c r="P244" s="142">
        <f>O244*H244</f>
        <v>0</v>
      </c>
      <c r="Q244" s="142">
        <v>4.8000000000000001E-2</v>
      </c>
      <c r="R244" s="142">
        <f>Q244*H244</f>
        <v>0.38400000000000001</v>
      </c>
      <c r="S244" s="142">
        <v>0</v>
      </c>
      <c r="T244" s="143">
        <f>S244*H244</f>
        <v>0</v>
      </c>
      <c r="AR244" s="144" t="s">
        <v>162</v>
      </c>
      <c r="AT244" s="144" t="s">
        <v>193</v>
      </c>
      <c r="AU244" s="144" t="s">
        <v>126</v>
      </c>
      <c r="AY244" s="15" t="s">
        <v>119</v>
      </c>
      <c r="BE244" s="145">
        <f>IF(N244="základná",J244,0)</f>
        <v>0</v>
      </c>
      <c r="BF244" s="145">
        <f>IF(N244="znížená",J244,0)</f>
        <v>0</v>
      </c>
      <c r="BG244" s="145">
        <f>IF(N244="zákl. prenesená",J244,0)</f>
        <v>0</v>
      </c>
      <c r="BH244" s="145">
        <f>IF(N244="zníž. prenesená",J244,0)</f>
        <v>0</v>
      </c>
      <c r="BI244" s="145">
        <f>IF(N244="nulová",J244,0)</f>
        <v>0</v>
      </c>
      <c r="BJ244" s="15" t="s">
        <v>126</v>
      </c>
      <c r="BK244" s="145">
        <f>ROUND(I244*H244,2)</f>
        <v>0</v>
      </c>
      <c r="BL244" s="15" t="s">
        <v>125</v>
      </c>
      <c r="BM244" s="144" t="s">
        <v>374</v>
      </c>
    </row>
    <row r="245" spans="2:65" s="1" customFormat="1" ht="24.2" customHeight="1">
      <c r="B245" s="30"/>
      <c r="C245" s="132" t="s">
        <v>375</v>
      </c>
      <c r="D245" s="132" t="s">
        <v>121</v>
      </c>
      <c r="E245" s="133" t="s">
        <v>376</v>
      </c>
      <c r="F245" s="134" t="s">
        <v>377</v>
      </c>
      <c r="G245" s="135" t="s">
        <v>313</v>
      </c>
      <c r="H245" s="136">
        <v>6</v>
      </c>
      <c r="I245" s="137"/>
      <c r="J245" s="138">
        <f>ROUND(I245*H245,2)</f>
        <v>0</v>
      </c>
      <c r="K245" s="139"/>
      <c r="L245" s="30"/>
      <c r="M245" s="140" t="s">
        <v>1</v>
      </c>
      <c r="N245" s="141" t="s">
        <v>40</v>
      </c>
      <c r="P245" s="142">
        <f>O245*H245</f>
        <v>0</v>
      </c>
      <c r="Q245" s="142">
        <v>6.6E-3</v>
      </c>
      <c r="R245" s="142">
        <f>Q245*H245</f>
        <v>3.9599999999999996E-2</v>
      </c>
      <c r="S245" s="142">
        <v>0</v>
      </c>
      <c r="T245" s="143">
        <f>S245*H245</f>
        <v>0</v>
      </c>
      <c r="AR245" s="144" t="s">
        <v>125</v>
      </c>
      <c r="AT245" s="144" t="s">
        <v>121</v>
      </c>
      <c r="AU245" s="144" t="s">
        <v>126</v>
      </c>
      <c r="AY245" s="15" t="s">
        <v>119</v>
      </c>
      <c r="BE245" s="145">
        <f>IF(N245="základná",J245,0)</f>
        <v>0</v>
      </c>
      <c r="BF245" s="145">
        <f>IF(N245="znížená",J245,0)</f>
        <v>0</v>
      </c>
      <c r="BG245" s="145">
        <f>IF(N245="zákl. prenesená",J245,0)</f>
        <v>0</v>
      </c>
      <c r="BH245" s="145">
        <f>IF(N245="zníž. prenesená",J245,0)</f>
        <v>0</v>
      </c>
      <c r="BI245" s="145">
        <f>IF(N245="nulová",J245,0)</f>
        <v>0</v>
      </c>
      <c r="BJ245" s="15" t="s">
        <v>126</v>
      </c>
      <c r="BK245" s="145">
        <f>ROUND(I245*H245,2)</f>
        <v>0</v>
      </c>
      <c r="BL245" s="15" t="s">
        <v>125</v>
      </c>
      <c r="BM245" s="144" t="s">
        <v>378</v>
      </c>
    </row>
    <row r="246" spans="2:65" s="1" customFormat="1" ht="16.5" customHeight="1">
      <c r="B246" s="30"/>
      <c r="C246" s="161" t="s">
        <v>379</v>
      </c>
      <c r="D246" s="161" t="s">
        <v>193</v>
      </c>
      <c r="E246" s="162" t="s">
        <v>380</v>
      </c>
      <c r="F246" s="163" t="s">
        <v>381</v>
      </c>
      <c r="G246" s="164" t="s">
        <v>313</v>
      </c>
      <c r="H246" s="165">
        <v>6</v>
      </c>
      <c r="I246" s="166"/>
      <c r="J246" s="167">
        <f>ROUND(I246*H246,2)</f>
        <v>0</v>
      </c>
      <c r="K246" s="168"/>
      <c r="L246" s="169"/>
      <c r="M246" s="170" t="s">
        <v>1</v>
      </c>
      <c r="N246" s="171" t="s">
        <v>40</v>
      </c>
      <c r="P246" s="142">
        <f>O246*H246</f>
        <v>0</v>
      </c>
      <c r="Q246" s="142">
        <v>3.3000000000000002E-2</v>
      </c>
      <c r="R246" s="142">
        <f>Q246*H246</f>
        <v>0.19800000000000001</v>
      </c>
      <c r="S246" s="142">
        <v>0</v>
      </c>
      <c r="T246" s="143">
        <f>S246*H246</f>
        <v>0</v>
      </c>
      <c r="AR246" s="144" t="s">
        <v>162</v>
      </c>
      <c r="AT246" s="144" t="s">
        <v>193</v>
      </c>
      <c r="AU246" s="144" t="s">
        <v>126</v>
      </c>
      <c r="AY246" s="15" t="s">
        <v>119</v>
      </c>
      <c r="BE246" s="145">
        <f>IF(N246="základná",J246,0)</f>
        <v>0</v>
      </c>
      <c r="BF246" s="145">
        <f>IF(N246="znížená",J246,0)</f>
        <v>0</v>
      </c>
      <c r="BG246" s="145">
        <f>IF(N246="zákl. prenesená",J246,0)</f>
        <v>0</v>
      </c>
      <c r="BH246" s="145">
        <f>IF(N246="zníž. prenesená",J246,0)</f>
        <v>0</v>
      </c>
      <c r="BI246" s="145">
        <f>IF(N246="nulová",J246,0)</f>
        <v>0</v>
      </c>
      <c r="BJ246" s="15" t="s">
        <v>126</v>
      </c>
      <c r="BK246" s="145">
        <f>ROUND(I246*H246,2)</f>
        <v>0</v>
      </c>
      <c r="BL246" s="15" t="s">
        <v>125</v>
      </c>
      <c r="BM246" s="144" t="s">
        <v>382</v>
      </c>
    </row>
    <row r="247" spans="2:65" s="1" customFormat="1" ht="24.2" customHeight="1">
      <c r="B247" s="30"/>
      <c r="C247" s="132" t="s">
        <v>383</v>
      </c>
      <c r="D247" s="132" t="s">
        <v>121</v>
      </c>
      <c r="E247" s="133" t="s">
        <v>384</v>
      </c>
      <c r="F247" s="134" t="s">
        <v>385</v>
      </c>
      <c r="G247" s="135" t="s">
        <v>132</v>
      </c>
      <c r="H247" s="136">
        <v>2.27</v>
      </c>
      <c r="I247" s="137"/>
      <c r="J247" s="138">
        <f>ROUND(I247*H247,2)</f>
        <v>0</v>
      </c>
      <c r="K247" s="139"/>
      <c r="L247" s="30"/>
      <c r="M247" s="140" t="s">
        <v>1</v>
      </c>
      <c r="N247" s="141" t="s">
        <v>40</v>
      </c>
      <c r="P247" s="142">
        <f>O247*H247</f>
        <v>0</v>
      </c>
      <c r="Q247" s="142">
        <v>2.2164700000000002</v>
      </c>
      <c r="R247" s="142">
        <f>Q247*H247</f>
        <v>5.0313869000000002</v>
      </c>
      <c r="S247" s="142">
        <v>0</v>
      </c>
      <c r="T247" s="143">
        <f>S247*H247</f>
        <v>0</v>
      </c>
      <c r="AR247" s="144" t="s">
        <v>125</v>
      </c>
      <c r="AT247" s="144" t="s">
        <v>121</v>
      </c>
      <c r="AU247" s="144" t="s">
        <v>126</v>
      </c>
      <c r="AY247" s="15" t="s">
        <v>119</v>
      </c>
      <c r="BE247" s="145">
        <f>IF(N247="základná",J247,0)</f>
        <v>0</v>
      </c>
      <c r="BF247" s="145">
        <f>IF(N247="znížená",J247,0)</f>
        <v>0</v>
      </c>
      <c r="BG247" s="145">
        <f>IF(N247="zákl. prenesená",J247,0)</f>
        <v>0</v>
      </c>
      <c r="BH247" s="145">
        <f>IF(N247="zníž. prenesená",J247,0)</f>
        <v>0</v>
      </c>
      <c r="BI247" s="145">
        <f>IF(N247="nulová",J247,0)</f>
        <v>0</v>
      </c>
      <c r="BJ247" s="15" t="s">
        <v>126</v>
      </c>
      <c r="BK247" s="145">
        <f>ROUND(I247*H247,2)</f>
        <v>0</v>
      </c>
      <c r="BL247" s="15" t="s">
        <v>125</v>
      </c>
      <c r="BM247" s="144" t="s">
        <v>386</v>
      </c>
    </row>
    <row r="248" spans="2:65" s="12" customFormat="1">
      <c r="B248" s="146"/>
      <c r="D248" s="147" t="s">
        <v>128</v>
      </c>
      <c r="E248" s="148" t="s">
        <v>1</v>
      </c>
      <c r="F248" s="149" t="s">
        <v>387</v>
      </c>
      <c r="H248" s="150">
        <v>1.35</v>
      </c>
      <c r="I248" s="151"/>
      <c r="L248" s="146"/>
      <c r="M248" s="152"/>
      <c r="T248" s="153"/>
      <c r="AT248" s="148" t="s">
        <v>128</v>
      </c>
      <c r="AU248" s="148" t="s">
        <v>126</v>
      </c>
      <c r="AV248" s="12" t="s">
        <v>126</v>
      </c>
      <c r="AW248" s="12" t="s">
        <v>31</v>
      </c>
      <c r="AX248" s="12" t="s">
        <v>74</v>
      </c>
      <c r="AY248" s="148" t="s">
        <v>119</v>
      </c>
    </row>
    <row r="249" spans="2:65" s="12" customFormat="1" ht="22.5">
      <c r="B249" s="146"/>
      <c r="D249" s="147" t="s">
        <v>128</v>
      </c>
      <c r="E249" s="148" t="s">
        <v>1</v>
      </c>
      <c r="F249" s="149" t="s">
        <v>388</v>
      </c>
      <c r="H249" s="150">
        <v>0.68</v>
      </c>
      <c r="I249" s="151"/>
      <c r="L249" s="146"/>
      <c r="M249" s="152"/>
      <c r="T249" s="153"/>
      <c r="AT249" s="148" t="s">
        <v>128</v>
      </c>
      <c r="AU249" s="148" t="s">
        <v>126</v>
      </c>
      <c r="AV249" s="12" t="s">
        <v>126</v>
      </c>
      <c r="AW249" s="12" t="s">
        <v>31</v>
      </c>
      <c r="AX249" s="12" t="s">
        <v>74</v>
      </c>
      <c r="AY249" s="148" t="s">
        <v>119</v>
      </c>
    </row>
    <row r="250" spans="2:65" s="12" customFormat="1" ht="22.5">
      <c r="B250" s="146"/>
      <c r="D250" s="147" t="s">
        <v>128</v>
      </c>
      <c r="E250" s="148" t="s">
        <v>1</v>
      </c>
      <c r="F250" s="149" t="s">
        <v>389</v>
      </c>
      <c r="H250" s="150">
        <v>0.24</v>
      </c>
      <c r="I250" s="151"/>
      <c r="L250" s="146"/>
      <c r="M250" s="152"/>
      <c r="T250" s="153"/>
      <c r="AT250" s="148" t="s">
        <v>128</v>
      </c>
      <c r="AU250" s="148" t="s">
        <v>126</v>
      </c>
      <c r="AV250" s="12" t="s">
        <v>126</v>
      </c>
      <c r="AW250" s="12" t="s">
        <v>31</v>
      </c>
      <c r="AX250" s="12" t="s">
        <v>74</v>
      </c>
      <c r="AY250" s="148" t="s">
        <v>119</v>
      </c>
    </row>
    <row r="251" spans="2:65" s="13" customFormat="1">
      <c r="B251" s="154"/>
      <c r="D251" s="147" t="s">
        <v>128</v>
      </c>
      <c r="E251" s="155" t="s">
        <v>1</v>
      </c>
      <c r="F251" s="156" t="s">
        <v>155</v>
      </c>
      <c r="H251" s="157">
        <v>2.27</v>
      </c>
      <c r="I251" s="158"/>
      <c r="L251" s="154"/>
      <c r="M251" s="159"/>
      <c r="T251" s="160"/>
      <c r="AT251" s="155" t="s">
        <v>128</v>
      </c>
      <c r="AU251" s="155" t="s">
        <v>126</v>
      </c>
      <c r="AV251" s="13" t="s">
        <v>125</v>
      </c>
      <c r="AW251" s="13" t="s">
        <v>31</v>
      </c>
      <c r="AX251" s="13" t="s">
        <v>82</v>
      </c>
      <c r="AY251" s="155" t="s">
        <v>119</v>
      </c>
    </row>
    <row r="252" spans="2:65" s="1" customFormat="1" ht="33" customHeight="1">
      <c r="B252" s="30"/>
      <c r="C252" s="132" t="s">
        <v>390</v>
      </c>
      <c r="D252" s="132" t="s">
        <v>121</v>
      </c>
      <c r="E252" s="133" t="s">
        <v>391</v>
      </c>
      <c r="F252" s="134" t="s">
        <v>392</v>
      </c>
      <c r="G252" s="135" t="s">
        <v>124</v>
      </c>
      <c r="H252" s="136">
        <v>5.08</v>
      </c>
      <c r="I252" s="137"/>
      <c r="J252" s="138">
        <f>ROUND(I252*H252,2)</f>
        <v>0</v>
      </c>
      <c r="K252" s="139"/>
      <c r="L252" s="30"/>
      <c r="M252" s="140" t="s">
        <v>1</v>
      </c>
      <c r="N252" s="141" t="s">
        <v>40</v>
      </c>
      <c r="P252" s="142">
        <f>O252*H252</f>
        <v>0</v>
      </c>
      <c r="Q252" s="142">
        <v>4.0400000000000002E-3</v>
      </c>
      <c r="R252" s="142">
        <f>Q252*H252</f>
        <v>2.0523200000000002E-2</v>
      </c>
      <c r="S252" s="142">
        <v>0</v>
      </c>
      <c r="T252" s="143">
        <f>S252*H252</f>
        <v>0</v>
      </c>
      <c r="AR252" s="144" t="s">
        <v>125</v>
      </c>
      <c r="AT252" s="144" t="s">
        <v>121</v>
      </c>
      <c r="AU252" s="144" t="s">
        <v>126</v>
      </c>
      <c r="AY252" s="15" t="s">
        <v>119</v>
      </c>
      <c r="BE252" s="145">
        <f>IF(N252="základná",J252,0)</f>
        <v>0</v>
      </c>
      <c r="BF252" s="145">
        <f>IF(N252="znížená",J252,0)</f>
        <v>0</v>
      </c>
      <c r="BG252" s="145">
        <f>IF(N252="zákl. prenesená",J252,0)</f>
        <v>0</v>
      </c>
      <c r="BH252" s="145">
        <f>IF(N252="zníž. prenesená",J252,0)</f>
        <v>0</v>
      </c>
      <c r="BI252" s="145">
        <f>IF(N252="nulová",J252,0)</f>
        <v>0</v>
      </c>
      <c r="BJ252" s="15" t="s">
        <v>126</v>
      </c>
      <c r="BK252" s="145">
        <f>ROUND(I252*H252,2)</f>
        <v>0</v>
      </c>
      <c r="BL252" s="15" t="s">
        <v>125</v>
      </c>
      <c r="BM252" s="144" t="s">
        <v>393</v>
      </c>
    </row>
    <row r="253" spans="2:65" s="12" customFormat="1">
      <c r="B253" s="146"/>
      <c r="D253" s="147" t="s">
        <v>128</v>
      </c>
      <c r="E253" s="148" t="s">
        <v>1</v>
      </c>
      <c r="F253" s="149" t="s">
        <v>394</v>
      </c>
      <c r="H253" s="150">
        <v>5.08</v>
      </c>
      <c r="I253" s="151"/>
      <c r="L253" s="146"/>
      <c r="M253" s="152"/>
      <c r="T253" s="153"/>
      <c r="AT253" s="148" t="s">
        <v>128</v>
      </c>
      <c r="AU253" s="148" t="s">
        <v>126</v>
      </c>
      <c r="AV253" s="12" t="s">
        <v>126</v>
      </c>
      <c r="AW253" s="12" t="s">
        <v>31</v>
      </c>
      <c r="AX253" s="12" t="s">
        <v>82</v>
      </c>
      <c r="AY253" s="148" t="s">
        <v>119</v>
      </c>
    </row>
    <row r="254" spans="2:65" s="1" customFormat="1" ht="37.9" customHeight="1">
      <c r="B254" s="30"/>
      <c r="C254" s="132" t="s">
        <v>395</v>
      </c>
      <c r="D254" s="132" t="s">
        <v>121</v>
      </c>
      <c r="E254" s="133" t="s">
        <v>396</v>
      </c>
      <c r="F254" s="134" t="s">
        <v>397</v>
      </c>
      <c r="G254" s="135" t="s">
        <v>124</v>
      </c>
      <c r="H254" s="136">
        <v>7.4</v>
      </c>
      <c r="I254" s="137"/>
      <c r="J254" s="138">
        <f>ROUND(I254*H254,2)</f>
        <v>0</v>
      </c>
      <c r="K254" s="139"/>
      <c r="L254" s="30"/>
      <c r="M254" s="140" t="s">
        <v>1</v>
      </c>
      <c r="N254" s="141" t="s">
        <v>40</v>
      </c>
      <c r="P254" s="142">
        <f>O254*H254</f>
        <v>0</v>
      </c>
      <c r="Q254" s="142">
        <v>0.74894000000000005</v>
      </c>
      <c r="R254" s="142">
        <f>Q254*H254</f>
        <v>5.5421560000000003</v>
      </c>
      <c r="S254" s="142">
        <v>0</v>
      </c>
      <c r="T254" s="143">
        <f>S254*H254</f>
        <v>0</v>
      </c>
      <c r="AR254" s="144" t="s">
        <v>125</v>
      </c>
      <c r="AT254" s="144" t="s">
        <v>121</v>
      </c>
      <c r="AU254" s="144" t="s">
        <v>126</v>
      </c>
      <c r="AY254" s="15" t="s">
        <v>119</v>
      </c>
      <c r="BE254" s="145">
        <f>IF(N254="základná",J254,0)</f>
        <v>0</v>
      </c>
      <c r="BF254" s="145">
        <f>IF(N254="znížená",J254,0)</f>
        <v>0</v>
      </c>
      <c r="BG254" s="145">
        <f>IF(N254="zákl. prenesená",J254,0)</f>
        <v>0</v>
      </c>
      <c r="BH254" s="145">
        <f>IF(N254="zníž. prenesená",J254,0)</f>
        <v>0</v>
      </c>
      <c r="BI254" s="145">
        <f>IF(N254="nulová",J254,0)</f>
        <v>0</v>
      </c>
      <c r="BJ254" s="15" t="s">
        <v>126</v>
      </c>
      <c r="BK254" s="145">
        <f>ROUND(I254*H254,2)</f>
        <v>0</v>
      </c>
      <c r="BL254" s="15" t="s">
        <v>125</v>
      </c>
      <c r="BM254" s="144" t="s">
        <v>398</v>
      </c>
    </row>
    <row r="255" spans="2:65" s="12" customFormat="1">
      <c r="B255" s="146"/>
      <c r="D255" s="147" t="s">
        <v>128</v>
      </c>
      <c r="E255" s="148" t="s">
        <v>1</v>
      </c>
      <c r="F255" s="149" t="s">
        <v>399</v>
      </c>
      <c r="H255" s="150">
        <v>2.4</v>
      </c>
      <c r="I255" s="151"/>
      <c r="L255" s="146"/>
      <c r="M255" s="152"/>
      <c r="T255" s="153"/>
      <c r="AT255" s="148" t="s">
        <v>128</v>
      </c>
      <c r="AU255" s="148" t="s">
        <v>126</v>
      </c>
      <c r="AV255" s="12" t="s">
        <v>126</v>
      </c>
      <c r="AW255" s="12" t="s">
        <v>31</v>
      </c>
      <c r="AX255" s="12" t="s">
        <v>74</v>
      </c>
      <c r="AY255" s="148" t="s">
        <v>119</v>
      </c>
    </row>
    <row r="256" spans="2:65" s="12" customFormat="1">
      <c r="B256" s="146"/>
      <c r="D256" s="147" t="s">
        <v>128</v>
      </c>
      <c r="E256" s="148" t="s">
        <v>1</v>
      </c>
      <c r="F256" s="149" t="s">
        <v>400</v>
      </c>
      <c r="H256" s="150">
        <v>5</v>
      </c>
      <c r="I256" s="151"/>
      <c r="L256" s="146"/>
      <c r="M256" s="152"/>
      <c r="T256" s="153"/>
      <c r="AT256" s="148" t="s">
        <v>128</v>
      </c>
      <c r="AU256" s="148" t="s">
        <v>126</v>
      </c>
      <c r="AV256" s="12" t="s">
        <v>126</v>
      </c>
      <c r="AW256" s="12" t="s">
        <v>31</v>
      </c>
      <c r="AX256" s="12" t="s">
        <v>74</v>
      </c>
      <c r="AY256" s="148" t="s">
        <v>119</v>
      </c>
    </row>
    <row r="257" spans="2:65" s="13" customFormat="1">
      <c r="B257" s="154"/>
      <c r="D257" s="147" t="s">
        <v>128</v>
      </c>
      <c r="E257" s="155" t="s">
        <v>1</v>
      </c>
      <c r="F257" s="156" t="s">
        <v>155</v>
      </c>
      <c r="H257" s="157">
        <v>7.4</v>
      </c>
      <c r="I257" s="158"/>
      <c r="L257" s="154"/>
      <c r="M257" s="159"/>
      <c r="T257" s="160"/>
      <c r="AT257" s="155" t="s">
        <v>128</v>
      </c>
      <c r="AU257" s="155" t="s">
        <v>126</v>
      </c>
      <c r="AV257" s="13" t="s">
        <v>125</v>
      </c>
      <c r="AW257" s="13" t="s">
        <v>31</v>
      </c>
      <c r="AX257" s="13" t="s">
        <v>82</v>
      </c>
      <c r="AY257" s="155" t="s">
        <v>119</v>
      </c>
    </row>
    <row r="258" spans="2:65" s="11" customFormat="1" ht="22.9" customHeight="1">
      <c r="B258" s="120"/>
      <c r="D258" s="121" t="s">
        <v>73</v>
      </c>
      <c r="E258" s="130" t="s">
        <v>144</v>
      </c>
      <c r="F258" s="130" t="s">
        <v>401</v>
      </c>
      <c r="I258" s="123"/>
      <c r="J258" s="131">
        <f>BK258</f>
        <v>0</v>
      </c>
      <c r="L258" s="120"/>
      <c r="M258" s="125"/>
      <c r="P258" s="126">
        <f>SUM(P259:P272)</f>
        <v>0</v>
      </c>
      <c r="R258" s="126">
        <f>SUM(R259:R272)</f>
        <v>347.50111679999998</v>
      </c>
      <c r="T258" s="127">
        <f>SUM(T259:T272)</f>
        <v>0</v>
      </c>
      <c r="AR258" s="121" t="s">
        <v>82</v>
      </c>
      <c r="AT258" s="128" t="s">
        <v>73</v>
      </c>
      <c r="AU258" s="128" t="s">
        <v>82</v>
      </c>
      <c r="AY258" s="121" t="s">
        <v>119</v>
      </c>
      <c r="BK258" s="129">
        <f>SUM(BK259:BK272)</f>
        <v>0</v>
      </c>
    </row>
    <row r="259" spans="2:65" s="1" customFormat="1" ht="24.2" customHeight="1">
      <c r="B259" s="30"/>
      <c r="C259" s="132" t="s">
        <v>402</v>
      </c>
      <c r="D259" s="132" t="s">
        <v>121</v>
      </c>
      <c r="E259" s="133" t="s">
        <v>403</v>
      </c>
      <c r="F259" s="134" t="s">
        <v>404</v>
      </c>
      <c r="G259" s="135" t="s">
        <v>124</v>
      </c>
      <c r="H259" s="136">
        <v>240</v>
      </c>
      <c r="I259" s="137"/>
      <c r="J259" s="138">
        <f>ROUND(I259*H259,2)</f>
        <v>0</v>
      </c>
      <c r="K259" s="139"/>
      <c r="L259" s="30"/>
      <c r="M259" s="140" t="s">
        <v>1</v>
      </c>
      <c r="N259" s="141" t="s">
        <v>40</v>
      </c>
      <c r="P259" s="142">
        <f>O259*H259</f>
        <v>0</v>
      </c>
      <c r="Q259" s="142">
        <v>0.46166000000000001</v>
      </c>
      <c r="R259" s="142">
        <f>Q259*H259</f>
        <v>110.7984</v>
      </c>
      <c r="S259" s="142">
        <v>0</v>
      </c>
      <c r="T259" s="143">
        <f>S259*H259</f>
        <v>0</v>
      </c>
      <c r="AR259" s="144" t="s">
        <v>125</v>
      </c>
      <c r="AT259" s="144" t="s">
        <v>121</v>
      </c>
      <c r="AU259" s="144" t="s">
        <v>126</v>
      </c>
      <c r="AY259" s="15" t="s">
        <v>119</v>
      </c>
      <c r="BE259" s="145">
        <f>IF(N259="základná",J259,0)</f>
        <v>0</v>
      </c>
      <c r="BF259" s="145">
        <f>IF(N259="znížená",J259,0)</f>
        <v>0</v>
      </c>
      <c r="BG259" s="145">
        <f>IF(N259="zákl. prenesená",J259,0)</f>
        <v>0</v>
      </c>
      <c r="BH259" s="145">
        <f>IF(N259="zníž. prenesená",J259,0)</f>
        <v>0</v>
      </c>
      <c r="BI259" s="145">
        <f>IF(N259="nulová",J259,0)</f>
        <v>0</v>
      </c>
      <c r="BJ259" s="15" t="s">
        <v>126</v>
      </c>
      <c r="BK259" s="145">
        <f>ROUND(I259*H259,2)</f>
        <v>0</v>
      </c>
      <c r="BL259" s="15" t="s">
        <v>125</v>
      </c>
      <c r="BM259" s="144" t="s">
        <v>405</v>
      </c>
    </row>
    <row r="260" spans="2:65" s="12" customFormat="1">
      <c r="B260" s="146"/>
      <c r="D260" s="147" t="s">
        <v>128</v>
      </c>
      <c r="E260" s="148" t="s">
        <v>1</v>
      </c>
      <c r="F260" s="149" t="s">
        <v>406</v>
      </c>
      <c r="H260" s="150">
        <v>240</v>
      </c>
      <c r="I260" s="151"/>
      <c r="L260" s="146"/>
      <c r="M260" s="152"/>
      <c r="T260" s="153"/>
      <c r="AT260" s="148" t="s">
        <v>128</v>
      </c>
      <c r="AU260" s="148" t="s">
        <v>126</v>
      </c>
      <c r="AV260" s="12" t="s">
        <v>126</v>
      </c>
      <c r="AW260" s="12" t="s">
        <v>31</v>
      </c>
      <c r="AX260" s="12" t="s">
        <v>82</v>
      </c>
      <c r="AY260" s="148" t="s">
        <v>119</v>
      </c>
    </row>
    <row r="261" spans="2:65" s="1" customFormat="1" ht="33" customHeight="1">
      <c r="B261" s="30"/>
      <c r="C261" s="132" t="s">
        <v>407</v>
      </c>
      <c r="D261" s="132" t="s">
        <v>121</v>
      </c>
      <c r="E261" s="133" t="s">
        <v>408</v>
      </c>
      <c r="F261" s="134" t="s">
        <v>409</v>
      </c>
      <c r="G261" s="135" t="s">
        <v>124</v>
      </c>
      <c r="H261" s="136">
        <v>240</v>
      </c>
      <c r="I261" s="137"/>
      <c r="J261" s="138">
        <f>ROUND(I261*H261,2)</f>
        <v>0</v>
      </c>
      <c r="K261" s="139"/>
      <c r="L261" s="30"/>
      <c r="M261" s="140" t="s">
        <v>1</v>
      </c>
      <c r="N261" s="141" t="s">
        <v>40</v>
      </c>
      <c r="P261" s="142">
        <f>O261*H261</f>
        <v>0</v>
      </c>
      <c r="Q261" s="142">
        <v>0.37441131999999999</v>
      </c>
      <c r="R261" s="142">
        <f>Q261*H261</f>
        <v>89.858716799999996</v>
      </c>
      <c r="S261" s="142">
        <v>0</v>
      </c>
      <c r="T261" s="143">
        <f>S261*H261</f>
        <v>0</v>
      </c>
      <c r="AR261" s="144" t="s">
        <v>125</v>
      </c>
      <c r="AT261" s="144" t="s">
        <v>121</v>
      </c>
      <c r="AU261" s="144" t="s">
        <v>126</v>
      </c>
      <c r="AY261" s="15" t="s">
        <v>119</v>
      </c>
      <c r="BE261" s="145">
        <f>IF(N261="základná",J261,0)</f>
        <v>0</v>
      </c>
      <c r="BF261" s="145">
        <f>IF(N261="znížená",J261,0)</f>
        <v>0</v>
      </c>
      <c r="BG261" s="145">
        <f>IF(N261="zákl. prenesená",J261,0)</f>
        <v>0</v>
      </c>
      <c r="BH261" s="145">
        <f>IF(N261="zníž. prenesená",J261,0)</f>
        <v>0</v>
      </c>
      <c r="BI261" s="145">
        <f>IF(N261="nulová",J261,0)</f>
        <v>0</v>
      </c>
      <c r="BJ261" s="15" t="s">
        <v>126</v>
      </c>
      <c r="BK261" s="145">
        <f>ROUND(I261*H261,2)</f>
        <v>0</v>
      </c>
      <c r="BL261" s="15" t="s">
        <v>125</v>
      </c>
      <c r="BM261" s="144" t="s">
        <v>410</v>
      </c>
    </row>
    <row r="262" spans="2:65" s="1" customFormat="1" ht="24.2" customHeight="1">
      <c r="B262" s="30"/>
      <c r="C262" s="219" t="s">
        <v>411</v>
      </c>
      <c r="D262" s="219" t="s">
        <v>121</v>
      </c>
      <c r="E262" s="220" t="s">
        <v>412</v>
      </c>
      <c r="F262" s="221" t="s">
        <v>413</v>
      </c>
      <c r="G262" s="222" t="s">
        <v>132</v>
      </c>
      <c r="H262" s="223">
        <v>24</v>
      </c>
      <c r="I262" s="224"/>
      <c r="J262" s="225">
        <f>ROUND(I262*H262,2)</f>
        <v>0</v>
      </c>
      <c r="K262" s="139"/>
      <c r="L262" s="30"/>
      <c r="M262" s="140" t="s">
        <v>1</v>
      </c>
      <c r="N262" s="141" t="s">
        <v>40</v>
      </c>
      <c r="P262" s="142">
        <f>O262*H262</f>
        <v>0</v>
      </c>
      <c r="Q262" s="142">
        <v>0</v>
      </c>
      <c r="R262" s="142">
        <f>Q262*H262</f>
        <v>0</v>
      </c>
      <c r="S262" s="142">
        <v>0</v>
      </c>
      <c r="T262" s="143">
        <f>S262*H262</f>
        <v>0</v>
      </c>
      <c r="AR262" s="144" t="s">
        <v>125</v>
      </c>
      <c r="AT262" s="144" t="s">
        <v>121</v>
      </c>
      <c r="AU262" s="144" t="s">
        <v>126</v>
      </c>
      <c r="AY262" s="15" t="s">
        <v>119</v>
      </c>
      <c r="BE262" s="145">
        <f>IF(N262="základná",J262,0)</f>
        <v>0</v>
      </c>
      <c r="BF262" s="145">
        <f>IF(N262="znížená",J262,0)</f>
        <v>0</v>
      </c>
      <c r="BG262" s="145">
        <f>IF(N262="zákl. prenesená",J262,0)</f>
        <v>0</v>
      </c>
      <c r="BH262" s="145">
        <f>IF(N262="zníž. prenesená",J262,0)</f>
        <v>0</v>
      </c>
      <c r="BI262" s="145">
        <f>IF(N262="nulová",J262,0)</f>
        <v>0</v>
      </c>
      <c r="BJ262" s="15" t="s">
        <v>126</v>
      </c>
      <c r="BK262" s="145">
        <f>ROUND(I262*H262,2)</f>
        <v>0</v>
      </c>
      <c r="BL262" s="15" t="s">
        <v>125</v>
      </c>
      <c r="BM262" s="144" t="s">
        <v>414</v>
      </c>
    </row>
    <row r="263" spans="2:65" s="12" customFormat="1">
      <c r="B263" s="146"/>
      <c r="C263" s="226"/>
      <c r="D263" s="227" t="s">
        <v>128</v>
      </c>
      <c r="E263" s="228" t="s">
        <v>1</v>
      </c>
      <c r="F263" s="229" t="s">
        <v>415</v>
      </c>
      <c r="G263" s="226"/>
      <c r="H263" s="230">
        <v>24</v>
      </c>
      <c r="I263" s="231"/>
      <c r="J263" s="226"/>
      <c r="L263" s="146"/>
      <c r="M263" s="152"/>
      <c r="T263" s="153"/>
      <c r="AT263" s="148" t="s">
        <v>128</v>
      </c>
      <c r="AU263" s="148" t="s">
        <v>126</v>
      </c>
      <c r="AV263" s="12" t="s">
        <v>126</v>
      </c>
      <c r="AW263" s="12" t="s">
        <v>31</v>
      </c>
      <c r="AX263" s="12" t="s">
        <v>82</v>
      </c>
      <c r="AY263" s="148" t="s">
        <v>119</v>
      </c>
    </row>
    <row r="264" spans="2:65" s="1" customFormat="1" ht="16.5" customHeight="1">
      <c r="B264" s="30"/>
      <c r="C264" s="232" t="s">
        <v>416</v>
      </c>
      <c r="D264" s="232" t="s">
        <v>193</v>
      </c>
      <c r="E264" s="233" t="s">
        <v>417</v>
      </c>
      <c r="F264" s="234" t="s">
        <v>418</v>
      </c>
      <c r="G264" s="235" t="s">
        <v>196</v>
      </c>
      <c r="H264" s="236">
        <v>45.36</v>
      </c>
      <c r="I264" s="237"/>
      <c r="J264" s="238">
        <f>ROUND(I264*H264,2)</f>
        <v>0</v>
      </c>
      <c r="K264" s="168"/>
      <c r="L264" s="169"/>
      <c r="M264" s="170" t="s">
        <v>1</v>
      </c>
      <c r="N264" s="171" t="s">
        <v>40</v>
      </c>
      <c r="P264" s="142">
        <f>O264*H264</f>
        <v>0</v>
      </c>
      <c r="Q264" s="142">
        <v>1</v>
      </c>
      <c r="R264" s="142">
        <f>Q264*H264</f>
        <v>45.36</v>
      </c>
      <c r="S264" s="142">
        <v>0</v>
      </c>
      <c r="T264" s="143">
        <f>S264*H264</f>
        <v>0</v>
      </c>
      <c r="AR264" s="144" t="s">
        <v>162</v>
      </c>
      <c r="AT264" s="144" t="s">
        <v>193</v>
      </c>
      <c r="AU264" s="144" t="s">
        <v>126</v>
      </c>
      <c r="AY264" s="15" t="s">
        <v>119</v>
      </c>
      <c r="BE264" s="145">
        <f>IF(N264="základná",J264,0)</f>
        <v>0</v>
      </c>
      <c r="BF264" s="145">
        <f>IF(N264="znížená",J264,0)</f>
        <v>0</v>
      </c>
      <c r="BG264" s="145">
        <f>IF(N264="zákl. prenesená",J264,0)</f>
        <v>0</v>
      </c>
      <c r="BH264" s="145">
        <f>IF(N264="zníž. prenesená",J264,0)</f>
        <v>0</v>
      </c>
      <c r="BI264" s="145">
        <f>IF(N264="nulová",J264,0)</f>
        <v>0</v>
      </c>
      <c r="BJ264" s="15" t="s">
        <v>126</v>
      </c>
      <c r="BK264" s="145">
        <f>ROUND(I264*H264,2)</f>
        <v>0</v>
      </c>
      <c r="BL264" s="15" t="s">
        <v>125</v>
      </c>
      <c r="BM264" s="144" t="s">
        <v>419</v>
      </c>
    </row>
    <row r="265" spans="2:65" s="12" customFormat="1">
      <c r="B265" s="146"/>
      <c r="D265" s="147" t="s">
        <v>128</v>
      </c>
      <c r="E265" s="148" t="s">
        <v>1</v>
      </c>
      <c r="F265" s="149" t="s">
        <v>420</v>
      </c>
      <c r="H265" s="150">
        <v>45.36</v>
      </c>
      <c r="I265" s="151"/>
      <c r="L265" s="146"/>
      <c r="M265" s="152"/>
      <c r="T265" s="153"/>
      <c r="AT265" s="148" t="s">
        <v>128</v>
      </c>
      <c r="AU265" s="148" t="s">
        <v>126</v>
      </c>
      <c r="AV265" s="12" t="s">
        <v>126</v>
      </c>
      <c r="AW265" s="12" t="s">
        <v>31</v>
      </c>
      <c r="AX265" s="12" t="s">
        <v>82</v>
      </c>
      <c r="AY265" s="148" t="s">
        <v>119</v>
      </c>
    </row>
    <row r="266" spans="2:65" s="1" customFormat="1" ht="33" customHeight="1">
      <c r="B266" s="30"/>
      <c r="C266" s="132" t="s">
        <v>421</v>
      </c>
      <c r="D266" s="132" t="s">
        <v>121</v>
      </c>
      <c r="E266" s="133" t="s">
        <v>422</v>
      </c>
      <c r="F266" s="134" t="s">
        <v>423</v>
      </c>
      <c r="G266" s="135" t="s">
        <v>124</v>
      </c>
      <c r="H266" s="136">
        <v>240</v>
      </c>
      <c r="I266" s="137"/>
      <c r="J266" s="138">
        <f>ROUND(I266*H266,2)</f>
        <v>0</v>
      </c>
      <c r="K266" s="139"/>
      <c r="L266" s="30"/>
      <c r="M266" s="140" t="s">
        <v>1</v>
      </c>
      <c r="N266" s="141" t="s">
        <v>40</v>
      </c>
      <c r="P266" s="142">
        <f>O266*H266</f>
        <v>0</v>
      </c>
      <c r="Q266" s="142">
        <v>6.5199999999999998E-3</v>
      </c>
      <c r="R266" s="142">
        <f>Q266*H266</f>
        <v>1.5648</v>
      </c>
      <c r="S266" s="142">
        <v>0</v>
      </c>
      <c r="T266" s="143">
        <f>S266*H266</f>
        <v>0</v>
      </c>
      <c r="AR266" s="144" t="s">
        <v>125</v>
      </c>
      <c r="AT266" s="144" t="s">
        <v>121</v>
      </c>
      <c r="AU266" s="144" t="s">
        <v>126</v>
      </c>
      <c r="AY266" s="15" t="s">
        <v>119</v>
      </c>
      <c r="BE266" s="145">
        <f>IF(N266="základná",J266,0)</f>
        <v>0</v>
      </c>
      <c r="BF266" s="145">
        <f>IF(N266="znížená",J266,0)</f>
        <v>0</v>
      </c>
      <c r="BG266" s="145">
        <f>IF(N266="zákl. prenesená",J266,0)</f>
        <v>0</v>
      </c>
      <c r="BH266" s="145">
        <f>IF(N266="zníž. prenesená",J266,0)</f>
        <v>0</v>
      </c>
      <c r="BI266" s="145">
        <f>IF(N266="nulová",J266,0)</f>
        <v>0</v>
      </c>
      <c r="BJ266" s="15" t="s">
        <v>126</v>
      </c>
      <c r="BK266" s="145">
        <f>ROUND(I266*H266,2)</f>
        <v>0</v>
      </c>
      <c r="BL266" s="15" t="s">
        <v>125</v>
      </c>
      <c r="BM266" s="144" t="s">
        <v>424</v>
      </c>
    </row>
    <row r="267" spans="2:65" s="1" customFormat="1" ht="33" customHeight="1">
      <c r="B267" s="30"/>
      <c r="C267" s="132" t="s">
        <v>425</v>
      </c>
      <c r="D267" s="132" t="s">
        <v>121</v>
      </c>
      <c r="E267" s="133" t="s">
        <v>426</v>
      </c>
      <c r="F267" s="134" t="s">
        <v>427</v>
      </c>
      <c r="G267" s="135" t="s">
        <v>124</v>
      </c>
      <c r="H267" s="136">
        <v>480</v>
      </c>
      <c r="I267" s="137"/>
      <c r="J267" s="138">
        <f>ROUND(I267*H267,2)</f>
        <v>0</v>
      </c>
      <c r="K267" s="139"/>
      <c r="L267" s="30"/>
      <c r="M267" s="140" t="s">
        <v>1</v>
      </c>
      <c r="N267" s="141" t="s">
        <v>40</v>
      </c>
      <c r="P267" s="142">
        <f>O267*H267</f>
        <v>0</v>
      </c>
      <c r="Q267" s="142">
        <v>7.1000000000000002E-4</v>
      </c>
      <c r="R267" s="142">
        <f>Q267*H267</f>
        <v>0.34079999999999999</v>
      </c>
      <c r="S267" s="142">
        <v>0</v>
      </c>
      <c r="T267" s="143">
        <f>S267*H267</f>
        <v>0</v>
      </c>
      <c r="AR267" s="144" t="s">
        <v>125</v>
      </c>
      <c r="AT267" s="144" t="s">
        <v>121</v>
      </c>
      <c r="AU267" s="144" t="s">
        <v>126</v>
      </c>
      <c r="AY267" s="15" t="s">
        <v>119</v>
      </c>
      <c r="BE267" s="145">
        <f>IF(N267="základná",J267,0)</f>
        <v>0</v>
      </c>
      <c r="BF267" s="145">
        <f>IF(N267="znížená",J267,0)</f>
        <v>0</v>
      </c>
      <c r="BG267" s="145">
        <f>IF(N267="zákl. prenesená",J267,0)</f>
        <v>0</v>
      </c>
      <c r="BH267" s="145">
        <f>IF(N267="zníž. prenesená",J267,0)</f>
        <v>0</v>
      </c>
      <c r="BI267" s="145">
        <f>IF(N267="nulová",J267,0)</f>
        <v>0</v>
      </c>
      <c r="BJ267" s="15" t="s">
        <v>126</v>
      </c>
      <c r="BK267" s="145">
        <f>ROUND(I267*H267,2)</f>
        <v>0</v>
      </c>
      <c r="BL267" s="15" t="s">
        <v>125</v>
      </c>
      <c r="BM267" s="144" t="s">
        <v>428</v>
      </c>
    </row>
    <row r="268" spans="2:65" s="12" customFormat="1">
      <c r="B268" s="146"/>
      <c r="D268" s="147" t="s">
        <v>128</v>
      </c>
      <c r="E268" s="148" t="s">
        <v>1</v>
      </c>
      <c r="F268" s="149" t="s">
        <v>429</v>
      </c>
      <c r="H268" s="150">
        <v>480</v>
      </c>
      <c r="I268" s="151"/>
      <c r="L268" s="146"/>
      <c r="M268" s="152"/>
      <c r="T268" s="153"/>
      <c r="AT268" s="148" t="s">
        <v>128</v>
      </c>
      <c r="AU268" s="148" t="s">
        <v>126</v>
      </c>
      <c r="AV268" s="12" t="s">
        <v>126</v>
      </c>
      <c r="AW268" s="12" t="s">
        <v>31</v>
      </c>
      <c r="AX268" s="12" t="s">
        <v>82</v>
      </c>
      <c r="AY268" s="148" t="s">
        <v>119</v>
      </c>
    </row>
    <row r="269" spans="2:65" s="1" customFormat="1" ht="33" customHeight="1">
      <c r="B269" s="30"/>
      <c r="C269" s="132" t="s">
        <v>430</v>
      </c>
      <c r="D269" s="132" t="s">
        <v>121</v>
      </c>
      <c r="E269" s="133" t="s">
        <v>431</v>
      </c>
      <c r="F269" s="134" t="s">
        <v>432</v>
      </c>
      <c r="G269" s="135" t="s">
        <v>124</v>
      </c>
      <c r="H269" s="136">
        <v>240</v>
      </c>
      <c r="I269" s="137"/>
      <c r="J269" s="138">
        <f>ROUND(I269*H269,2)</f>
        <v>0</v>
      </c>
      <c r="K269" s="139"/>
      <c r="L269" s="30"/>
      <c r="M269" s="140" t="s">
        <v>1</v>
      </c>
      <c r="N269" s="141" t="s">
        <v>40</v>
      </c>
      <c r="P269" s="142">
        <f>O269*H269</f>
        <v>0</v>
      </c>
      <c r="Q269" s="142">
        <v>0.12966</v>
      </c>
      <c r="R269" s="142">
        <f>Q269*H269</f>
        <v>31.118400000000001</v>
      </c>
      <c r="S269" s="142">
        <v>0</v>
      </c>
      <c r="T269" s="143">
        <f>S269*H269</f>
        <v>0</v>
      </c>
      <c r="AR269" s="144" t="s">
        <v>125</v>
      </c>
      <c r="AT269" s="144" t="s">
        <v>121</v>
      </c>
      <c r="AU269" s="144" t="s">
        <v>126</v>
      </c>
      <c r="AY269" s="15" t="s">
        <v>119</v>
      </c>
      <c r="BE269" s="145">
        <f>IF(N269="základná",J269,0)</f>
        <v>0</v>
      </c>
      <c r="BF269" s="145">
        <f>IF(N269="znížená",J269,0)</f>
        <v>0</v>
      </c>
      <c r="BG269" s="145">
        <f>IF(N269="zákl. prenesená",J269,0)</f>
        <v>0</v>
      </c>
      <c r="BH269" s="145">
        <f>IF(N269="zníž. prenesená",J269,0)</f>
        <v>0</v>
      </c>
      <c r="BI269" s="145">
        <f>IF(N269="nulová",J269,0)</f>
        <v>0</v>
      </c>
      <c r="BJ269" s="15" t="s">
        <v>126</v>
      </c>
      <c r="BK269" s="145">
        <f>ROUND(I269*H269,2)</f>
        <v>0</v>
      </c>
      <c r="BL269" s="15" t="s">
        <v>125</v>
      </c>
      <c r="BM269" s="144" t="s">
        <v>433</v>
      </c>
    </row>
    <row r="270" spans="2:65" s="12" customFormat="1">
      <c r="B270" s="146"/>
      <c r="D270" s="147" t="s">
        <v>128</v>
      </c>
      <c r="E270" s="148" t="s">
        <v>1</v>
      </c>
      <c r="F270" s="149" t="s">
        <v>434</v>
      </c>
      <c r="H270" s="150">
        <v>240</v>
      </c>
      <c r="I270" s="151"/>
      <c r="L270" s="146"/>
      <c r="M270" s="152"/>
      <c r="T270" s="153"/>
      <c r="AT270" s="148" t="s">
        <v>128</v>
      </c>
      <c r="AU270" s="148" t="s">
        <v>126</v>
      </c>
      <c r="AV270" s="12" t="s">
        <v>126</v>
      </c>
      <c r="AW270" s="12" t="s">
        <v>31</v>
      </c>
      <c r="AX270" s="12" t="s">
        <v>82</v>
      </c>
      <c r="AY270" s="148" t="s">
        <v>119</v>
      </c>
    </row>
    <row r="271" spans="2:65" s="1" customFormat="1" ht="37.9" customHeight="1">
      <c r="B271" s="30"/>
      <c r="C271" s="132" t="s">
        <v>435</v>
      </c>
      <c r="D271" s="132" t="s">
        <v>121</v>
      </c>
      <c r="E271" s="133" t="s">
        <v>436</v>
      </c>
      <c r="F271" s="134" t="s">
        <v>437</v>
      </c>
      <c r="G271" s="135" t="s">
        <v>124</v>
      </c>
      <c r="H271" s="136">
        <v>240</v>
      </c>
      <c r="I271" s="137"/>
      <c r="J271" s="138">
        <f>ROUND(I271*H271,2)</f>
        <v>0</v>
      </c>
      <c r="K271" s="139"/>
      <c r="L271" s="30"/>
      <c r="M271" s="140" t="s">
        <v>1</v>
      </c>
      <c r="N271" s="141" t="s">
        <v>40</v>
      </c>
      <c r="P271" s="142">
        <f>O271*H271</f>
        <v>0</v>
      </c>
      <c r="Q271" s="142">
        <v>0.12966</v>
      </c>
      <c r="R271" s="142">
        <f>Q271*H271</f>
        <v>31.118400000000001</v>
      </c>
      <c r="S271" s="142">
        <v>0</v>
      </c>
      <c r="T271" s="143">
        <f>S271*H271</f>
        <v>0</v>
      </c>
      <c r="AR271" s="144" t="s">
        <v>125</v>
      </c>
      <c r="AT271" s="144" t="s">
        <v>121</v>
      </c>
      <c r="AU271" s="144" t="s">
        <v>126</v>
      </c>
      <c r="AY271" s="15" t="s">
        <v>119</v>
      </c>
      <c r="BE271" s="145">
        <f>IF(N271="základná",J271,0)</f>
        <v>0</v>
      </c>
      <c r="BF271" s="145">
        <f>IF(N271="znížená",J271,0)</f>
        <v>0</v>
      </c>
      <c r="BG271" s="145">
        <f>IF(N271="zákl. prenesená",J271,0)</f>
        <v>0</v>
      </c>
      <c r="BH271" s="145">
        <f>IF(N271="zníž. prenesená",J271,0)</f>
        <v>0</v>
      </c>
      <c r="BI271" s="145">
        <f>IF(N271="nulová",J271,0)</f>
        <v>0</v>
      </c>
      <c r="BJ271" s="15" t="s">
        <v>126</v>
      </c>
      <c r="BK271" s="145">
        <f>ROUND(I271*H271,2)</f>
        <v>0</v>
      </c>
      <c r="BL271" s="15" t="s">
        <v>125</v>
      </c>
      <c r="BM271" s="144" t="s">
        <v>438</v>
      </c>
    </row>
    <row r="272" spans="2:65" s="1" customFormat="1" ht="33" customHeight="1">
      <c r="B272" s="30"/>
      <c r="C272" s="132" t="s">
        <v>439</v>
      </c>
      <c r="D272" s="132" t="s">
        <v>121</v>
      </c>
      <c r="E272" s="133" t="s">
        <v>440</v>
      </c>
      <c r="F272" s="134" t="s">
        <v>441</v>
      </c>
      <c r="G272" s="135" t="s">
        <v>124</v>
      </c>
      <c r="H272" s="136">
        <v>240</v>
      </c>
      <c r="I272" s="137"/>
      <c r="J272" s="138">
        <f>ROUND(I272*H272,2)</f>
        <v>0</v>
      </c>
      <c r="K272" s="139"/>
      <c r="L272" s="30"/>
      <c r="M272" s="140" t="s">
        <v>1</v>
      </c>
      <c r="N272" s="141" t="s">
        <v>40</v>
      </c>
      <c r="P272" s="142">
        <f>O272*H272</f>
        <v>0</v>
      </c>
      <c r="Q272" s="142">
        <v>0.15559000000000001</v>
      </c>
      <c r="R272" s="142">
        <f>Q272*H272</f>
        <v>37.3416</v>
      </c>
      <c r="S272" s="142">
        <v>0</v>
      </c>
      <c r="T272" s="143">
        <f>S272*H272</f>
        <v>0</v>
      </c>
      <c r="AR272" s="144" t="s">
        <v>125</v>
      </c>
      <c r="AT272" s="144" t="s">
        <v>121</v>
      </c>
      <c r="AU272" s="144" t="s">
        <v>126</v>
      </c>
      <c r="AY272" s="15" t="s">
        <v>119</v>
      </c>
      <c r="BE272" s="145">
        <f>IF(N272="základná",J272,0)</f>
        <v>0</v>
      </c>
      <c r="BF272" s="145">
        <f>IF(N272="znížená",J272,0)</f>
        <v>0</v>
      </c>
      <c r="BG272" s="145">
        <f>IF(N272="zákl. prenesená",J272,0)</f>
        <v>0</v>
      </c>
      <c r="BH272" s="145">
        <f>IF(N272="zníž. prenesená",J272,0)</f>
        <v>0</v>
      </c>
      <c r="BI272" s="145">
        <f>IF(N272="nulová",J272,0)</f>
        <v>0</v>
      </c>
      <c r="BJ272" s="15" t="s">
        <v>126</v>
      </c>
      <c r="BK272" s="145">
        <f>ROUND(I272*H272,2)</f>
        <v>0</v>
      </c>
      <c r="BL272" s="15" t="s">
        <v>125</v>
      </c>
      <c r="BM272" s="144" t="s">
        <v>442</v>
      </c>
    </row>
    <row r="273" spans="2:65" s="11" customFormat="1" ht="22.9" customHeight="1">
      <c r="B273" s="120"/>
      <c r="D273" s="121" t="s">
        <v>73</v>
      </c>
      <c r="E273" s="130" t="s">
        <v>162</v>
      </c>
      <c r="F273" s="130" t="s">
        <v>443</v>
      </c>
      <c r="I273" s="123"/>
      <c r="J273" s="131">
        <f>BK273</f>
        <v>0</v>
      </c>
      <c r="L273" s="120"/>
      <c r="M273" s="125"/>
      <c r="P273" s="126">
        <f>SUM(P274:P295)</f>
        <v>0</v>
      </c>
      <c r="R273" s="126">
        <f>SUM(R274:R295)</f>
        <v>28.82868805</v>
      </c>
      <c r="T273" s="127">
        <f>SUM(T274:T295)</f>
        <v>0</v>
      </c>
      <c r="AR273" s="121" t="s">
        <v>82</v>
      </c>
      <c r="AT273" s="128" t="s">
        <v>73</v>
      </c>
      <c r="AU273" s="128" t="s">
        <v>82</v>
      </c>
      <c r="AY273" s="121" t="s">
        <v>119</v>
      </c>
      <c r="BK273" s="129">
        <f>SUM(BK274:BK295)</f>
        <v>0</v>
      </c>
    </row>
    <row r="274" spans="2:65" s="1" customFormat="1" ht="24.2" customHeight="1">
      <c r="B274" s="30"/>
      <c r="C274" s="132" t="s">
        <v>444</v>
      </c>
      <c r="D274" s="132" t="s">
        <v>121</v>
      </c>
      <c r="E274" s="133" t="s">
        <v>445</v>
      </c>
      <c r="F274" s="134" t="s">
        <v>446</v>
      </c>
      <c r="G274" s="135" t="s">
        <v>303</v>
      </c>
      <c r="H274" s="136">
        <v>137</v>
      </c>
      <c r="I274" s="137"/>
      <c r="J274" s="138">
        <f>ROUND(I274*H274,2)</f>
        <v>0</v>
      </c>
      <c r="K274" s="139"/>
      <c r="L274" s="30"/>
      <c r="M274" s="140" t="s">
        <v>1</v>
      </c>
      <c r="N274" s="141" t="s">
        <v>40</v>
      </c>
      <c r="P274" s="142">
        <f>O274*H274</f>
        <v>0</v>
      </c>
      <c r="Q274" s="142">
        <v>3.1999999999999999E-5</v>
      </c>
      <c r="R274" s="142">
        <f>Q274*H274</f>
        <v>4.3839999999999999E-3</v>
      </c>
      <c r="S274" s="142">
        <v>0</v>
      </c>
      <c r="T274" s="143">
        <f>S274*H274</f>
        <v>0</v>
      </c>
      <c r="AR274" s="144" t="s">
        <v>125</v>
      </c>
      <c r="AT274" s="144" t="s">
        <v>121</v>
      </c>
      <c r="AU274" s="144" t="s">
        <v>126</v>
      </c>
      <c r="AY274" s="15" t="s">
        <v>119</v>
      </c>
      <c r="BE274" s="145">
        <f>IF(N274="základná",J274,0)</f>
        <v>0</v>
      </c>
      <c r="BF274" s="145">
        <f>IF(N274="znížená",J274,0)</f>
        <v>0</v>
      </c>
      <c r="BG274" s="145">
        <f>IF(N274="zákl. prenesená",J274,0)</f>
        <v>0</v>
      </c>
      <c r="BH274" s="145">
        <f>IF(N274="zníž. prenesená",J274,0)</f>
        <v>0</v>
      </c>
      <c r="BI274" s="145">
        <f>IF(N274="nulová",J274,0)</f>
        <v>0</v>
      </c>
      <c r="BJ274" s="15" t="s">
        <v>126</v>
      </c>
      <c r="BK274" s="145">
        <f>ROUND(I274*H274,2)</f>
        <v>0</v>
      </c>
      <c r="BL274" s="15" t="s">
        <v>125</v>
      </c>
      <c r="BM274" s="144" t="s">
        <v>447</v>
      </c>
    </row>
    <row r="275" spans="2:65" s="1" customFormat="1" ht="33" customHeight="1">
      <c r="B275" s="30"/>
      <c r="C275" s="161" t="s">
        <v>448</v>
      </c>
      <c r="D275" s="161" t="s">
        <v>193</v>
      </c>
      <c r="E275" s="162" t="s">
        <v>449</v>
      </c>
      <c r="F275" s="163" t="s">
        <v>450</v>
      </c>
      <c r="G275" s="164" t="s">
        <v>313</v>
      </c>
      <c r="H275" s="165">
        <v>22.879000000000001</v>
      </c>
      <c r="I275" s="166"/>
      <c r="J275" s="167">
        <f>ROUND(I275*H275,2)</f>
        <v>0</v>
      </c>
      <c r="K275" s="168"/>
      <c r="L275" s="169"/>
      <c r="M275" s="170" t="s">
        <v>1</v>
      </c>
      <c r="N275" s="171" t="s">
        <v>40</v>
      </c>
      <c r="P275" s="142">
        <f>O275*H275</f>
        <v>0</v>
      </c>
      <c r="Q275" s="142">
        <v>0.11495</v>
      </c>
      <c r="R275" s="142">
        <f>Q275*H275</f>
        <v>2.6299410500000002</v>
      </c>
      <c r="S275" s="142">
        <v>0</v>
      </c>
      <c r="T275" s="143">
        <f>S275*H275</f>
        <v>0</v>
      </c>
      <c r="AR275" s="144" t="s">
        <v>162</v>
      </c>
      <c r="AT275" s="144" t="s">
        <v>193</v>
      </c>
      <c r="AU275" s="144" t="s">
        <v>126</v>
      </c>
      <c r="AY275" s="15" t="s">
        <v>119</v>
      </c>
      <c r="BE275" s="145">
        <f>IF(N275="základná",J275,0)</f>
        <v>0</v>
      </c>
      <c r="BF275" s="145">
        <f>IF(N275="znížená",J275,0)</f>
        <v>0</v>
      </c>
      <c r="BG275" s="145">
        <f>IF(N275="zákl. prenesená",J275,0)</f>
        <v>0</v>
      </c>
      <c r="BH275" s="145">
        <f>IF(N275="zníž. prenesená",J275,0)</f>
        <v>0</v>
      </c>
      <c r="BI275" s="145">
        <f>IF(N275="nulová",J275,0)</f>
        <v>0</v>
      </c>
      <c r="BJ275" s="15" t="s">
        <v>126</v>
      </c>
      <c r="BK275" s="145">
        <f>ROUND(I275*H275,2)</f>
        <v>0</v>
      </c>
      <c r="BL275" s="15" t="s">
        <v>125</v>
      </c>
      <c r="BM275" s="144" t="s">
        <v>451</v>
      </c>
    </row>
    <row r="276" spans="2:65" s="12" customFormat="1">
      <c r="B276" s="146"/>
      <c r="D276" s="147" t="s">
        <v>128</v>
      </c>
      <c r="F276" s="149" t="s">
        <v>452</v>
      </c>
      <c r="H276" s="150">
        <v>22.879000000000001</v>
      </c>
      <c r="I276" s="151"/>
      <c r="L276" s="146"/>
      <c r="M276" s="152"/>
      <c r="T276" s="153"/>
      <c r="AT276" s="148" t="s">
        <v>128</v>
      </c>
      <c r="AU276" s="148" t="s">
        <v>126</v>
      </c>
      <c r="AV276" s="12" t="s">
        <v>126</v>
      </c>
      <c r="AW276" s="12" t="s">
        <v>4</v>
      </c>
      <c r="AX276" s="12" t="s">
        <v>82</v>
      </c>
      <c r="AY276" s="148" t="s">
        <v>119</v>
      </c>
    </row>
    <row r="277" spans="2:65" s="1" customFormat="1" ht="24.2" customHeight="1">
      <c r="B277" s="30"/>
      <c r="C277" s="132" t="s">
        <v>453</v>
      </c>
      <c r="D277" s="132" t="s">
        <v>121</v>
      </c>
      <c r="E277" s="133" t="s">
        <v>454</v>
      </c>
      <c r="F277" s="134" t="s">
        <v>455</v>
      </c>
      <c r="G277" s="135" t="s">
        <v>456</v>
      </c>
      <c r="H277" s="136">
        <v>7</v>
      </c>
      <c r="I277" s="137"/>
      <c r="J277" s="138">
        <f>ROUND(I277*H277,2)</f>
        <v>0</v>
      </c>
      <c r="K277" s="139"/>
      <c r="L277" s="30"/>
      <c r="M277" s="140" t="s">
        <v>1</v>
      </c>
      <c r="N277" s="141" t="s">
        <v>40</v>
      </c>
      <c r="P277" s="142">
        <f>O277*H277</f>
        <v>0</v>
      </c>
      <c r="Q277" s="142">
        <v>1.0399999999999999E-3</v>
      </c>
      <c r="R277" s="142">
        <f>Q277*H277</f>
        <v>7.2799999999999991E-3</v>
      </c>
      <c r="S277" s="142">
        <v>0</v>
      </c>
      <c r="T277" s="143">
        <f>S277*H277</f>
        <v>0</v>
      </c>
      <c r="AR277" s="144" t="s">
        <v>125</v>
      </c>
      <c r="AT277" s="144" t="s">
        <v>121</v>
      </c>
      <c r="AU277" s="144" t="s">
        <v>126</v>
      </c>
      <c r="AY277" s="15" t="s">
        <v>119</v>
      </c>
      <c r="BE277" s="145">
        <f>IF(N277="základná",J277,0)</f>
        <v>0</v>
      </c>
      <c r="BF277" s="145">
        <f>IF(N277="znížená",J277,0)</f>
        <v>0</v>
      </c>
      <c r="BG277" s="145">
        <f>IF(N277="zákl. prenesená",J277,0)</f>
        <v>0</v>
      </c>
      <c r="BH277" s="145">
        <f>IF(N277="zníž. prenesená",J277,0)</f>
        <v>0</v>
      </c>
      <c r="BI277" s="145">
        <f>IF(N277="nulová",J277,0)</f>
        <v>0</v>
      </c>
      <c r="BJ277" s="15" t="s">
        <v>126</v>
      </c>
      <c r="BK277" s="145">
        <f>ROUND(I277*H277,2)</f>
        <v>0</v>
      </c>
      <c r="BL277" s="15" t="s">
        <v>125</v>
      </c>
      <c r="BM277" s="144" t="s">
        <v>457</v>
      </c>
    </row>
    <row r="278" spans="2:65" s="12" customFormat="1">
      <c r="B278" s="146"/>
      <c r="D278" s="147" t="s">
        <v>128</v>
      </c>
      <c r="E278" s="148" t="s">
        <v>1</v>
      </c>
      <c r="F278" s="149" t="s">
        <v>458</v>
      </c>
      <c r="H278" s="150">
        <v>7</v>
      </c>
      <c r="I278" s="151"/>
      <c r="L278" s="146"/>
      <c r="M278" s="152"/>
      <c r="T278" s="153"/>
      <c r="AT278" s="148" t="s">
        <v>128</v>
      </c>
      <c r="AU278" s="148" t="s">
        <v>126</v>
      </c>
      <c r="AV278" s="12" t="s">
        <v>126</v>
      </c>
      <c r="AW278" s="12" t="s">
        <v>31</v>
      </c>
      <c r="AX278" s="12" t="s">
        <v>82</v>
      </c>
      <c r="AY278" s="148" t="s">
        <v>119</v>
      </c>
    </row>
    <row r="279" spans="2:65" s="1" customFormat="1" ht="16.5" customHeight="1">
      <c r="B279" s="30"/>
      <c r="C279" s="132" t="s">
        <v>459</v>
      </c>
      <c r="D279" s="132" t="s">
        <v>121</v>
      </c>
      <c r="E279" s="133" t="s">
        <v>460</v>
      </c>
      <c r="F279" s="134" t="s">
        <v>461</v>
      </c>
      <c r="G279" s="135" t="s">
        <v>313</v>
      </c>
      <c r="H279" s="136">
        <v>6</v>
      </c>
      <c r="I279" s="137"/>
      <c r="J279" s="138">
        <f>ROUND(I279*H279,2)</f>
        <v>0</v>
      </c>
      <c r="K279" s="139"/>
      <c r="L279" s="30"/>
      <c r="M279" s="140" t="s">
        <v>1</v>
      </c>
      <c r="N279" s="141" t="s">
        <v>40</v>
      </c>
      <c r="P279" s="142">
        <f>O279*H279</f>
        <v>0</v>
      </c>
      <c r="Q279" s="142">
        <v>3.3E-3</v>
      </c>
      <c r="R279" s="142">
        <f>Q279*H279</f>
        <v>1.9799999999999998E-2</v>
      </c>
      <c r="S279" s="142">
        <v>0</v>
      </c>
      <c r="T279" s="143">
        <f>S279*H279</f>
        <v>0</v>
      </c>
      <c r="AR279" s="144" t="s">
        <v>125</v>
      </c>
      <c r="AT279" s="144" t="s">
        <v>121</v>
      </c>
      <c r="AU279" s="144" t="s">
        <v>126</v>
      </c>
      <c r="AY279" s="15" t="s">
        <v>119</v>
      </c>
      <c r="BE279" s="145">
        <f>IF(N279="základná",J279,0)</f>
        <v>0</v>
      </c>
      <c r="BF279" s="145">
        <f>IF(N279="znížená",J279,0)</f>
        <v>0</v>
      </c>
      <c r="BG279" s="145">
        <f>IF(N279="zákl. prenesená",J279,0)</f>
        <v>0</v>
      </c>
      <c r="BH279" s="145">
        <f>IF(N279="zníž. prenesená",J279,0)</f>
        <v>0</v>
      </c>
      <c r="BI279" s="145">
        <f>IF(N279="nulová",J279,0)</f>
        <v>0</v>
      </c>
      <c r="BJ279" s="15" t="s">
        <v>126</v>
      </c>
      <c r="BK279" s="145">
        <f>ROUND(I279*H279,2)</f>
        <v>0</v>
      </c>
      <c r="BL279" s="15" t="s">
        <v>125</v>
      </c>
      <c r="BM279" s="144" t="s">
        <v>462</v>
      </c>
    </row>
    <row r="280" spans="2:65" s="12" customFormat="1">
      <c r="B280" s="146"/>
      <c r="D280" s="147" t="s">
        <v>128</v>
      </c>
      <c r="E280" s="148" t="s">
        <v>1</v>
      </c>
      <c r="F280" s="149" t="s">
        <v>463</v>
      </c>
      <c r="H280" s="150">
        <v>6</v>
      </c>
      <c r="I280" s="151"/>
      <c r="L280" s="146"/>
      <c r="M280" s="152"/>
      <c r="T280" s="153"/>
      <c r="AT280" s="148" t="s">
        <v>128</v>
      </c>
      <c r="AU280" s="148" t="s">
        <v>126</v>
      </c>
      <c r="AV280" s="12" t="s">
        <v>126</v>
      </c>
      <c r="AW280" s="12" t="s">
        <v>31</v>
      </c>
      <c r="AX280" s="12" t="s">
        <v>82</v>
      </c>
      <c r="AY280" s="148" t="s">
        <v>119</v>
      </c>
    </row>
    <row r="281" spans="2:65" s="1" customFormat="1" ht="24.2" customHeight="1">
      <c r="B281" s="30"/>
      <c r="C281" s="161" t="s">
        <v>464</v>
      </c>
      <c r="D281" s="161" t="s">
        <v>193</v>
      </c>
      <c r="E281" s="162" t="s">
        <v>465</v>
      </c>
      <c r="F281" s="163" t="s">
        <v>466</v>
      </c>
      <c r="G281" s="164" t="s">
        <v>313</v>
      </c>
      <c r="H281" s="165">
        <v>2</v>
      </c>
      <c r="I281" s="166"/>
      <c r="J281" s="167">
        <f t="shared" ref="J281:J292" si="0">ROUND(I281*H281,2)</f>
        <v>0</v>
      </c>
      <c r="K281" s="168"/>
      <c r="L281" s="169"/>
      <c r="M281" s="170" t="s">
        <v>1</v>
      </c>
      <c r="N281" s="171" t="s">
        <v>40</v>
      </c>
      <c r="P281" s="142">
        <f t="shared" ref="P281:P292" si="1">O281*H281</f>
        <v>0</v>
      </c>
      <c r="Q281" s="142">
        <v>2.5499999999999998</v>
      </c>
      <c r="R281" s="142">
        <f t="shared" ref="R281:R292" si="2">Q281*H281</f>
        <v>5.0999999999999996</v>
      </c>
      <c r="S281" s="142">
        <v>0</v>
      </c>
      <c r="T281" s="143">
        <f t="shared" ref="T281:T292" si="3">S281*H281</f>
        <v>0</v>
      </c>
      <c r="AR281" s="144" t="s">
        <v>162</v>
      </c>
      <c r="AT281" s="144" t="s">
        <v>193</v>
      </c>
      <c r="AU281" s="144" t="s">
        <v>126</v>
      </c>
      <c r="AY281" s="15" t="s">
        <v>119</v>
      </c>
      <c r="BE281" s="145">
        <f t="shared" ref="BE281:BE292" si="4">IF(N281="základná",J281,0)</f>
        <v>0</v>
      </c>
      <c r="BF281" s="145">
        <f t="shared" ref="BF281:BF292" si="5">IF(N281="znížená",J281,0)</f>
        <v>0</v>
      </c>
      <c r="BG281" s="145">
        <f t="shared" ref="BG281:BG292" si="6">IF(N281="zákl. prenesená",J281,0)</f>
        <v>0</v>
      </c>
      <c r="BH281" s="145">
        <f t="shared" ref="BH281:BH292" si="7">IF(N281="zníž. prenesená",J281,0)</f>
        <v>0</v>
      </c>
      <c r="BI281" s="145">
        <f t="shared" ref="BI281:BI292" si="8">IF(N281="nulová",J281,0)</f>
        <v>0</v>
      </c>
      <c r="BJ281" s="15" t="s">
        <v>126</v>
      </c>
      <c r="BK281" s="145">
        <f t="shared" ref="BK281:BK292" si="9">ROUND(I281*H281,2)</f>
        <v>0</v>
      </c>
      <c r="BL281" s="15" t="s">
        <v>125</v>
      </c>
      <c r="BM281" s="144" t="s">
        <v>467</v>
      </c>
    </row>
    <row r="282" spans="2:65" s="1" customFormat="1" ht="24.2" customHeight="1">
      <c r="B282" s="30"/>
      <c r="C282" s="161" t="s">
        <v>468</v>
      </c>
      <c r="D282" s="161" t="s">
        <v>193</v>
      </c>
      <c r="E282" s="162" t="s">
        <v>469</v>
      </c>
      <c r="F282" s="163" t="s">
        <v>470</v>
      </c>
      <c r="G282" s="164" t="s">
        <v>313</v>
      </c>
      <c r="H282" s="165">
        <v>2</v>
      </c>
      <c r="I282" s="166"/>
      <c r="J282" s="167">
        <f t="shared" si="0"/>
        <v>0</v>
      </c>
      <c r="K282" s="168"/>
      <c r="L282" s="169"/>
      <c r="M282" s="170" t="s">
        <v>1</v>
      </c>
      <c r="N282" s="171" t="s">
        <v>40</v>
      </c>
      <c r="P282" s="142">
        <f t="shared" si="1"/>
        <v>0</v>
      </c>
      <c r="Q282" s="142">
        <v>1.92</v>
      </c>
      <c r="R282" s="142">
        <f t="shared" si="2"/>
        <v>3.84</v>
      </c>
      <c r="S282" s="142">
        <v>0</v>
      </c>
      <c r="T282" s="143">
        <f t="shared" si="3"/>
        <v>0</v>
      </c>
      <c r="AR282" s="144" t="s">
        <v>162</v>
      </c>
      <c r="AT282" s="144" t="s">
        <v>193</v>
      </c>
      <c r="AU282" s="144" t="s">
        <v>126</v>
      </c>
      <c r="AY282" s="15" t="s">
        <v>119</v>
      </c>
      <c r="BE282" s="145">
        <f t="shared" si="4"/>
        <v>0</v>
      </c>
      <c r="BF282" s="145">
        <f t="shared" si="5"/>
        <v>0</v>
      </c>
      <c r="BG282" s="145">
        <f t="shared" si="6"/>
        <v>0</v>
      </c>
      <c r="BH282" s="145">
        <f t="shared" si="7"/>
        <v>0</v>
      </c>
      <c r="BI282" s="145">
        <f t="shared" si="8"/>
        <v>0</v>
      </c>
      <c r="BJ282" s="15" t="s">
        <v>126</v>
      </c>
      <c r="BK282" s="145">
        <f t="shared" si="9"/>
        <v>0</v>
      </c>
      <c r="BL282" s="15" t="s">
        <v>125</v>
      </c>
      <c r="BM282" s="144" t="s">
        <v>471</v>
      </c>
    </row>
    <row r="283" spans="2:65" s="1" customFormat="1" ht="24.2" customHeight="1">
      <c r="B283" s="30"/>
      <c r="C283" s="161" t="s">
        <v>472</v>
      </c>
      <c r="D283" s="161" t="s">
        <v>193</v>
      </c>
      <c r="E283" s="162" t="s">
        <v>473</v>
      </c>
      <c r="F283" s="163" t="s">
        <v>474</v>
      </c>
      <c r="G283" s="164" t="s">
        <v>313</v>
      </c>
      <c r="H283" s="165">
        <v>2</v>
      </c>
      <c r="I283" s="166"/>
      <c r="J283" s="167">
        <f t="shared" si="0"/>
        <v>0</v>
      </c>
      <c r="K283" s="168"/>
      <c r="L283" s="169"/>
      <c r="M283" s="170" t="s">
        <v>1</v>
      </c>
      <c r="N283" s="171" t="s">
        <v>40</v>
      </c>
      <c r="P283" s="142">
        <f t="shared" si="1"/>
        <v>0</v>
      </c>
      <c r="Q283" s="142">
        <v>0.15229999999999999</v>
      </c>
      <c r="R283" s="142">
        <f t="shared" si="2"/>
        <v>0.30459999999999998</v>
      </c>
      <c r="S283" s="142">
        <v>0</v>
      </c>
      <c r="T283" s="143">
        <f t="shared" si="3"/>
        <v>0</v>
      </c>
      <c r="AR283" s="144" t="s">
        <v>162</v>
      </c>
      <c r="AT283" s="144" t="s">
        <v>193</v>
      </c>
      <c r="AU283" s="144" t="s">
        <v>126</v>
      </c>
      <c r="AY283" s="15" t="s">
        <v>119</v>
      </c>
      <c r="BE283" s="145">
        <f t="shared" si="4"/>
        <v>0</v>
      </c>
      <c r="BF283" s="145">
        <f t="shared" si="5"/>
        <v>0</v>
      </c>
      <c r="BG283" s="145">
        <f t="shared" si="6"/>
        <v>0</v>
      </c>
      <c r="BH283" s="145">
        <f t="shared" si="7"/>
        <v>0</v>
      </c>
      <c r="BI283" s="145">
        <f t="shared" si="8"/>
        <v>0</v>
      </c>
      <c r="BJ283" s="15" t="s">
        <v>126</v>
      </c>
      <c r="BK283" s="145">
        <f t="shared" si="9"/>
        <v>0</v>
      </c>
      <c r="BL283" s="15" t="s">
        <v>125</v>
      </c>
      <c r="BM283" s="144" t="s">
        <v>475</v>
      </c>
    </row>
    <row r="284" spans="2:65" s="1" customFormat="1" ht="24.2" customHeight="1">
      <c r="B284" s="30"/>
      <c r="C284" s="132" t="s">
        <v>476</v>
      </c>
      <c r="D284" s="132" t="s">
        <v>121</v>
      </c>
      <c r="E284" s="133" t="s">
        <v>477</v>
      </c>
      <c r="F284" s="134" t="s">
        <v>478</v>
      </c>
      <c r="G284" s="135" t="s">
        <v>313</v>
      </c>
      <c r="H284" s="136">
        <v>6</v>
      </c>
      <c r="I284" s="137"/>
      <c r="J284" s="138">
        <f t="shared" si="0"/>
        <v>0</v>
      </c>
      <c r="K284" s="139"/>
      <c r="L284" s="30"/>
      <c r="M284" s="140" t="s">
        <v>1</v>
      </c>
      <c r="N284" s="141" t="s">
        <v>40</v>
      </c>
      <c r="P284" s="142">
        <f t="shared" si="1"/>
        <v>0</v>
      </c>
      <c r="Q284" s="142">
        <v>5.6049999999999997E-3</v>
      </c>
      <c r="R284" s="142">
        <f t="shared" si="2"/>
        <v>3.363E-2</v>
      </c>
      <c r="S284" s="142">
        <v>0</v>
      </c>
      <c r="T284" s="143">
        <f t="shared" si="3"/>
        <v>0</v>
      </c>
      <c r="AR284" s="144" t="s">
        <v>125</v>
      </c>
      <c r="AT284" s="144" t="s">
        <v>121</v>
      </c>
      <c r="AU284" s="144" t="s">
        <v>126</v>
      </c>
      <c r="AY284" s="15" t="s">
        <v>119</v>
      </c>
      <c r="BE284" s="145">
        <f t="shared" si="4"/>
        <v>0</v>
      </c>
      <c r="BF284" s="145">
        <f t="shared" si="5"/>
        <v>0</v>
      </c>
      <c r="BG284" s="145">
        <f t="shared" si="6"/>
        <v>0</v>
      </c>
      <c r="BH284" s="145">
        <f t="shared" si="7"/>
        <v>0</v>
      </c>
      <c r="BI284" s="145">
        <f t="shared" si="8"/>
        <v>0</v>
      </c>
      <c r="BJ284" s="15" t="s">
        <v>126</v>
      </c>
      <c r="BK284" s="145">
        <f t="shared" si="9"/>
        <v>0</v>
      </c>
      <c r="BL284" s="15" t="s">
        <v>125</v>
      </c>
      <c r="BM284" s="144" t="s">
        <v>479</v>
      </c>
    </row>
    <row r="285" spans="2:65" s="1" customFormat="1" ht="24.2" customHeight="1">
      <c r="B285" s="30"/>
      <c r="C285" s="161" t="s">
        <v>480</v>
      </c>
      <c r="D285" s="161" t="s">
        <v>193</v>
      </c>
      <c r="E285" s="162" t="s">
        <v>481</v>
      </c>
      <c r="F285" s="163" t="s">
        <v>482</v>
      </c>
      <c r="G285" s="164" t="s">
        <v>313</v>
      </c>
      <c r="H285" s="165">
        <v>6</v>
      </c>
      <c r="I285" s="166"/>
      <c r="J285" s="167">
        <f t="shared" si="0"/>
        <v>0</v>
      </c>
      <c r="K285" s="168"/>
      <c r="L285" s="169"/>
      <c r="M285" s="170" t="s">
        <v>1</v>
      </c>
      <c r="N285" s="171" t="s">
        <v>40</v>
      </c>
      <c r="P285" s="142">
        <f t="shared" si="1"/>
        <v>0</v>
      </c>
      <c r="Q285" s="142">
        <v>1.87</v>
      </c>
      <c r="R285" s="142">
        <f t="shared" si="2"/>
        <v>11.22</v>
      </c>
      <c r="S285" s="142">
        <v>0</v>
      </c>
      <c r="T285" s="143">
        <f t="shared" si="3"/>
        <v>0</v>
      </c>
      <c r="AR285" s="144" t="s">
        <v>162</v>
      </c>
      <c r="AT285" s="144" t="s">
        <v>193</v>
      </c>
      <c r="AU285" s="144" t="s">
        <v>126</v>
      </c>
      <c r="AY285" s="15" t="s">
        <v>119</v>
      </c>
      <c r="BE285" s="145">
        <f t="shared" si="4"/>
        <v>0</v>
      </c>
      <c r="BF285" s="145">
        <f t="shared" si="5"/>
        <v>0</v>
      </c>
      <c r="BG285" s="145">
        <f t="shared" si="6"/>
        <v>0</v>
      </c>
      <c r="BH285" s="145">
        <f t="shared" si="7"/>
        <v>0</v>
      </c>
      <c r="BI285" s="145">
        <f t="shared" si="8"/>
        <v>0</v>
      </c>
      <c r="BJ285" s="15" t="s">
        <v>126</v>
      </c>
      <c r="BK285" s="145">
        <f t="shared" si="9"/>
        <v>0</v>
      </c>
      <c r="BL285" s="15" t="s">
        <v>125</v>
      </c>
      <c r="BM285" s="144" t="s">
        <v>483</v>
      </c>
    </row>
    <row r="286" spans="2:65" s="1" customFormat="1" ht="24.2" customHeight="1">
      <c r="B286" s="30"/>
      <c r="C286" s="132" t="s">
        <v>484</v>
      </c>
      <c r="D286" s="132" t="s">
        <v>121</v>
      </c>
      <c r="E286" s="133" t="s">
        <v>485</v>
      </c>
      <c r="F286" s="134" t="s">
        <v>486</v>
      </c>
      <c r="G286" s="135" t="s">
        <v>313</v>
      </c>
      <c r="H286" s="136">
        <v>6</v>
      </c>
      <c r="I286" s="137"/>
      <c r="J286" s="138">
        <f t="shared" si="0"/>
        <v>0</v>
      </c>
      <c r="K286" s="139"/>
      <c r="L286" s="30"/>
      <c r="M286" s="140" t="s">
        <v>1</v>
      </c>
      <c r="N286" s="141" t="s">
        <v>40</v>
      </c>
      <c r="P286" s="142">
        <f t="shared" si="1"/>
        <v>0</v>
      </c>
      <c r="Q286" s="142">
        <v>5.6049999999999997E-3</v>
      </c>
      <c r="R286" s="142">
        <f t="shared" si="2"/>
        <v>3.363E-2</v>
      </c>
      <c r="S286" s="142">
        <v>0</v>
      </c>
      <c r="T286" s="143">
        <f t="shared" si="3"/>
        <v>0</v>
      </c>
      <c r="AR286" s="144" t="s">
        <v>125</v>
      </c>
      <c r="AT286" s="144" t="s">
        <v>121</v>
      </c>
      <c r="AU286" s="144" t="s">
        <v>126</v>
      </c>
      <c r="AY286" s="15" t="s">
        <v>119</v>
      </c>
      <c r="BE286" s="145">
        <f t="shared" si="4"/>
        <v>0</v>
      </c>
      <c r="BF286" s="145">
        <f t="shared" si="5"/>
        <v>0</v>
      </c>
      <c r="BG286" s="145">
        <f t="shared" si="6"/>
        <v>0</v>
      </c>
      <c r="BH286" s="145">
        <f t="shared" si="7"/>
        <v>0</v>
      </c>
      <c r="BI286" s="145">
        <f t="shared" si="8"/>
        <v>0</v>
      </c>
      <c r="BJ286" s="15" t="s">
        <v>126</v>
      </c>
      <c r="BK286" s="145">
        <f t="shared" si="9"/>
        <v>0</v>
      </c>
      <c r="BL286" s="15" t="s">
        <v>125</v>
      </c>
      <c r="BM286" s="144" t="s">
        <v>487</v>
      </c>
    </row>
    <row r="287" spans="2:65" s="1" customFormat="1" ht="24.2" customHeight="1">
      <c r="B287" s="30"/>
      <c r="C287" s="161" t="s">
        <v>488</v>
      </c>
      <c r="D287" s="161" t="s">
        <v>193</v>
      </c>
      <c r="E287" s="162" t="s">
        <v>489</v>
      </c>
      <c r="F287" s="163" t="s">
        <v>490</v>
      </c>
      <c r="G287" s="164" t="s">
        <v>313</v>
      </c>
      <c r="H287" s="165">
        <v>6</v>
      </c>
      <c r="I287" s="166"/>
      <c r="J287" s="167">
        <f t="shared" si="0"/>
        <v>0</v>
      </c>
      <c r="K287" s="168"/>
      <c r="L287" s="169"/>
      <c r="M287" s="170" t="s">
        <v>1</v>
      </c>
      <c r="N287" s="171" t="s">
        <v>40</v>
      </c>
      <c r="P287" s="142">
        <f t="shared" si="1"/>
        <v>0</v>
      </c>
      <c r="Q287" s="142">
        <v>0.43</v>
      </c>
      <c r="R287" s="142">
        <f t="shared" si="2"/>
        <v>2.58</v>
      </c>
      <c r="S287" s="142">
        <v>0</v>
      </c>
      <c r="T287" s="143">
        <f t="shared" si="3"/>
        <v>0</v>
      </c>
      <c r="AR287" s="144" t="s">
        <v>162</v>
      </c>
      <c r="AT287" s="144" t="s">
        <v>193</v>
      </c>
      <c r="AU287" s="144" t="s">
        <v>126</v>
      </c>
      <c r="AY287" s="15" t="s">
        <v>119</v>
      </c>
      <c r="BE287" s="145">
        <f t="shared" si="4"/>
        <v>0</v>
      </c>
      <c r="BF287" s="145">
        <f t="shared" si="5"/>
        <v>0</v>
      </c>
      <c r="BG287" s="145">
        <f t="shared" si="6"/>
        <v>0</v>
      </c>
      <c r="BH287" s="145">
        <f t="shared" si="7"/>
        <v>0</v>
      </c>
      <c r="BI287" s="145">
        <f t="shared" si="8"/>
        <v>0</v>
      </c>
      <c r="BJ287" s="15" t="s">
        <v>126</v>
      </c>
      <c r="BK287" s="145">
        <f t="shared" si="9"/>
        <v>0</v>
      </c>
      <c r="BL287" s="15" t="s">
        <v>125</v>
      </c>
      <c r="BM287" s="144" t="s">
        <v>491</v>
      </c>
    </row>
    <row r="288" spans="2:65" s="1" customFormat="1" ht="24.2" customHeight="1">
      <c r="B288" s="30"/>
      <c r="C288" s="132" t="s">
        <v>492</v>
      </c>
      <c r="D288" s="132" t="s">
        <v>121</v>
      </c>
      <c r="E288" s="133" t="s">
        <v>493</v>
      </c>
      <c r="F288" s="134" t="s">
        <v>494</v>
      </c>
      <c r="G288" s="135" t="s">
        <v>313</v>
      </c>
      <c r="H288" s="136">
        <v>6</v>
      </c>
      <c r="I288" s="137"/>
      <c r="J288" s="138">
        <f t="shared" si="0"/>
        <v>0</v>
      </c>
      <c r="K288" s="139"/>
      <c r="L288" s="30"/>
      <c r="M288" s="140" t="s">
        <v>1</v>
      </c>
      <c r="N288" s="141" t="s">
        <v>40</v>
      </c>
      <c r="P288" s="142">
        <f t="shared" si="1"/>
        <v>0</v>
      </c>
      <c r="Q288" s="142">
        <v>5.6049999999999997E-3</v>
      </c>
      <c r="R288" s="142">
        <f t="shared" si="2"/>
        <v>3.363E-2</v>
      </c>
      <c r="S288" s="142">
        <v>0</v>
      </c>
      <c r="T288" s="143">
        <f t="shared" si="3"/>
        <v>0</v>
      </c>
      <c r="AR288" s="144" t="s">
        <v>125</v>
      </c>
      <c r="AT288" s="144" t="s">
        <v>121</v>
      </c>
      <c r="AU288" s="144" t="s">
        <v>126</v>
      </c>
      <c r="AY288" s="15" t="s">
        <v>119</v>
      </c>
      <c r="BE288" s="145">
        <f t="shared" si="4"/>
        <v>0</v>
      </c>
      <c r="BF288" s="145">
        <f t="shared" si="5"/>
        <v>0</v>
      </c>
      <c r="BG288" s="145">
        <f t="shared" si="6"/>
        <v>0</v>
      </c>
      <c r="BH288" s="145">
        <f t="shared" si="7"/>
        <v>0</v>
      </c>
      <c r="BI288" s="145">
        <f t="shared" si="8"/>
        <v>0</v>
      </c>
      <c r="BJ288" s="15" t="s">
        <v>126</v>
      </c>
      <c r="BK288" s="145">
        <f t="shared" si="9"/>
        <v>0</v>
      </c>
      <c r="BL288" s="15" t="s">
        <v>125</v>
      </c>
      <c r="BM288" s="144" t="s">
        <v>495</v>
      </c>
    </row>
    <row r="289" spans="2:65" s="1" customFormat="1" ht="24.2" customHeight="1">
      <c r="B289" s="30"/>
      <c r="C289" s="161" t="s">
        <v>496</v>
      </c>
      <c r="D289" s="161" t="s">
        <v>193</v>
      </c>
      <c r="E289" s="162" t="s">
        <v>497</v>
      </c>
      <c r="F289" s="163" t="s">
        <v>498</v>
      </c>
      <c r="G289" s="164" t="s">
        <v>313</v>
      </c>
      <c r="H289" s="165">
        <v>6</v>
      </c>
      <c r="I289" s="166"/>
      <c r="J289" s="167">
        <f t="shared" si="0"/>
        <v>0</v>
      </c>
      <c r="K289" s="168"/>
      <c r="L289" s="169"/>
      <c r="M289" s="170" t="s">
        <v>1</v>
      </c>
      <c r="N289" s="171" t="s">
        <v>40</v>
      </c>
      <c r="P289" s="142">
        <f t="shared" si="1"/>
        <v>0</v>
      </c>
      <c r="Q289" s="142">
        <v>0.43</v>
      </c>
      <c r="R289" s="142">
        <f t="shared" si="2"/>
        <v>2.58</v>
      </c>
      <c r="S289" s="142">
        <v>0</v>
      </c>
      <c r="T289" s="143">
        <f t="shared" si="3"/>
        <v>0</v>
      </c>
      <c r="AR289" s="144" t="s">
        <v>162</v>
      </c>
      <c r="AT289" s="144" t="s">
        <v>193</v>
      </c>
      <c r="AU289" s="144" t="s">
        <v>126</v>
      </c>
      <c r="AY289" s="15" t="s">
        <v>119</v>
      </c>
      <c r="BE289" s="145">
        <f t="shared" si="4"/>
        <v>0</v>
      </c>
      <c r="BF289" s="145">
        <f t="shared" si="5"/>
        <v>0</v>
      </c>
      <c r="BG289" s="145">
        <f t="shared" si="6"/>
        <v>0</v>
      </c>
      <c r="BH289" s="145">
        <f t="shared" si="7"/>
        <v>0</v>
      </c>
      <c r="BI289" s="145">
        <f t="shared" si="8"/>
        <v>0</v>
      </c>
      <c r="BJ289" s="15" t="s">
        <v>126</v>
      </c>
      <c r="BK289" s="145">
        <f t="shared" si="9"/>
        <v>0</v>
      </c>
      <c r="BL289" s="15" t="s">
        <v>125</v>
      </c>
      <c r="BM289" s="144" t="s">
        <v>499</v>
      </c>
    </row>
    <row r="290" spans="2:65" s="1" customFormat="1" ht="24.2" customHeight="1">
      <c r="B290" s="30"/>
      <c r="C290" s="132" t="s">
        <v>500</v>
      </c>
      <c r="D290" s="132" t="s">
        <v>121</v>
      </c>
      <c r="E290" s="133" t="s">
        <v>501</v>
      </c>
      <c r="F290" s="134" t="s">
        <v>502</v>
      </c>
      <c r="G290" s="135" t="s">
        <v>313</v>
      </c>
      <c r="H290" s="136">
        <v>6</v>
      </c>
      <c r="I290" s="137"/>
      <c r="J290" s="138">
        <f t="shared" si="0"/>
        <v>0</v>
      </c>
      <c r="K290" s="139"/>
      <c r="L290" s="30"/>
      <c r="M290" s="140" t="s">
        <v>1</v>
      </c>
      <c r="N290" s="141" t="s">
        <v>40</v>
      </c>
      <c r="P290" s="142">
        <f t="shared" si="1"/>
        <v>0</v>
      </c>
      <c r="Q290" s="142">
        <v>6.3E-3</v>
      </c>
      <c r="R290" s="142">
        <f t="shared" si="2"/>
        <v>3.78E-2</v>
      </c>
      <c r="S290" s="142">
        <v>0</v>
      </c>
      <c r="T290" s="143">
        <f t="shared" si="3"/>
        <v>0</v>
      </c>
      <c r="AR290" s="144" t="s">
        <v>125</v>
      </c>
      <c r="AT290" s="144" t="s">
        <v>121</v>
      </c>
      <c r="AU290" s="144" t="s">
        <v>126</v>
      </c>
      <c r="AY290" s="15" t="s">
        <v>119</v>
      </c>
      <c r="BE290" s="145">
        <f t="shared" si="4"/>
        <v>0</v>
      </c>
      <c r="BF290" s="145">
        <f t="shared" si="5"/>
        <v>0</v>
      </c>
      <c r="BG290" s="145">
        <f t="shared" si="6"/>
        <v>0</v>
      </c>
      <c r="BH290" s="145">
        <f t="shared" si="7"/>
        <v>0</v>
      </c>
      <c r="BI290" s="145">
        <f t="shared" si="8"/>
        <v>0</v>
      </c>
      <c r="BJ290" s="15" t="s">
        <v>126</v>
      </c>
      <c r="BK290" s="145">
        <f t="shared" si="9"/>
        <v>0</v>
      </c>
      <c r="BL290" s="15" t="s">
        <v>125</v>
      </c>
      <c r="BM290" s="144" t="s">
        <v>503</v>
      </c>
    </row>
    <row r="291" spans="2:65" s="1" customFormat="1" ht="16.5" customHeight="1">
      <c r="B291" s="30"/>
      <c r="C291" s="161" t="s">
        <v>504</v>
      </c>
      <c r="D291" s="161" t="s">
        <v>193</v>
      </c>
      <c r="E291" s="162" t="s">
        <v>505</v>
      </c>
      <c r="F291" s="163" t="s">
        <v>506</v>
      </c>
      <c r="G291" s="164" t="s">
        <v>313</v>
      </c>
      <c r="H291" s="165">
        <v>6</v>
      </c>
      <c r="I291" s="166"/>
      <c r="J291" s="167">
        <f t="shared" si="0"/>
        <v>0</v>
      </c>
      <c r="K291" s="168"/>
      <c r="L291" s="169"/>
      <c r="M291" s="170" t="s">
        <v>1</v>
      </c>
      <c r="N291" s="171" t="s">
        <v>40</v>
      </c>
      <c r="P291" s="142">
        <f t="shared" si="1"/>
        <v>0</v>
      </c>
      <c r="Q291" s="142">
        <v>5.6800000000000003E-2</v>
      </c>
      <c r="R291" s="142">
        <f t="shared" si="2"/>
        <v>0.34079999999999999</v>
      </c>
      <c r="S291" s="142">
        <v>0</v>
      </c>
      <c r="T291" s="143">
        <f t="shared" si="3"/>
        <v>0</v>
      </c>
      <c r="AR291" s="144" t="s">
        <v>162</v>
      </c>
      <c r="AT291" s="144" t="s">
        <v>193</v>
      </c>
      <c r="AU291" s="144" t="s">
        <v>126</v>
      </c>
      <c r="AY291" s="15" t="s">
        <v>119</v>
      </c>
      <c r="BE291" s="145">
        <f t="shared" si="4"/>
        <v>0</v>
      </c>
      <c r="BF291" s="145">
        <f t="shared" si="5"/>
        <v>0</v>
      </c>
      <c r="BG291" s="145">
        <f t="shared" si="6"/>
        <v>0</v>
      </c>
      <c r="BH291" s="145">
        <f t="shared" si="7"/>
        <v>0</v>
      </c>
      <c r="BI291" s="145">
        <f t="shared" si="8"/>
        <v>0</v>
      </c>
      <c r="BJ291" s="15" t="s">
        <v>126</v>
      </c>
      <c r="BK291" s="145">
        <f t="shared" si="9"/>
        <v>0</v>
      </c>
      <c r="BL291" s="15" t="s">
        <v>125</v>
      </c>
      <c r="BM291" s="144" t="s">
        <v>507</v>
      </c>
    </row>
    <row r="292" spans="2:65" s="1" customFormat="1" ht="24.2" customHeight="1">
      <c r="B292" s="30"/>
      <c r="C292" s="161" t="s">
        <v>508</v>
      </c>
      <c r="D292" s="161" t="s">
        <v>193</v>
      </c>
      <c r="E292" s="162" t="s">
        <v>509</v>
      </c>
      <c r="F292" s="163" t="s">
        <v>510</v>
      </c>
      <c r="G292" s="164" t="s">
        <v>313</v>
      </c>
      <c r="H292" s="165">
        <v>24</v>
      </c>
      <c r="I292" s="166"/>
      <c r="J292" s="167">
        <f t="shared" si="0"/>
        <v>0</v>
      </c>
      <c r="K292" s="168"/>
      <c r="L292" s="169"/>
      <c r="M292" s="170" t="s">
        <v>1</v>
      </c>
      <c r="N292" s="171" t="s">
        <v>40</v>
      </c>
      <c r="P292" s="142">
        <f t="shared" si="1"/>
        <v>0</v>
      </c>
      <c r="Q292" s="142">
        <v>2E-3</v>
      </c>
      <c r="R292" s="142">
        <f t="shared" si="2"/>
        <v>4.8000000000000001E-2</v>
      </c>
      <c r="S292" s="142">
        <v>0</v>
      </c>
      <c r="T292" s="143">
        <f t="shared" si="3"/>
        <v>0</v>
      </c>
      <c r="AR292" s="144" t="s">
        <v>162</v>
      </c>
      <c r="AT292" s="144" t="s">
        <v>193</v>
      </c>
      <c r="AU292" s="144" t="s">
        <v>126</v>
      </c>
      <c r="AY292" s="15" t="s">
        <v>119</v>
      </c>
      <c r="BE292" s="145">
        <f t="shared" si="4"/>
        <v>0</v>
      </c>
      <c r="BF292" s="145">
        <f t="shared" si="5"/>
        <v>0</v>
      </c>
      <c r="BG292" s="145">
        <f t="shared" si="6"/>
        <v>0</v>
      </c>
      <c r="BH292" s="145">
        <f t="shared" si="7"/>
        <v>0</v>
      </c>
      <c r="BI292" s="145">
        <f t="shared" si="8"/>
        <v>0</v>
      </c>
      <c r="BJ292" s="15" t="s">
        <v>126</v>
      </c>
      <c r="BK292" s="145">
        <f t="shared" si="9"/>
        <v>0</v>
      </c>
      <c r="BL292" s="15" t="s">
        <v>125</v>
      </c>
      <c r="BM292" s="144" t="s">
        <v>511</v>
      </c>
    </row>
    <row r="293" spans="2:65" s="12" customFormat="1">
      <c r="B293" s="146"/>
      <c r="D293" s="147" t="s">
        <v>128</v>
      </c>
      <c r="E293" s="148" t="s">
        <v>1</v>
      </c>
      <c r="F293" s="149" t="s">
        <v>512</v>
      </c>
      <c r="H293" s="150">
        <v>24</v>
      </c>
      <c r="I293" s="151"/>
      <c r="L293" s="146"/>
      <c r="M293" s="152"/>
      <c r="T293" s="153"/>
      <c r="AT293" s="148" t="s">
        <v>128</v>
      </c>
      <c r="AU293" s="148" t="s">
        <v>126</v>
      </c>
      <c r="AV293" s="12" t="s">
        <v>126</v>
      </c>
      <c r="AW293" s="12" t="s">
        <v>31</v>
      </c>
      <c r="AX293" s="12" t="s">
        <v>82</v>
      </c>
      <c r="AY293" s="148" t="s">
        <v>119</v>
      </c>
    </row>
    <row r="294" spans="2:65" s="1" customFormat="1" ht="33" customHeight="1">
      <c r="B294" s="30"/>
      <c r="C294" s="132" t="s">
        <v>513</v>
      </c>
      <c r="D294" s="132" t="s">
        <v>121</v>
      </c>
      <c r="E294" s="133" t="s">
        <v>514</v>
      </c>
      <c r="F294" s="134" t="s">
        <v>515</v>
      </c>
      <c r="G294" s="135" t="s">
        <v>303</v>
      </c>
      <c r="H294" s="136">
        <v>100</v>
      </c>
      <c r="I294" s="137"/>
      <c r="J294" s="138">
        <f>ROUND(I294*H294,2)</f>
        <v>0</v>
      </c>
      <c r="K294" s="139"/>
      <c r="L294" s="30"/>
      <c r="M294" s="140" t="s">
        <v>1</v>
      </c>
      <c r="N294" s="141" t="s">
        <v>40</v>
      </c>
      <c r="P294" s="142">
        <f>O294*H294</f>
        <v>0</v>
      </c>
      <c r="Q294" s="142">
        <v>2.4519999999999999E-5</v>
      </c>
      <c r="R294" s="142">
        <f>Q294*H294</f>
        <v>2.4519999999999998E-3</v>
      </c>
      <c r="S294" s="142">
        <v>0</v>
      </c>
      <c r="T294" s="143">
        <f>S294*H294</f>
        <v>0</v>
      </c>
      <c r="AR294" s="144" t="s">
        <v>125</v>
      </c>
      <c r="AT294" s="144" t="s">
        <v>121</v>
      </c>
      <c r="AU294" s="144" t="s">
        <v>126</v>
      </c>
      <c r="AY294" s="15" t="s">
        <v>119</v>
      </c>
      <c r="BE294" s="145">
        <f>IF(N294="základná",J294,0)</f>
        <v>0</v>
      </c>
      <c r="BF294" s="145">
        <f>IF(N294="znížená",J294,0)</f>
        <v>0</v>
      </c>
      <c r="BG294" s="145">
        <f>IF(N294="zákl. prenesená",J294,0)</f>
        <v>0</v>
      </c>
      <c r="BH294" s="145">
        <f>IF(N294="zníž. prenesená",J294,0)</f>
        <v>0</v>
      </c>
      <c r="BI294" s="145">
        <f>IF(N294="nulová",J294,0)</f>
        <v>0</v>
      </c>
      <c r="BJ294" s="15" t="s">
        <v>126</v>
      </c>
      <c r="BK294" s="145">
        <f>ROUND(I294*H294,2)</f>
        <v>0</v>
      </c>
      <c r="BL294" s="15" t="s">
        <v>125</v>
      </c>
      <c r="BM294" s="144" t="s">
        <v>516</v>
      </c>
    </row>
    <row r="295" spans="2:65" s="1" customFormat="1" ht="21.75" customHeight="1">
      <c r="B295" s="30"/>
      <c r="C295" s="132" t="s">
        <v>517</v>
      </c>
      <c r="D295" s="132" t="s">
        <v>121</v>
      </c>
      <c r="E295" s="133" t="s">
        <v>518</v>
      </c>
      <c r="F295" s="134" t="s">
        <v>519</v>
      </c>
      <c r="G295" s="135" t="s">
        <v>303</v>
      </c>
      <c r="H295" s="136">
        <v>137</v>
      </c>
      <c r="I295" s="137"/>
      <c r="J295" s="138">
        <f>ROUND(I295*H295,2)</f>
        <v>0</v>
      </c>
      <c r="K295" s="139"/>
      <c r="L295" s="30"/>
      <c r="M295" s="140" t="s">
        <v>1</v>
      </c>
      <c r="N295" s="141" t="s">
        <v>40</v>
      </c>
      <c r="P295" s="142">
        <f>O295*H295</f>
        <v>0</v>
      </c>
      <c r="Q295" s="142">
        <v>9.2999999999999997E-5</v>
      </c>
      <c r="R295" s="142">
        <f>Q295*H295</f>
        <v>1.2740999999999999E-2</v>
      </c>
      <c r="S295" s="142">
        <v>0</v>
      </c>
      <c r="T295" s="143">
        <f>S295*H295</f>
        <v>0</v>
      </c>
      <c r="AR295" s="144" t="s">
        <v>125</v>
      </c>
      <c r="AT295" s="144" t="s">
        <v>121</v>
      </c>
      <c r="AU295" s="144" t="s">
        <v>126</v>
      </c>
      <c r="AY295" s="15" t="s">
        <v>119</v>
      </c>
      <c r="BE295" s="145">
        <f>IF(N295="základná",J295,0)</f>
        <v>0</v>
      </c>
      <c r="BF295" s="145">
        <f>IF(N295="znížená",J295,0)</f>
        <v>0</v>
      </c>
      <c r="BG295" s="145">
        <f>IF(N295="zákl. prenesená",J295,0)</f>
        <v>0</v>
      </c>
      <c r="BH295" s="145">
        <f>IF(N295="zníž. prenesená",J295,0)</f>
        <v>0</v>
      </c>
      <c r="BI295" s="145">
        <f>IF(N295="nulová",J295,0)</f>
        <v>0</v>
      </c>
      <c r="BJ295" s="15" t="s">
        <v>126</v>
      </c>
      <c r="BK295" s="145">
        <f>ROUND(I295*H295,2)</f>
        <v>0</v>
      </c>
      <c r="BL295" s="15" t="s">
        <v>125</v>
      </c>
      <c r="BM295" s="144" t="s">
        <v>520</v>
      </c>
    </row>
    <row r="296" spans="2:65" s="11" customFormat="1" ht="22.9" customHeight="1">
      <c r="B296" s="120"/>
      <c r="D296" s="121" t="s">
        <v>73</v>
      </c>
      <c r="E296" s="130" t="s">
        <v>167</v>
      </c>
      <c r="F296" s="130" t="s">
        <v>521</v>
      </c>
      <c r="I296" s="123"/>
      <c r="J296" s="131">
        <f>BK296</f>
        <v>0</v>
      </c>
      <c r="L296" s="120"/>
      <c r="M296" s="125"/>
      <c r="P296" s="126">
        <f>SUM(P297:P318)</f>
        <v>0</v>
      </c>
      <c r="R296" s="126">
        <f>SUM(R297:R318)</f>
        <v>194.64858408000001</v>
      </c>
      <c r="T296" s="127">
        <f>SUM(T297:T318)</f>
        <v>0</v>
      </c>
      <c r="AR296" s="121" t="s">
        <v>82</v>
      </c>
      <c r="AT296" s="128" t="s">
        <v>73</v>
      </c>
      <c r="AU296" s="128" t="s">
        <v>82</v>
      </c>
      <c r="AY296" s="121" t="s">
        <v>119</v>
      </c>
      <c r="BK296" s="129">
        <f>SUM(BK297:BK318)</f>
        <v>0</v>
      </c>
    </row>
    <row r="297" spans="2:65" s="1" customFormat="1" ht="24.2" customHeight="1">
      <c r="B297" s="30"/>
      <c r="C297" s="219" t="s">
        <v>522</v>
      </c>
      <c r="D297" s="219" t="s">
        <v>121</v>
      </c>
      <c r="E297" s="220" t="s">
        <v>523</v>
      </c>
      <c r="F297" s="221" t="s">
        <v>524</v>
      </c>
      <c r="G297" s="222" t="s">
        <v>313</v>
      </c>
      <c r="H297" s="223">
        <v>4</v>
      </c>
      <c r="I297" s="224"/>
      <c r="J297" s="225">
        <f>ROUND(I297*H297,2)</f>
        <v>0</v>
      </c>
      <c r="K297" s="139"/>
      <c r="L297" s="30"/>
      <c r="M297" s="140" t="s">
        <v>1</v>
      </c>
      <c r="N297" s="141" t="s">
        <v>40</v>
      </c>
      <c r="P297" s="142">
        <f>O297*H297</f>
        <v>0</v>
      </c>
      <c r="Q297" s="142">
        <v>0.15756020000000001</v>
      </c>
      <c r="R297" s="142">
        <f>Q297*H297</f>
        <v>0.63024080000000005</v>
      </c>
      <c r="S297" s="142">
        <v>0</v>
      </c>
      <c r="T297" s="143">
        <f>S297*H297</f>
        <v>0</v>
      </c>
      <c r="AR297" s="144" t="s">
        <v>125</v>
      </c>
      <c r="AT297" s="144" t="s">
        <v>121</v>
      </c>
      <c r="AU297" s="144" t="s">
        <v>126</v>
      </c>
      <c r="AY297" s="15" t="s">
        <v>119</v>
      </c>
      <c r="BE297" s="145">
        <f>IF(N297="základná",J297,0)</f>
        <v>0</v>
      </c>
      <c r="BF297" s="145">
        <f>IF(N297="znížená",J297,0)</f>
        <v>0</v>
      </c>
      <c r="BG297" s="145">
        <f>IF(N297="zákl. prenesená",J297,0)</f>
        <v>0</v>
      </c>
      <c r="BH297" s="145">
        <f>IF(N297="zníž. prenesená",J297,0)</f>
        <v>0</v>
      </c>
      <c r="BI297" s="145">
        <f>IF(N297="nulová",J297,0)</f>
        <v>0</v>
      </c>
      <c r="BJ297" s="15" t="s">
        <v>126</v>
      </c>
      <c r="BK297" s="145">
        <f>ROUND(I297*H297,2)</f>
        <v>0</v>
      </c>
      <c r="BL297" s="15" t="s">
        <v>125</v>
      </c>
      <c r="BM297" s="144" t="s">
        <v>525</v>
      </c>
    </row>
    <row r="298" spans="2:65" s="1" customFormat="1" ht="16.5" customHeight="1">
      <c r="B298" s="30"/>
      <c r="C298" s="232" t="s">
        <v>526</v>
      </c>
      <c r="D298" s="232" t="s">
        <v>193</v>
      </c>
      <c r="E298" s="233" t="s">
        <v>527</v>
      </c>
      <c r="F298" s="234" t="s">
        <v>528</v>
      </c>
      <c r="G298" s="235" t="s">
        <v>313</v>
      </c>
      <c r="H298" s="236">
        <v>4</v>
      </c>
      <c r="I298" s="237"/>
      <c r="J298" s="238">
        <f>ROUND(I298*H298,2)</f>
        <v>0</v>
      </c>
      <c r="K298" s="168"/>
      <c r="L298" s="169"/>
      <c r="M298" s="170" t="s">
        <v>1</v>
      </c>
      <c r="N298" s="171" t="s">
        <v>40</v>
      </c>
      <c r="P298" s="142">
        <f>O298*H298</f>
        <v>0</v>
      </c>
      <c r="Q298" s="142">
        <v>1.5E-3</v>
      </c>
      <c r="R298" s="142">
        <f>Q298*H298</f>
        <v>6.0000000000000001E-3</v>
      </c>
      <c r="S298" s="142">
        <v>0</v>
      </c>
      <c r="T298" s="143">
        <f>S298*H298</f>
        <v>0</v>
      </c>
      <c r="AR298" s="144" t="s">
        <v>162</v>
      </c>
      <c r="AT298" s="144" t="s">
        <v>193</v>
      </c>
      <c r="AU298" s="144" t="s">
        <v>126</v>
      </c>
      <c r="AY298" s="15" t="s">
        <v>119</v>
      </c>
      <c r="BE298" s="145">
        <f>IF(N298="základná",J298,0)</f>
        <v>0</v>
      </c>
      <c r="BF298" s="145">
        <f>IF(N298="znížená",J298,0)</f>
        <v>0</v>
      </c>
      <c r="BG298" s="145">
        <f>IF(N298="zákl. prenesená",J298,0)</f>
        <v>0</v>
      </c>
      <c r="BH298" s="145">
        <f>IF(N298="zníž. prenesená",J298,0)</f>
        <v>0</v>
      </c>
      <c r="BI298" s="145">
        <f>IF(N298="nulová",J298,0)</f>
        <v>0</v>
      </c>
      <c r="BJ298" s="15" t="s">
        <v>126</v>
      </c>
      <c r="BK298" s="145">
        <f>ROUND(I298*H298,2)</f>
        <v>0</v>
      </c>
      <c r="BL298" s="15" t="s">
        <v>125</v>
      </c>
      <c r="BM298" s="144" t="s">
        <v>529</v>
      </c>
    </row>
    <row r="299" spans="2:65" s="1" customFormat="1" ht="24.2" customHeight="1">
      <c r="B299" s="30"/>
      <c r="C299" s="132" t="s">
        <v>530</v>
      </c>
      <c r="D299" s="132" t="s">
        <v>121</v>
      </c>
      <c r="E299" s="133" t="s">
        <v>531</v>
      </c>
      <c r="F299" s="134" t="s">
        <v>532</v>
      </c>
      <c r="G299" s="135" t="s">
        <v>313</v>
      </c>
      <c r="H299" s="136">
        <v>1</v>
      </c>
      <c r="I299" s="137"/>
      <c r="J299" s="138">
        <f>ROUND(I299*H299,2)</f>
        <v>0</v>
      </c>
      <c r="K299" s="139"/>
      <c r="L299" s="30"/>
      <c r="M299" s="140" t="s">
        <v>1</v>
      </c>
      <c r="N299" s="141" t="s">
        <v>40</v>
      </c>
      <c r="P299" s="142">
        <f>O299*H299</f>
        <v>0</v>
      </c>
      <c r="Q299" s="142">
        <v>14.553509999999999</v>
      </c>
      <c r="R299" s="142">
        <f>Q299*H299</f>
        <v>14.553509999999999</v>
      </c>
      <c r="S299" s="142">
        <v>0</v>
      </c>
      <c r="T299" s="143">
        <f>S299*H299</f>
        <v>0</v>
      </c>
      <c r="AR299" s="144" t="s">
        <v>125</v>
      </c>
      <c r="AT299" s="144" t="s">
        <v>121</v>
      </c>
      <c r="AU299" s="144" t="s">
        <v>126</v>
      </c>
      <c r="AY299" s="15" t="s">
        <v>119</v>
      </c>
      <c r="BE299" s="145">
        <f>IF(N299="základná",J299,0)</f>
        <v>0</v>
      </c>
      <c r="BF299" s="145">
        <f>IF(N299="znížená",J299,0)</f>
        <v>0</v>
      </c>
      <c r="BG299" s="145">
        <f>IF(N299="zákl. prenesená",J299,0)</f>
        <v>0</v>
      </c>
      <c r="BH299" s="145">
        <f>IF(N299="zníž. prenesená",J299,0)</f>
        <v>0</v>
      </c>
      <c r="BI299" s="145">
        <f>IF(N299="nulová",J299,0)</f>
        <v>0</v>
      </c>
      <c r="BJ299" s="15" t="s">
        <v>126</v>
      </c>
      <c r="BK299" s="145">
        <f>ROUND(I299*H299,2)</f>
        <v>0</v>
      </c>
      <c r="BL299" s="15" t="s">
        <v>125</v>
      </c>
      <c r="BM299" s="144" t="s">
        <v>533</v>
      </c>
    </row>
    <row r="300" spans="2:65" s="12" customFormat="1" ht="22.5">
      <c r="B300" s="146"/>
      <c r="D300" s="147" t="s">
        <v>128</v>
      </c>
      <c r="E300" s="148" t="s">
        <v>1</v>
      </c>
      <c r="F300" s="149" t="s">
        <v>534</v>
      </c>
      <c r="H300" s="150">
        <v>1</v>
      </c>
      <c r="I300" s="151"/>
      <c r="L300" s="146"/>
      <c r="M300" s="152"/>
      <c r="T300" s="153"/>
      <c r="AT300" s="148" t="s">
        <v>128</v>
      </c>
      <c r="AU300" s="148" t="s">
        <v>126</v>
      </c>
      <c r="AV300" s="12" t="s">
        <v>126</v>
      </c>
      <c r="AW300" s="12" t="s">
        <v>31</v>
      </c>
      <c r="AX300" s="12" t="s">
        <v>82</v>
      </c>
      <c r="AY300" s="148" t="s">
        <v>119</v>
      </c>
    </row>
    <row r="301" spans="2:65" s="1" customFormat="1" ht="21.75" customHeight="1">
      <c r="B301" s="30"/>
      <c r="C301" s="132" t="s">
        <v>535</v>
      </c>
      <c r="D301" s="132" t="s">
        <v>121</v>
      </c>
      <c r="E301" s="133" t="s">
        <v>536</v>
      </c>
      <c r="F301" s="134" t="s">
        <v>537</v>
      </c>
      <c r="G301" s="135" t="s">
        <v>303</v>
      </c>
      <c r="H301" s="136">
        <v>10</v>
      </c>
      <c r="I301" s="137"/>
      <c r="J301" s="138">
        <f>ROUND(I301*H301,2)</f>
        <v>0</v>
      </c>
      <c r="K301" s="139"/>
      <c r="L301" s="30"/>
      <c r="M301" s="140" t="s">
        <v>1</v>
      </c>
      <c r="N301" s="141" t="s">
        <v>40</v>
      </c>
      <c r="P301" s="142">
        <f>O301*H301</f>
        <v>0</v>
      </c>
      <c r="Q301" s="142">
        <v>0.90200709999999995</v>
      </c>
      <c r="R301" s="142">
        <f>Q301*H301</f>
        <v>9.0200709999999997</v>
      </c>
      <c r="S301" s="142">
        <v>0</v>
      </c>
      <c r="T301" s="143">
        <f>S301*H301</f>
        <v>0</v>
      </c>
      <c r="AR301" s="144" t="s">
        <v>125</v>
      </c>
      <c r="AT301" s="144" t="s">
        <v>121</v>
      </c>
      <c r="AU301" s="144" t="s">
        <v>126</v>
      </c>
      <c r="AY301" s="15" t="s">
        <v>119</v>
      </c>
      <c r="BE301" s="145">
        <f>IF(N301="základná",J301,0)</f>
        <v>0</v>
      </c>
      <c r="BF301" s="145">
        <f>IF(N301="znížená",J301,0)</f>
        <v>0</v>
      </c>
      <c r="BG301" s="145">
        <f>IF(N301="zákl. prenesená",J301,0)</f>
        <v>0</v>
      </c>
      <c r="BH301" s="145">
        <f>IF(N301="zníž. prenesená",J301,0)</f>
        <v>0</v>
      </c>
      <c r="BI301" s="145">
        <f>IF(N301="nulová",J301,0)</f>
        <v>0</v>
      </c>
      <c r="BJ301" s="15" t="s">
        <v>126</v>
      </c>
      <c r="BK301" s="145">
        <f>ROUND(I301*H301,2)</f>
        <v>0</v>
      </c>
      <c r="BL301" s="15" t="s">
        <v>125</v>
      </c>
      <c r="BM301" s="144" t="s">
        <v>538</v>
      </c>
    </row>
    <row r="302" spans="2:65" s="1" customFormat="1" ht="24.2" customHeight="1">
      <c r="B302" s="30"/>
      <c r="C302" s="161" t="s">
        <v>539</v>
      </c>
      <c r="D302" s="161" t="s">
        <v>193</v>
      </c>
      <c r="E302" s="162" t="s">
        <v>540</v>
      </c>
      <c r="F302" s="163" t="s">
        <v>541</v>
      </c>
      <c r="G302" s="164" t="s">
        <v>313</v>
      </c>
      <c r="H302" s="165">
        <v>4.04</v>
      </c>
      <c r="I302" s="166"/>
      <c r="J302" s="167">
        <f>ROUND(I302*H302,2)</f>
        <v>0</v>
      </c>
      <c r="K302" s="168"/>
      <c r="L302" s="169"/>
      <c r="M302" s="170" t="s">
        <v>1</v>
      </c>
      <c r="N302" s="171" t="s">
        <v>40</v>
      </c>
      <c r="P302" s="142">
        <f>O302*H302</f>
        <v>0</v>
      </c>
      <c r="Q302" s="142">
        <v>1.48</v>
      </c>
      <c r="R302" s="142">
        <f>Q302*H302</f>
        <v>5.9791999999999996</v>
      </c>
      <c r="S302" s="142">
        <v>0</v>
      </c>
      <c r="T302" s="143">
        <f>S302*H302</f>
        <v>0</v>
      </c>
      <c r="AR302" s="144" t="s">
        <v>162</v>
      </c>
      <c r="AT302" s="144" t="s">
        <v>193</v>
      </c>
      <c r="AU302" s="144" t="s">
        <v>126</v>
      </c>
      <c r="AY302" s="15" t="s">
        <v>119</v>
      </c>
      <c r="BE302" s="145">
        <f>IF(N302="základná",J302,0)</f>
        <v>0</v>
      </c>
      <c r="BF302" s="145">
        <f>IF(N302="znížená",J302,0)</f>
        <v>0</v>
      </c>
      <c r="BG302" s="145">
        <f>IF(N302="zákl. prenesená",J302,0)</f>
        <v>0</v>
      </c>
      <c r="BH302" s="145">
        <f>IF(N302="zníž. prenesená",J302,0)</f>
        <v>0</v>
      </c>
      <c r="BI302" s="145">
        <f>IF(N302="nulová",J302,0)</f>
        <v>0</v>
      </c>
      <c r="BJ302" s="15" t="s">
        <v>126</v>
      </c>
      <c r="BK302" s="145">
        <f>ROUND(I302*H302,2)</f>
        <v>0</v>
      </c>
      <c r="BL302" s="15" t="s">
        <v>125</v>
      </c>
      <c r="BM302" s="144" t="s">
        <v>542</v>
      </c>
    </row>
    <row r="303" spans="2:65" s="12" customFormat="1">
      <c r="B303" s="146"/>
      <c r="D303" s="147" t="s">
        <v>128</v>
      </c>
      <c r="F303" s="149" t="s">
        <v>543</v>
      </c>
      <c r="H303" s="150">
        <v>4.04</v>
      </c>
      <c r="I303" s="151"/>
      <c r="L303" s="146"/>
      <c r="M303" s="152"/>
      <c r="T303" s="153"/>
      <c r="AT303" s="148" t="s">
        <v>128</v>
      </c>
      <c r="AU303" s="148" t="s">
        <v>126</v>
      </c>
      <c r="AV303" s="12" t="s">
        <v>126</v>
      </c>
      <c r="AW303" s="12" t="s">
        <v>4</v>
      </c>
      <c r="AX303" s="12" t="s">
        <v>82</v>
      </c>
      <c r="AY303" s="148" t="s">
        <v>119</v>
      </c>
    </row>
    <row r="304" spans="2:65" s="1" customFormat="1" ht="24.2" customHeight="1">
      <c r="B304" s="30"/>
      <c r="C304" s="132" t="s">
        <v>544</v>
      </c>
      <c r="D304" s="132" t="s">
        <v>121</v>
      </c>
      <c r="E304" s="133" t="s">
        <v>545</v>
      </c>
      <c r="F304" s="134" t="s">
        <v>546</v>
      </c>
      <c r="G304" s="135" t="s">
        <v>132</v>
      </c>
      <c r="H304" s="136">
        <v>10.614000000000001</v>
      </c>
      <c r="I304" s="137"/>
      <c r="J304" s="138">
        <f>ROUND(I304*H304,2)</f>
        <v>0</v>
      </c>
      <c r="K304" s="139"/>
      <c r="L304" s="30"/>
      <c r="M304" s="140" t="s">
        <v>1</v>
      </c>
      <c r="N304" s="141" t="s">
        <v>40</v>
      </c>
      <c r="P304" s="142">
        <f>O304*H304</f>
        <v>0</v>
      </c>
      <c r="Q304" s="142">
        <v>2.42502</v>
      </c>
      <c r="R304" s="142">
        <f>Q304*H304</f>
        <v>25.739162280000002</v>
      </c>
      <c r="S304" s="142">
        <v>0</v>
      </c>
      <c r="T304" s="143">
        <f>S304*H304</f>
        <v>0</v>
      </c>
      <c r="AR304" s="144" t="s">
        <v>125</v>
      </c>
      <c r="AT304" s="144" t="s">
        <v>121</v>
      </c>
      <c r="AU304" s="144" t="s">
        <v>126</v>
      </c>
      <c r="AY304" s="15" t="s">
        <v>119</v>
      </c>
      <c r="BE304" s="145">
        <f>IF(N304="základná",J304,0)</f>
        <v>0</v>
      </c>
      <c r="BF304" s="145">
        <f>IF(N304="znížená",J304,0)</f>
        <v>0</v>
      </c>
      <c r="BG304" s="145">
        <f>IF(N304="zákl. prenesená",J304,0)</f>
        <v>0</v>
      </c>
      <c r="BH304" s="145">
        <f>IF(N304="zníž. prenesená",J304,0)</f>
        <v>0</v>
      </c>
      <c r="BI304" s="145">
        <f>IF(N304="nulová",J304,0)</f>
        <v>0</v>
      </c>
      <c r="BJ304" s="15" t="s">
        <v>126</v>
      </c>
      <c r="BK304" s="145">
        <f>ROUND(I304*H304,2)</f>
        <v>0</v>
      </c>
      <c r="BL304" s="15" t="s">
        <v>125</v>
      </c>
      <c r="BM304" s="144" t="s">
        <v>547</v>
      </c>
    </row>
    <row r="305" spans="2:65" s="12" customFormat="1" ht="22.5">
      <c r="B305" s="146"/>
      <c r="D305" s="147" t="s">
        <v>128</v>
      </c>
      <c r="E305" s="148" t="s">
        <v>1</v>
      </c>
      <c r="F305" s="149" t="s">
        <v>548</v>
      </c>
      <c r="H305" s="150">
        <v>10.614000000000001</v>
      </c>
      <c r="I305" s="151"/>
      <c r="L305" s="146"/>
      <c r="M305" s="152"/>
      <c r="T305" s="153"/>
      <c r="AT305" s="148" t="s">
        <v>128</v>
      </c>
      <c r="AU305" s="148" t="s">
        <v>126</v>
      </c>
      <c r="AV305" s="12" t="s">
        <v>126</v>
      </c>
      <c r="AW305" s="12" t="s">
        <v>31</v>
      </c>
      <c r="AX305" s="12" t="s">
        <v>82</v>
      </c>
      <c r="AY305" s="148" t="s">
        <v>119</v>
      </c>
    </row>
    <row r="306" spans="2:65" s="1" customFormat="1" ht="33" customHeight="1">
      <c r="B306" s="30"/>
      <c r="C306" s="132" t="s">
        <v>549</v>
      </c>
      <c r="D306" s="132" t="s">
        <v>121</v>
      </c>
      <c r="E306" s="133" t="s">
        <v>550</v>
      </c>
      <c r="F306" s="134" t="s">
        <v>551</v>
      </c>
      <c r="G306" s="135" t="s">
        <v>303</v>
      </c>
      <c r="H306" s="136">
        <v>140</v>
      </c>
      <c r="I306" s="137"/>
      <c r="J306" s="138">
        <f>ROUND(I306*H306,2)</f>
        <v>0</v>
      </c>
      <c r="K306" s="139"/>
      <c r="L306" s="30"/>
      <c r="M306" s="140" t="s">
        <v>1</v>
      </c>
      <c r="N306" s="141" t="s">
        <v>40</v>
      </c>
      <c r="P306" s="142">
        <f>O306*H306</f>
        <v>0</v>
      </c>
      <c r="Q306" s="142">
        <v>0.58079999999999998</v>
      </c>
      <c r="R306" s="142">
        <f>Q306*H306</f>
        <v>81.311999999999998</v>
      </c>
      <c r="S306" s="142">
        <v>0</v>
      </c>
      <c r="T306" s="143">
        <f>S306*H306</f>
        <v>0</v>
      </c>
      <c r="AR306" s="144" t="s">
        <v>125</v>
      </c>
      <c r="AT306" s="144" t="s">
        <v>121</v>
      </c>
      <c r="AU306" s="144" t="s">
        <v>126</v>
      </c>
      <c r="AY306" s="15" t="s">
        <v>119</v>
      </c>
      <c r="BE306" s="145">
        <f>IF(N306="základná",J306,0)</f>
        <v>0</v>
      </c>
      <c r="BF306" s="145">
        <f>IF(N306="znížená",J306,0)</f>
        <v>0</v>
      </c>
      <c r="BG306" s="145">
        <f>IF(N306="zákl. prenesená",J306,0)</f>
        <v>0</v>
      </c>
      <c r="BH306" s="145">
        <f>IF(N306="zníž. prenesená",J306,0)</f>
        <v>0</v>
      </c>
      <c r="BI306" s="145">
        <f>IF(N306="nulová",J306,0)</f>
        <v>0</v>
      </c>
      <c r="BJ306" s="15" t="s">
        <v>126</v>
      </c>
      <c r="BK306" s="145">
        <f>ROUND(I306*H306,2)</f>
        <v>0</v>
      </c>
      <c r="BL306" s="15" t="s">
        <v>125</v>
      </c>
      <c r="BM306" s="144" t="s">
        <v>552</v>
      </c>
    </row>
    <row r="307" spans="2:65" s="12" customFormat="1">
      <c r="B307" s="146"/>
      <c r="D307" s="147" t="s">
        <v>128</v>
      </c>
      <c r="E307" s="148" t="s">
        <v>1</v>
      </c>
      <c r="F307" s="149" t="s">
        <v>553</v>
      </c>
      <c r="H307" s="150">
        <v>140</v>
      </c>
      <c r="I307" s="151"/>
      <c r="L307" s="146"/>
      <c r="M307" s="152"/>
      <c r="T307" s="153"/>
      <c r="AT307" s="148" t="s">
        <v>128</v>
      </c>
      <c r="AU307" s="148" t="s">
        <v>126</v>
      </c>
      <c r="AV307" s="12" t="s">
        <v>126</v>
      </c>
      <c r="AW307" s="12" t="s">
        <v>31</v>
      </c>
      <c r="AX307" s="12" t="s">
        <v>82</v>
      </c>
      <c r="AY307" s="148" t="s">
        <v>119</v>
      </c>
    </row>
    <row r="308" spans="2:65" s="1" customFormat="1" ht="16.5" customHeight="1">
      <c r="B308" s="30"/>
      <c r="C308" s="232" t="s">
        <v>554</v>
      </c>
      <c r="D308" s="232" t="s">
        <v>193</v>
      </c>
      <c r="E308" s="233" t="s">
        <v>555</v>
      </c>
      <c r="F308" s="234" t="s">
        <v>556</v>
      </c>
      <c r="G308" s="235" t="s">
        <v>313</v>
      </c>
      <c r="H308" s="236">
        <v>282.8</v>
      </c>
      <c r="I308" s="237"/>
      <c r="J308" s="238">
        <f>ROUND(I308*H308,2)</f>
        <v>0</v>
      </c>
      <c r="K308" s="168"/>
      <c r="L308" s="169"/>
      <c r="M308" s="170" t="s">
        <v>1</v>
      </c>
      <c r="N308" s="171" t="s">
        <v>40</v>
      </c>
      <c r="P308" s="142">
        <f>O308*H308</f>
        <v>0</v>
      </c>
      <c r="Q308" s="142">
        <v>0.20300000000000001</v>
      </c>
      <c r="R308" s="142">
        <f>Q308*H308</f>
        <v>57.408400000000007</v>
      </c>
      <c r="S308" s="142">
        <v>0</v>
      </c>
      <c r="T308" s="143">
        <f>S308*H308</f>
        <v>0</v>
      </c>
      <c r="AR308" s="144" t="s">
        <v>162</v>
      </c>
      <c r="AT308" s="144" t="s">
        <v>193</v>
      </c>
      <c r="AU308" s="144" t="s">
        <v>126</v>
      </c>
      <c r="AY308" s="15" t="s">
        <v>119</v>
      </c>
      <c r="BE308" s="145">
        <f>IF(N308="základná",J308,0)</f>
        <v>0</v>
      </c>
      <c r="BF308" s="145">
        <f>IF(N308="znížená",J308,0)</f>
        <v>0</v>
      </c>
      <c r="BG308" s="145">
        <f>IF(N308="zákl. prenesená",J308,0)</f>
        <v>0</v>
      </c>
      <c r="BH308" s="145">
        <f>IF(N308="zníž. prenesená",J308,0)</f>
        <v>0</v>
      </c>
      <c r="BI308" s="145">
        <f>IF(N308="nulová",J308,0)</f>
        <v>0</v>
      </c>
      <c r="BJ308" s="15" t="s">
        <v>126</v>
      </c>
      <c r="BK308" s="145">
        <f>ROUND(I308*H308,2)</f>
        <v>0</v>
      </c>
      <c r="BL308" s="15" t="s">
        <v>125</v>
      </c>
      <c r="BM308" s="144" t="s">
        <v>557</v>
      </c>
    </row>
    <row r="309" spans="2:65" s="12" customFormat="1">
      <c r="B309" s="146"/>
      <c r="D309" s="147" t="s">
        <v>128</v>
      </c>
      <c r="F309" s="149" t="s">
        <v>558</v>
      </c>
      <c r="H309" s="150">
        <v>282.8</v>
      </c>
      <c r="I309" s="151"/>
      <c r="L309" s="146"/>
      <c r="M309" s="152"/>
      <c r="T309" s="153"/>
      <c r="AT309" s="148" t="s">
        <v>128</v>
      </c>
      <c r="AU309" s="148" t="s">
        <v>126</v>
      </c>
      <c r="AV309" s="12" t="s">
        <v>126</v>
      </c>
      <c r="AW309" s="12" t="s">
        <v>4</v>
      </c>
      <c r="AX309" s="12" t="s">
        <v>82</v>
      </c>
      <c r="AY309" s="148" t="s">
        <v>119</v>
      </c>
    </row>
    <row r="310" spans="2:65" s="1" customFormat="1" ht="24.2" customHeight="1">
      <c r="B310" s="30"/>
      <c r="C310" s="132" t="s">
        <v>559</v>
      </c>
      <c r="D310" s="132" t="s">
        <v>121</v>
      </c>
      <c r="E310" s="133" t="s">
        <v>560</v>
      </c>
      <c r="F310" s="134" t="s">
        <v>561</v>
      </c>
      <c r="G310" s="135" t="s">
        <v>196</v>
      </c>
      <c r="H310" s="136">
        <v>246.6</v>
      </c>
      <c r="I310" s="137"/>
      <c r="J310" s="138">
        <f>ROUND(I310*H310,2)</f>
        <v>0</v>
      </c>
      <c r="K310" s="139"/>
      <c r="L310" s="30"/>
      <c r="M310" s="140" t="s">
        <v>1</v>
      </c>
      <c r="N310" s="141" t="s">
        <v>40</v>
      </c>
      <c r="P310" s="142">
        <f>O310*H310</f>
        <v>0</v>
      </c>
      <c r="Q310" s="142">
        <v>0</v>
      </c>
      <c r="R310" s="142">
        <f>Q310*H310</f>
        <v>0</v>
      </c>
      <c r="S310" s="142">
        <v>0</v>
      </c>
      <c r="T310" s="143">
        <f>S310*H310</f>
        <v>0</v>
      </c>
      <c r="AR310" s="144" t="s">
        <v>125</v>
      </c>
      <c r="AT310" s="144" t="s">
        <v>121</v>
      </c>
      <c r="AU310" s="144" t="s">
        <v>126</v>
      </c>
      <c r="AY310" s="15" t="s">
        <v>119</v>
      </c>
      <c r="BE310" s="145">
        <f>IF(N310="základná",J310,0)</f>
        <v>0</v>
      </c>
      <c r="BF310" s="145">
        <f>IF(N310="znížená",J310,0)</f>
        <v>0</v>
      </c>
      <c r="BG310" s="145">
        <f>IF(N310="zákl. prenesená",J310,0)</f>
        <v>0</v>
      </c>
      <c r="BH310" s="145">
        <f>IF(N310="zníž. prenesená",J310,0)</f>
        <v>0</v>
      </c>
      <c r="BI310" s="145">
        <f>IF(N310="nulová",J310,0)</f>
        <v>0</v>
      </c>
      <c r="BJ310" s="15" t="s">
        <v>126</v>
      </c>
      <c r="BK310" s="145">
        <f>ROUND(I310*H310,2)</f>
        <v>0</v>
      </c>
      <c r="BL310" s="15" t="s">
        <v>125</v>
      </c>
      <c r="BM310" s="144" t="s">
        <v>562</v>
      </c>
    </row>
    <row r="311" spans="2:65" s="12" customFormat="1">
      <c r="B311" s="146"/>
      <c r="D311" s="147" t="s">
        <v>128</v>
      </c>
      <c r="E311" s="148" t="s">
        <v>1</v>
      </c>
      <c r="F311" s="149" t="s">
        <v>563</v>
      </c>
      <c r="H311" s="150">
        <v>45</v>
      </c>
      <c r="I311" s="151"/>
      <c r="L311" s="146"/>
      <c r="M311" s="152"/>
      <c r="T311" s="153"/>
      <c r="AT311" s="148" t="s">
        <v>128</v>
      </c>
      <c r="AU311" s="148" t="s">
        <v>126</v>
      </c>
      <c r="AV311" s="12" t="s">
        <v>126</v>
      </c>
      <c r="AW311" s="12" t="s">
        <v>31</v>
      </c>
      <c r="AX311" s="12" t="s">
        <v>74</v>
      </c>
      <c r="AY311" s="148" t="s">
        <v>119</v>
      </c>
    </row>
    <row r="312" spans="2:65" s="12" customFormat="1">
      <c r="B312" s="146"/>
      <c r="D312" s="147" t="s">
        <v>128</v>
      </c>
      <c r="E312" s="148" t="s">
        <v>1</v>
      </c>
      <c r="F312" s="149" t="s">
        <v>218</v>
      </c>
      <c r="H312" s="150">
        <v>201.6</v>
      </c>
      <c r="I312" s="151"/>
      <c r="L312" s="146"/>
      <c r="M312" s="152"/>
      <c r="T312" s="153"/>
      <c r="AT312" s="148" t="s">
        <v>128</v>
      </c>
      <c r="AU312" s="148" t="s">
        <v>126</v>
      </c>
      <c r="AV312" s="12" t="s">
        <v>126</v>
      </c>
      <c r="AW312" s="12" t="s">
        <v>31</v>
      </c>
      <c r="AX312" s="12" t="s">
        <v>74</v>
      </c>
      <c r="AY312" s="148" t="s">
        <v>119</v>
      </c>
    </row>
    <row r="313" spans="2:65" s="13" customFormat="1">
      <c r="B313" s="154"/>
      <c r="D313" s="147" t="s">
        <v>128</v>
      </c>
      <c r="E313" s="155" t="s">
        <v>1</v>
      </c>
      <c r="F313" s="156" t="s">
        <v>155</v>
      </c>
      <c r="H313" s="157">
        <v>246.6</v>
      </c>
      <c r="I313" s="158"/>
      <c r="L313" s="154"/>
      <c r="M313" s="159"/>
      <c r="T313" s="160"/>
      <c r="AT313" s="155" t="s">
        <v>128</v>
      </c>
      <c r="AU313" s="155" t="s">
        <v>126</v>
      </c>
      <c r="AV313" s="13" t="s">
        <v>125</v>
      </c>
      <c r="AW313" s="13" t="s">
        <v>31</v>
      </c>
      <c r="AX313" s="13" t="s">
        <v>82</v>
      </c>
      <c r="AY313" s="155" t="s">
        <v>119</v>
      </c>
    </row>
    <row r="314" spans="2:65" s="1" customFormat="1" ht="24.2" customHeight="1">
      <c r="B314" s="30"/>
      <c r="C314" s="132" t="s">
        <v>564</v>
      </c>
      <c r="D314" s="132" t="s">
        <v>121</v>
      </c>
      <c r="E314" s="133" t="s">
        <v>565</v>
      </c>
      <c r="F314" s="134" t="s">
        <v>566</v>
      </c>
      <c r="G314" s="135" t="s">
        <v>196</v>
      </c>
      <c r="H314" s="136">
        <v>7151.4</v>
      </c>
      <c r="I314" s="137"/>
      <c r="J314" s="138">
        <f>ROUND(I314*H314,2)</f>
        <v>0</v>
      </c>
      <c r="K314" s="139"/>
      <c r="L314" s="30"/>
      <c r="M314" s="140" t="s">
        <v>1</v>
      </c>
      <c r="N314" s="141" t="s">
        <v>40</v>
      </c>
      <c r="P314" s="142">
        <f>O314*H314</f>
        <v>0</v>
      </c>
      <c r="Q314" s="142">
        <v>0</v>
      </c>
      <c r="R314" s="142">
        <f>Q314*H314</f>
        <v>0</v>
      </c>
      <c r="S314" s="142">
        <v>0</v>
      </c>
      <c r="T314" s="143">
        <f>S314*H314</f>
        <v>0</v>
      </c>
      <c r="AR314" s="144" t="s">
        <v>125</v>
      </c>
      <c r="AT314" s="144" t="s">
        <v>121</v>
      </c>
      <c r="AU314" s="144" t="s">
        <v>126</v>
      </c>
      <c r="AY314" s="15" t="s">
        <v>119</v>
      </c>
      <c r="BE314" s="145">
        <f>IF(N314="základná",J314,0)</f>
        <v>0</v>
      </c>
      <c r="BF314" s="145">
        <f>IF(N314="znížená",J314,0)</f>
        <v>0</v>
      </c>
      <c r="BG314" s="145">
        <f>IF(N314="zákl. prenesená",J314,0)</f>
        <v>0</v>
      </c>
      <c r="BH314" s="145">
        <f>IF(N314="zníž. prenesená",J314,0)</f>
        <v>0</v>
      </c>
      <c r="BI314" s="145">
        <f>IF(N314="nulová",J314,0)</f>
        <v>0</v>
      </c>
      <c r="BJ314" s="15" t="s">
        <v>126</v>
      </c>
      <c r="BK314" s="145">
        <f>ROUND(I314*H314,2)</f>
        <v>0</v>
      </c>
      <c r="BL314" s="15" t="s">
        <v>125</v>
      </c>
      <c r="BM314" s="144" t="s">
        <v>567</v>
      </c>
    </row>
    <row r="315" spans="2:65" s="12" customFormat="1">
      <c r="B315" s="146"/>
      <c r="D315" s="147" t="s">
        <v>128</v>
      </c>
      <c r="E315" s="148" t="s">
        <v>1</v>
      </c>
      <c r="F315" s="149" t="s">
        <v>568</v>
      </c>
      <c r="H315" s="150">
        <v>7151.4</v>
      </c>
      <c r="I315" s="151"/>
      <c r="L315" s="146"/>
      <c r="M315" s="152"/>
      <c r="T315" s="153"/>
      <c r="AT315" s="148" t="s">
        <v>128</v>
      </c>
      <c r="AU315" s="148" t="s">
        <v>126</v>
      </c>
      <c r="AV315" s="12" t="s">
        <v>126</v>
      </c>
      <c r="AW315" s="12" t="s">
        <v>31</v>
      </c>
      <c r="AX315" s="12" t="s">
        <v>82</v>
      </c>
      <c r="AY315" s="148" t="s">
        <v>119</v>
      </c>
    </row>
    <row r="316" spans="2:65" s="1" customFormat="1" ht="24.2" customHeight="1">
      <c r="B316" s="30"/>
      <c r="C316" s="132" t="s">
        <v>569</v>
      </c>
      <c r="D316" s="132" t="s">
        <v>121</v>
      </c>
      <c r="E316" s="133" t="s">
        <v>570</v>
      </c>
      <c r="F316" s="134" t="s">
        <v>571</v>
      </c>
      <c r="G316" s="135" t="s">
        <v>196</v>
      </c>
      <c r="H316" s="136">
        <v>246.6</v>
      </c>
      <c r="I316" s="137"/>
      <c r="J316" s="138">
        <f>ROUND(I316*H316,2)</f>
        <v>0</v>
      </c>
      <c r="K316" s="139"/>
      <c r="L316" s="30"/>
      <c r="M316" s="140" t="s">
        <v>1</v>
      </c>
      <c r="N316" s="141" t="s">
        <v>40</v>
      </c>
      <c r="P316" s="142">
        <f>O316*H316</f>
        <v>0</v>
      </c>
      <c r="Q316" s="142">
        <v>0</v>
      </c>
      <c r="R316" s="142">
        <f>Q316*H316</f>
        <v>0</v>
      </c>
      <c r="S316" s="142">
        <v>0</v>
      </c>
      <c r="T316" s="143">
        <f>S316*H316</f>
        <v>0</v>
      </c>
      <c r="AR316" s="144" t="s">
        <v>125</v>
      </c>
      <c r="AT316" s="144" t="s">
        <v>121</v>
      </c>
      <c r="AU316" s="144" t="s">
        <v>126</v>
      </c>
      <c r="AY316" s="15" t="s">
        <v>119</v>
      </c>
      <c r="BE316" s="145">
        <f>IF(N316="základná",J316,0)</f>
        <v>0</v>
      </c>
      <c r="BF316" s="145">
        <f>IF(N316="znížená",J316,0)</f>
        <v>0</v>
      </c>
      <c r="BG316" s="145">
        <f>IF(N316="zákl. prenesená",J316,0)</f>
        <v>0</v>
      </c>
      <c r="BH316" s="145">
        <f>IF(N316="zníž. prenesená",J316,0)</f>
        <v>0</v>
      </c>
      <c r="BI316" s="145">
        <f>IF(N316="nulová",J316,0)</f>
        <v>0</v>
      </c>
      <c r="BJ316" s="15" t="s">
        <v>126</v>
      </c>
      <c r="BK316" s="145">
        <f>ROUND(I316*H316,2)</f>
        <v>0</v>
      </c>
      <c r="BL316" s="15" t="s">
        <v>125</v>
      </c>
      <c r="BM316" s="144" t="s">
        <v>572</v>
      </c>
    </row>
    <row r="317" spans="2:65" s="1" customFormat="1" ht="24.2" customHeight="1">
      <c r="B317" s="30"/>
      <c r="C317" s="132" t="s">
        <v>573</v>
      </c>
      <c r="D317" s="132" t="s">
        <v>121</v>
      </c>
      <c r="E317" s="133" t="s">
        <v>574</v>
      </c>
      <c r="F317" s="134" t="s">
        <v>575</v>
      </c>
      <c r="G317" s="135" t="s">
        <v>196</v>
      </c>
      <c r="H317" s="136">
        <v>45</v>
      </c>
      <c r="I317" s="137"/>
      <c r="J317" s="138">
        <f>ROUND(I317*H317,2)</f>
        <v>0</v>
      </c>
      <c r="K317" s="139"/>
      <c r="L317" s="30"/>
      <c r="M317" s="140" t="s">
        <v>1</v>
      </c>
      <c r="N317" s="141" t="s">
        <v>40</v>
      </c>
      <c r="P317" s="142">
        <f>O317*H317</f>
        <v>0</v>
      </c>
      <c r="Q317" s="142">
        <v>0</v>
      </c>
      <c r="R317" s="142">
        <f>Q317*H317</f>
        <v>0</v>
      </c>
      <c r="S317" s="142">
        <v>0</v>
      </c>
      <c r="T317" s="143">
        <f>S317*H317</f>
        <v>0</v>
      </c>
      <c r="AR317" s="144" t="s">
        <v>125</v>
      </c>
      <c r="AT317" s="144" t="s">
        <v>121</v>
      </c>
      <c r="AU317" s="144" t="s">
        <v>126</v>
      </c>
      <c r="AY317" s="15" t="s">
        <v>119</v>
      </c>
      <c r="BE317" s="145">
        <f>IF(N317="základná",J317,0)</f>
        <v>0</v>
      </c>
      <c r="BF317" s="145">
        <f>IF(N317="znížená",J317,0)</f>
        <v>0</v>
      </c>
      <c r="BG317" s="145">
        <f>IF(N317="zákl. prenesená",J317,0)</f>
        <v>0</v>
      </c>
      <c r="BH317" s="145">
        <f>IF(N317="zníž. prenesená",J317,0)</f>
        <v>0</v>
      </c>
      <c r="BI317" s="145">
        <f>IF(N317="nulová",J317,0)</f>
        <v>0</v>
      </c>
      <c r="BJ317" s="15" t="s">
        <v>126</v>
      </c>
      <c r="BK317" s="145">
        <f>ROUND(I317*H317,2)</f>
        <v>0</v>
      </c>
      <c r="BL317" s="15" t="s">
        <v>125</v>
      </c>
      <c r="BM317" s="144" t="s">
        <v>576</v>
      </c>
    </row>
    <row r="318" spans="2:65" s="12" customFormat="1">
      <c r="B318" s="146"/>
      <c r="D318" s="147" t="s">
        <v>128</v>
      </c>
      <c r="E318" s="148" t="s">
        <v>1</v>
      </c>
      <c r="F318" s="149" t="s">
        <v>563</v>
      </c>
      <c r="H318" s="150">
        <v>45</v>
      </c>
      <c r="I318" s="151"/>
      <c r="L318" s="146"/>
      <c r="M318" s="152"/>
      <c r="T318" s="153"/>
      <c r="AT318" s="148" t="s">
        <v>128</v>
      </c>
      <c r="AU318" s="148" t="s">
        <v>126</v>
      </c>
      <c r="AV318" s="12" t="s">
        <v>126</v>
      </c>
      <c r="AW318" s="12" t="s">
        <v>31</v>
      </c>
      <c r="AX318" s="12" t="s">
        <v>82</v>
      </c>
      <c r="AY318" s="148" t="s">
        <v>119</v>
      </c>
    </row>
    <row r="319" spans="2:65" s="11" customFormat="1" ht="22.9" customHeight="1">
      <c r="B319" s="120"/>
      <c r="D319" s="121" t="s">
        <v>73</v>
      </c>
      <c r="E319" s="130" t="s">
        <v>577</v>
      </c>
      <c r="F319" s="130" t="s">
        <v>578</v>
      </c>
      <c r="I319" s="123"/>
      <c r="J319" s="131">
        <f>BK319</f>
        <v>0</v>
      </c>
      <c r="L319" s="120"/>
      <c r="M319" s="125"/>
      <c r="P319" s="126">
        <f>P320</f>
        <v>0</v>
      </c>
      <c r="R319" s="126">
        <f>R320</f>
        <v>0</v>
      </c>
      <c r="T319" s="127">
        <f>T320</f>
        <v>0</v>
      </c>
      <c r="AR319" s="121" t="s">
        <v>82</v>
      </c>
      <c r="AT319" s="128" t="s">
        <v>73</v>
      </c>
      <c r="AU319" s="128" t="s">
        <v>82</v>
      </c>
      <c r="AY319" s="121" t="s">
        <v>119</v>
      </c>
      <c r="BK319" s="129">
        <f>BK320</f>
        <v>0</v>
      </c>
    </row>
    <row r="320" spans="2:65" s="1" customFormat="1" ht="33" customHeight="1">
      <c r="B320" s="30"/>
      <c r="C320" s="219" t="s">
        <v>579</v>
      </c>
      <c r="D320" s="219" t="s">
        <v>121</v>
      </c>
      <c r="E320" s="220" t="s">
        <v>580</v>
      </c>
      <c r="F320" s="221" t="s">
        <v>581</v>
      </c>
      <c r="G320" s="222" t="s">
        <v>196</v>
      </c>
      <c r="H320" s="223">
        <v>2845.0360000000001</v>
      </c>
      <c r="I320" s="224"/>
      <c r="J320" s="225">
        <f>ROUND(I320*H320,2)</f>
        <v>0</v>
      </c>
      <c r="K320" s="139"/>
      <c r="L320" s="30"/>
      <c r="M320" s="140" t="s">
        <v>1</v>
      </c>
      <c r="N320" s="141" t="s">
        <v>40</v>
      </c>
      <c r="P320" s="142">
        <f>O320*H320</f>
        <v>0</v>
      </c>
      <c r="Q320" s="142">
        <v>0</v>
      </c>
      <c r="R320" s="142">
        <f>Q320*H320</f>
        <v>0</v>
      </c>
      <c r="S320" s="142">
        <v>0</v>
      </c>
      <c r="T320" s="143">
        <f>S320*H320</f>
        <v>0</v>
      </c>
      <c r="AR320" s="144" t="s">
        <v>125</v>
      </c>
      <c r="AT320" s="144" t="s">
        <v>121</v>
      </c>
      <c r="AU320" s="144" t="s">
        <v>126</v>
      </c>
      <c r="AY320" s="15" t="s">
        <v>119</v>
      </c>
      <c r="BE320" s="145">
        <f>IF(N320="základná",J320,0)</f>
        <v>0</v>
      </c>
      <c r="BF320" s="145">
        <f>IF(N320="znížená",J320,0)</f>
        <v>0</v>
      </c>
      <c r="BG320" s="145">
        <f>IF(N320="zákl. prenesená",J320,0)</f>
        <v>0</v>
      </c>
      <c r="BH320" s="145">
        <f>IF(N320="zníž. prenesená",J320,0)</f>
        <v>0</v>
      </c>
      <c r="BI320" s="145">
        <f>IF(N320="nulová",J320,0)</f>
        <v>0</v>
      </c>
      <c r="BJ320" s="15" t="s">
        <v>126</v>
      </c>
      <c r="BK320" s="145">
        <f>ROUND(I320*H320,2)</f>
        <v>0</v>
      </c>
      <c r="BL320" s="15" t="s">
        <v>125</v>
      </c>
      <c r="BM320" s="144" t="s">
        <v>582</v>
      </c>
    </row>
    <row r="321" spans="2:65" s="11" customFormat="1" ht="25.9" customHeight="1">
      <c r="B321" s="120"/>
      <c r="D321" s="121" t="s">
        <v>73</v>
      </c>
      <c r="E321" s="122" t="s">
        <v>583</v>
      </c>
      <c r="F321" s="122" t="s">
        <v>584</v>
      </c>
      <c r="I321" s="123"/>
      <c r="J321" s="124">
        <f>BK321</f>
        <v>0</v>
      </c>
      <c r="L321" s="120"/>
      <c r="M321" s="125"/>
      <c r="P321" s="126">
        <f>P322+P334</f>
        <v>0</v>
      </c>
      <c r="R321" s="126">
        <f>R322+R334</f>
        <v>0.80830844800000001</v>
      </c>
      <c r="T321" s="127">
        <f>T322+T334</f>
        <v>0</v>
      </c>
      <c r="AR321" s="121" t="s">
        <v>126</v>
      </c>
      <c r="AT321" s="128" t="s">
        <v>73</v>
      </c>
      <c r="AU321" s="128" t="s">
        <v>74</v>
      </c>
      <c r="AY321" s="121" t="s">
        <v>119</v>
      </c>
      <c r="BK321" s="129">
        <f>BK322+BK334</f>
        <v>0</v>
      </c>
    </row>
    <row r="322" spans="2:65" s="11" customFormat="1" ht="22.9" customHeight="1">
      <c r="B322" s="120"/>
      <c r="D322" s="121" t="s">
        <v>73</v>
      </c>
      <c r="E322" s="130" t="s">
        <v>585</v>
      </c>
      <c r="F322" s="130" t="s">
        <v>586</v>
      </c>
      <c r="I322" s="123"/>
      <c r="J322" s="131">
        <f>BK322</f>
        <v>0</v>
      </c>
      <c r="L322" s="120"/>
      <c r="M322" s="125"/>
      <c r="P322" s="126">
        <f>SUM(P323:P333)</f>
        <v>0</v>
      </c>
      <c r="R322" s="126">
        <f>SUM(R323:R333)</f>
        <v>0.13600000000000001</v>
      </c>
      <c r="T322" s="127">
        <f>SUM(T323:T333)</f>
        <v>0</v>
      </c>
      <c r="AR322" s="121" t="s">
        <v>126</v>
      </c>
      <c r="AT322" s="128" t="s">
        <v>73</v>
      </c>
      <c r="AU322" s="128" t="s">
        <v>82</v>
      </c>
      <c r="AY322" s="121" t="s">
        <v>119</v>
      </c>
      <c r="BK322" s="129">
        <f>SUM(BK323:BK333)</f>
        <v>0</v>
      </c>
    </row>
    <row r="323" spans="2:65" s="1" customFormat="1" ht="24.2" customHeight="1">
      <c r="B323" s="30"/>
      <c r="C323" s="132" t="s">
        <v>587</v>
      </c>
      <c r="D323" s="132" t="s">
        <v>121</v>
      </c>
      <c r="E323" s="133" t="s">
        <v>588</v>
      </c>
      <c r="F323" s="134" t="s">
        <v>589</v>
      </c>
      <c r="G323" s="135" t="s">
        <v>124</v>
      </c>
      <c r="H323" s="136">
        <v>66.680000000000007</v>
      </c>
      <c r="I323" s="137"/>
      <c r="J323" s="138">
        <f>ROUND(I323*H323,2)</f>
        <v>0</v>
      </c>
      <c r="K323" s="139"/>
      <c r="L323" s="30"/>
      <c r="M323" s="140" t="s">
        <v>1</v>
      </c>
      <c r="N323" s="141" t="s">
        <v>40</v>
      </c>
      <c r="P323" s="142">
        <f>O323*H323</f>
        <v>0</v>
      </c>
      <c r="Q323" s="142">
        <v>0</v>
      </c>
      <c r="R323" s="142">
        <f>Q323*H323</f>
        <v>0</v>
      </c>
      <c r="S323" s="142">
        <v>0</v>
      </c>
      <c r="T323" s="143">
        <f>S323*H323</f>
        <v>0</v>
      </c>
      <c r="AR323" s="144" t="s">
        <v>203</v>
      </c>
      <c r="AT323" s="144" t="s">
        <v>121</v>
      </c>
      <c r="AU323" s="144" t="s">
        <v>126</v>
      </c>
      <c r="AY323" s="15" t="s">
        <v>119</v>
      </c>
      <c r="BE323" s="145">
        <f>IF(N323="základná",J323,0)</f>
        <v>0</v>
      </c>
      <c r="BF323" s="145">
        <f>IF(N323="znížená",J323,0)</f>
        <v>0</v>
      </c>
      <c r="BG323" s="145">
        <f>IF(N323="zákl. prenesená",J323,0)</f>
        <v>0</v>
      </c>
      <c r="BH323" s="145">
        <f>IF(N323="zníž. prenesená",J323,0)</f>
        <v>0</v>
      </c>
      <c r="BI323" s="145">
        <f>IF(N323="nulová",J323,0)</f>
        <v>0</v>
      </c>
      <c r="BJ323" s="15" t="s">
        <v>126</v>
      </c>
      <c r="BK323" s="145">
        <f>ROUND(I323*H323,2)</f>
        <v>0</v>
      </c>
      <c r="BL323" s="15" t="s">
        <v>203</v>
      </c>
      <c r="BM323" s="144" t="s">
        <v>590</v>
      </c>
    </row>
    <row r="324" spans="2:65" s="12" customFormat="1">
      <c r="B324" s="146"/>
      <c r="D324" s="147" t="s">
        <v>128</v>
      </c>
      <c r="E324" s="148" t="s">
        <v>1</v>
      </c>
      <c r="F324" s="149" t="s">
        <v>591</v>
      </c>
      <c r="H324" s="150">
        <v>28.52</v>
      </c>
      <c r="I324" s="151"/>
      <c r="L324" s="146"/>
      <c r="M324" s="152"/>
      <c r="T324" s="153"/>
      <c r="AT324" s="148" t="s">
        <v>128</v>
      </c>
      <c r="AU324" s="148" t="s">
        <v>126</v>
      </c>
      <c r="AV324" s="12" t="s">
        <v>126</v>
      </c>
      <c r="AW324" s="12" t="s">
        <v>31</v>
      </c>
      <c r="AX324" s="12" t="s">
        <v>74</v>
      </c>
      <c r="AY324" s="148" t="s">
        <v>119</v>
      </c>
    </row>
    <row r="325" spans="2:65" s="12" customFormat="1">
      <c r="B325" s="146"/>
      <c r="D325" s="147" t="s">
        <v>128</v>
      </c>
      <c r="E325" s="148" t="s">
        <v>1</v>
      </c>
      <c r="F325" s="149" t="s">
        <v>592</v>
      </c>
      <c r="H325" s="150">
        <v>19.32</v>
      </c>
      <c r="I325" s="151"/>
      <c r="L325" s="146"/>
      <c r="M325" s="152"/>
      <c r="T325" s="153"/>
      <c r="AT325" s="148" t="s">
        <v>128</v>
      </c>
      <c r="AU325" s="148" t="s">
        <v>126</v>
      </c>
      <c r="AV325" s="12" t="s">
        <v>126</v>
      </c>
      <c r="AW325" s="12" t="s">
        <v>31</v>
      </c>
      <c r="AX325" s="12" t="s">
        <v>74</v>
      </c>
      <c r="AY325" s="148" t="s">
        <v>119</v>
      </c>
    </row>
    <row r="326" spans="2:65" s="12" customFormat="1">
      <c r="B326" s="146"/>
      <c r="D326" s="147" t="s">
        <v>128</v>
      </c>
      <c r="E326" s="148" t="s">
        <v>1</v>
      </c>
      <c r="F326" s="149" t="s">
        <v>593</v>
      </c>
      <c r="H326" s="150">
        <v>18.84</v>
      </c>
      <c r="I326" s="151"/>
      <c r="L326" s="146"/>
      <c r="M326" s="152"/>
      <c r="T326" s="153"/>
      <c r="AT326" s="148" t="s">
        <v>128</v>
      </c>
      <c r="AU326" s="148" t="s">
        <v>126</v>
      </c>
      <c r="AV326" s="12" t="s">
        <v>126</v>
      </c>
      <c r="AW326" s="12" t="s">
        <v>31</v>
      </c>
      <c r="AX326" s="12" t="s">
        <v>74</v>
      </c>
      <c r="AY326" s="148" t="s">
        <v>119</v>
      </c>
    </row>
    <row r="327" spans="2:65" s="13" customFormat="1">
      <c r="B327" s="154"/>
      <c r="D327" s="147" t="s">
        <v>128</v>
      </c>
      <c r="E327" s="155" t="s">
        <v>1</v>
      </c>
      <c r="F327" s="156" t="s">
        <v>155</v>
      </c>
      <c r="H327" s="157">
        <v>66.680000000000007</v>
      </c>
      <c r="I327" s="158"/>
      <c r="L327" s="154"/>
      <c r="M327" s="159"/>
      <c r="T327" s="160"/>
      <c r="AT327" s="155" t="s">
        <v>128</v>
      </c>
      <c r="AU327" s="155" t="s">
        <v>126</v>
      </c>
      <c r="AV327" s="13" t="s">
        <v>125</v>
      </c>
      <c r="AW327" s="13" t="s">
        <v>31</v>
      </c>
      <c r="AX327" s="13" t="s">
        <v>82</v>
      </c>
      <c r="AY327" s="155" t="s">
        <v>119</v>
      </c>
    </row>
    <row r="328" spans="2:65" s="1" customFormat="1" ht="16.5" customHeight="1">
      <c r="B328" s="30"/>
      <c r="C328" s="161" t="s">
        <v>594</v>
      </c>
      <c r="D328" s="161" t="s">
        <v>193</v>
      </c>
      <c r="E328" s="162" t="s">
        <v>595</v>
      </c>
      <c r="F328" s="163" t="s">
        <v>596</v>
      </c>
      <c r="G328" s="164" t="s">
        <v>196</v>
      </c>
      <c r="H328" s="165">
        <v>2.3E-2</v>
      </c>
      <c r="I328" s="166"/>
      <c r="J328" s="167">
        <f>ROUND(I328*H328,2)</f>
        <v>0</v>
      </c>
      <c r="K328" s="168"/>
      <c r="L328" s="169"/>
      <c r="M328" s="170" t="s">
        <v>1</v>
      </c>
      <c r="N328" s="171" t="s">
        <v>40</v>
      </c>
      <c r="P328" s="142">
        <f>O328*H328</f>
        <v>0</v>
      </c>
      <c r="Q328" s="142">
        <v>1</v>
      </c>
      <c r="R328" s="142">
        <f>Q328*H328</f>
        <v>2.3E-2</v>
      </c>
      <c r="S328" s="142">
        <v>0</v>
      </c>
      <c r="T328" s="143">
        <f>S328*H328</f>
        <v>0</v>
      </c>
      <c r="AR328" s="144" t="s">
        <v>285</v>
      </c>
      <c r="AT328" s="144" t="s">
        <v>193</v>
      </c>
      <c r="AU328" s="144" t="s">
        <v>126</v>
      </c>
      <c r="AY328" s="15" t="s">
        <v>119</v>
      </c>
      <c r="BE328" s="145">
        <f>IF(N328="základná",J328,0)</f>
        <v>0</v>
      </c>
      <c r="BF328" s="145">
        <f>IF(N328="znížená",J328,0)</f>
        <v>0</v>
      </c>
      <c r="BG328" s="145">
        <f>IF(N328="zákl. prenesená",J328,0)</f>
        <v>0</v>
      </c>
      <c r="BH328" s="145">
        <f>IF(N328="zníž. prenesená",J328,0)</f>
        <v>0</v>
      </c>
      <c r="BI328" s="145">
        <f>IF(N328="nulová",J328,0)</f>
        <v>0</v>
      </c>
      <c r="BJ328" s="15" t="s">
        <v>126</v>
      </c>
      <c r="BK328" s="145">
        <f>ROUND(I328*H328,2)</f>
        <v>0</v>
      </c>
      <c r="BL328" s="15" t="s">
        <v>203</v>
      </c>
      <c r="BM328" s="144" t="s">
        <v>597</v>
      </c>
    </row>
    <row r="329" spans="2:65" s="12" customFormat="1">
      <c r="B329" s="146"/>
      <c r="D329" s="147" t="s">
        <v>128</v>
      </c>
      <c r="F329" s="149" t="s">
        <v>598</v>
      </c>
      <c r="H329" s="150">
        <v>2.3E-2</v>
      </c>
      <c r="I329" s="151"/>
      <c r="L329" s="146"/>
      <c r="M329" s="152"/>
      <c r="T329" s="153"/>
      <c r="AT329" s="148" t="s">
        <v>128</v>
      </c>
      <c r="AU329" s="148" t="s">
        <v>126</v>
      </c>
      <c r="AV329" s="12" t="s">
        <v>126</v>
      </c>
      <c r="AW329" s="12" t="s">
        <v>4</v>
      </c>
      <c r="AX329" s="12" t="s">
        <v>82</v>
      </c>
      <c r="AY329" s="148" t="s">
        <v>119</v>
      </c>
    </row>
    <row r="330" spans="2:65" s="1" customFormat="1" ht="24.2" customHeight="1">
      <c r="B330" s="30"/>
      <c r="C330" s="132" t="s">
        <v>599</v>
      </c>
      <c r="D330" s="132" t="s">
        <v>121</v>
      </c>
      <c r="E330" s="133" t="s">
        <v>600</v>
      </c>
      <c r="F330" s="134" t="s">
        <v>601</v>
      </c>
      <c r="G330" s="135" t="s">
        <v>124</v>
      </c>
      <c r="H330" s="136">
        <v>133.36000000000001</v>
      </c>
      <c r="I330" s="137"/>
      <c r="J330" s="138">
        <f>ROUND(I330*H330,2)</f>
        <v>0</v>
      </c>
      <c r="K330" s="139"/>
      <c r="L330" s="30"/>
      <c r="M330" s="140" t="s">
        <v>1</v>
      </c>
      <c r="N330" s="141" t="s">
        <v>40</v>
      </c>
      <c r="P330" s="142">
        <f>O330*H330</f>
        <v>0</v>
      </c>
      <c r="Q330" s="142">
        <v>0</v>
      </c>
      <c r="R330" s="142">
        <f>Q330*H330</f>
        <v>0</v>
      </c>
      <c r="S330" s="142">
        <v>0</v>
      </c>
      <c r="T330" s="143">
        <f>S330*H330</f>
        <v>0</v>
      </c>
      <c r="AR330" s="144" t="s">
        <v>203</v>
      </c>
      <c r="AT330" s="144" t="s">
        <v>121</v>
      </c>
      <c r="AU330" s="144" t="s">
        <v>126</v>
      </c>
      <c r="AY330" s="15" t="s">
        <v>119</v>
      </c>
      <c r="BE330" s="145">
        <f>IF(N330="základná",J330,0)</f>
        <v>0</v>
      </c>
      <c r="BF330" s="145">
        <f>IF(N330="znížená",J330,0)</f>
        <v>0</v>
      </c>
      <c r="BG330" s="145">
        <f>IF(N330="zákl. prenesená",J330,0)</f>
        <v>0</v>
      </c>
      <c r="BH330" s="145">
        <f>IF(N330="zníž. prenesená",J330,0)</f>
        <v>0</v>
      </c>
      <c r="BI330" s="145">
        <f>IF(N330="nulová",J330,0)</f>
        <v>0</v>
      </c>
      <c r="BJ330" s="15" t="s">
        <v>126</v>
      </c>
      <c r="BK330" s="145">
        <f>ROUND(I330*H330,2)</f>
        <v>0</v>
      </c>
      <c r="BL330" s="15" t="s">
        <v>203</v>
      </c>
      <c r="BM330" s="144" t="s">
        <v>602</v>
      </c>
    </row>
    <row r="331" spans="2:65" s="12" customFormat="1">
      <c r="B331" s="146"/>
      <c r="D331" s="147" t="s">
        <v>128</v>
      </c>
      <c r="E331" s="148" t="s">
        <v>1</v>
      </c>
      <c r="F331" s="149" t="s">
        <v>603</v>
      </c>
      <c r="H331" s="150">
        <v>133.36000000000001</v>
      </c>
      <c r="I331" s="151"/>
      <c r="L331" s="146"/>
      <c r="M331" s="152"/>
      <c r="T331" s="153"/>
      <c r="AT331" s="148" t="s">
        <v>128</v>
      </c>
      <c r="AU331" s="148" t="s">
        <v>126</v>
      </c>
      <c r="AV331" s="12" t="s">
        <v>126</v>
      </c>
      <c r="AW331" s="12" t="s">
        <v>31</v>
      </c>
      <c r="AX331" s="12" t="s">
        <v>82</v>
      </c>
      <c r="AY331" s="148" t="s">
        <v>119</v>
      </c>
    </row>
    <row r="332" spans="2:65" s="1" customFormat="1" ht="16.5" customHeight="1">
      <c r="B332" s="30"/>
      <c r="C332" s="161" t="s">
        <v>604</v>
      </c>
      <c r="D332" s="161" t="s">
        <v>193</v>
      </c>
      <c r="E332" s="162" t="s">
        <v>605</v>
      </c>
      <c r="F332" s="163" t="s">
        <v>606</v>
      </c>
      <c r="G332" s="164" t="s">
        <v>196</v>
      </c>
      <c r="H332" s="165">
        <v>0.113</v>
      </c>
      <c r="I332" s="166"/>
      <c r="J332" s="167">
        <f>ROUND(I332*H332,2)</f>
        <v>0</v>
      </c>
      <c r="K332" s="168"/>
      <c r="L332" s="169"/>
      <c r="M332" s="170" t="s">
        <v>1</v>
      </c>
      <c r="N332" s="171" t="s">
        <v>40</v>
      </c>
      <c r="P332" s="142">
        <f>O332*H332</f>
        <v>0</v>
      </c>
      <c r="Q332" s="142">
        <v>1</v>
      </c>
      <c r="R332" s="142">
        <f>Q332*H332</f>
        <v>0.113</v>
      </c>
      <c r="S332" s="142">
        <v>0</v>
      </c>
      <c r="T332" s="143">
        <f>S332*H332</f>
        <v>0</v>
      </c>
      <c r="AR332" s="144" t="s">
        <v>285</v>
      </c>
      <c r="AT332" s="144" t="s">
        <v>193</v>
      </c>
      <c r="AU332" s="144" t="s">
        <v>126</v>
      </c>
      <c r="AY332" s="15" t="s">
        <v>119</v>
      </c>
      <c r="BE332" s="145">
        <f>IF(N332="základná",J332,0)</f>
        <v>0</v>
      </c>
      <c r="BF332" s="145">
        <f>IF(N332="znížená",J332,0)</f>
        <v>0</v>
      </c>
      <c r="BG332" s="145">
        <f>IF(N332="zákl. prenesená",J332,0)</f>
        <v>0</v>
      </c>
      <c r="BH332" s="145">
        <f>IF(N332="zníž. prenesená",J332,0)</f>
        <v>0</v>
      </c>
      <c r="BI332" s="145">
        <f>IF(N332="nulová",J332,0)</f>
        <v>0</v>
      </c>
      <c r="BJ332" s="15" t="s">
        <v>126</v>
      </c>
      <c r="BK332" s="145">
        <f>ROUND(I332*H332,2)</f>
        <v>0</v>
      </c>
      <c r="BL332" s="15" t="s">
        <v>203</v>
      </c>
      <c r="BM332" s="144" t="s">
        <v>607</v>
      </c>
    </row>
    <row r="333" spans="2:65" s="12" customFormat="1">
      <c r="B333" s="146"/>
      <c r="D333" s="147" t="s">
        <v>128</v>
      </c>
      <c r="F333" s="149" t="s">
        <v>608</v>
      </c>
      <c r="H333" s="150">
        <v>0.113</v>
      </c>
      <c r="I333" s="151"/>
      <c r="L333" s="146"/>
      <c r="M333" s="152"/>
      <c r="T333" s="153"/>
      <c r="AT333" s="148" t="s">
        <v>128</v>
      </c>
      <c r="AU333" s="148" t="s">
        <v>126</v>
      </c>
      <c r="AV333" s="12" t="s">
        <v>126</v>
      </c>
      <c r="AW333" s="12" t="s">
        <v>4</v>
      </c>
      <c r="AX333" s="12" t="s">
        <v>82</v>
      </c>
      <c r="AY333" s="148" t="s">
        <v>119</v>
      </c>
    </row>
    <row r="334" spans="2:65" s="11" customFormat="1" ht="22.9" customHeight="1">
      <c r="B334" s="120"/>
      <c r="D334" s="121" t="s">
        <v>73</v>
      </c>
      <c r="E334" s="130" t="s">
        <v>609</v>
      </c>
      <c r="F334" s="130" t="s">
        <v>610</v>
      </c>
      <c r="I334" s="123"/>
      <c r="J334" s="131">
        <f>BK334</f>
        <v>0</v>
      </c>
      <c r="L334" s="120"/>
      <c r="M334" s="125"/>
      <c r="P334" s="126">
        <f>SUM(P335:P337)</f>
        <v>0</v>
      </c>
      <c r="R334" s="126">
        <f>SUM(R335:R337)</f>
        <v>0.672308448</v>
      </c>
      <c r="T334" s="127">
        <f>SUM(T335:T337)</f>
        <v>0</v>
      </c>
      <c r="AR334" s="121" t="s">
        <v>126</v>
      </c>
      <c r="AT334" s="128" t="s">
        <v>73</v>
      </c>
      <c r="AU334" s="128" t="s">
        <v>82</v>
      </c>
      <c r="AY334" s="121" t="s">
        <v>119</v>
      </c>
      <c r="BK334" s="129">
        <f>SUM(BK335:BK337)</f>
        <v>0</v>
      </c>
    </row>
    <row r="335" spans="2:65" s="1" customFormat="1" ht="16.5" customHeight="1">
      <c r="B335" s="30"/>
      <c r="C335" s="132" t="s">
        <v>577</v>
      </c>
      <c r="D335" s="132" t="s">
        <v>121</v>
      </c>
      <c r="E335" s="133" t="s">
        <v>611</v>
      </c>
      <c r="F335" s="134" t="s">
        <v>612</v>
      </c>
      <c r="G335" s="135" t="s">
        <v>124</v>
      </c>
      <c r="H335" s="136">
        <v>3.36</v>
      </c>
      <c r="I335" s="137"/>
      <c r="J335" s="138">
        <f>ROUND(I335*H335,2)</f>
        <v>0</v>
      </c>
      <c r="K335" s="139"/>
      <c r="L335" s="30"/>
      <c r="M335" s="140" t="s">
        <v>1</v>
      </c>
      <c r="N335" s="141" t="s">
        <v>40</v>
      </c>
      <c r="P335" s="142">
        <f>O335*H335</f>
        <v>0</v>
      </c>
      <c r="Q335" s="142">
        <v>9.1799999999999995E-5</v>
      </c>
      <c r="R335" s="142">
        <f>Q335*H335</f>
        <v>3.0844799999999996E-4</v>
      </c>
      <c r="S335" s="142">
        <v>0</v>
      </c>
      <c r="T335" s="143">
        <f>S335*H335</f>
        <v>0</v>
      </c>
      <c r="AR335" s="144" t="s">
        <v>203</v>
      </c>
      <c r="AT335" s="144" t="s">
        <v>121</v>
      </c>
      <c r="AU335" s="144" t="s">
        <v>126</v>
      </c>
      <c r="AY335" s="15" t="s">
        <v>119</v>
      </c>
      <c r="BE335" s="145">
        <f>IF(N335="základná",J335,0)</f>
        <v>0</v>
      </c>
      <c r="BF335" s="145">
        <f>IF(N335="znížená",J335,0)</f>
        <v>0</v>
      </c>
      <c r="BG335" s="145">
        <f>IF(N335="zákl. prenesená",J335,0)</f>
        <v>0</v>
      </c>
      <c r="BH335" s="145">
        <f>IF(N335="zníž. prenesená",J335,0)</f>
        <v>0</v>
      </c>
      <c r="BI335" s="145">
        <f>IF(N335="nulová",J335,0)</f>
        <v>0</v>
      </c>
      <c r="BJ335" s="15" t="s">
        <v>126</v>
      </c>
      <c r="BK335" s="145">
        <f>ROUND(I335*H335,2)</f>
        <v>0</v>
      </c>
      <c r="BL335" s="15" t="s">
        <v>203</v>
      </c>
      <c r="BM335" s="144" t="s">
        <v>613</v>
      </c>
    </row>
    <row r="336" spans="2:65" s="12" customFormat="1">
      <c r="B336" s="146"/>
      <c r="D336" s="147" t="s">
        <v>128</v>
      </c>
      <c r="E336" s="148" t="s">
        <v>1</v>
      </c>
      <c r="F336" s="149" t="s">
        <v>614</v>
      </c>
      <c r="H336" s="150">
        <v>3.36</v>
      </c>
      <c r="I336" s="151"/>
      <c r="L336" s="146"/>
      <c r="M336" s="152"/>
      <c r="T336" s="153"/>
      <c r="AT336" s="148" t="s">
        <v>128</v>
      </c>
      <c r="AU336" s="148" t="s">
        <v>126</v>
      </c>
      <c r="AV336" s="12" t="s">
        <v>126</v>
      </c>
      <c r="AW336" s="12" t="s">
        <v>31</v>
      </c>
      <c r="AX336" s="12" t="s">
        <v>82</v>
      </c>
      <c r="AY336" s="148" t="s">
        <v>119</v>
      </c>
    </row>
    <row r="337" spans="2:65" s="1" customFormat="1" ht="37.9" customHeight="1">
      <c r="B337" s="30"/>
      <c r="C337" s="161" t="s">
        <v>615</v>
      </c>
      <c r="D337" s="161" t="s">
        <v>193</v>
      </c>
      <c r="E337" s="162" t="s">
        <v>616</v>
      </c>
      <c r="F337" s="163" t="s">
        <v>617</v>
      </c>
      <c r="G337" s="164" t="s">
        <v>124</v>
      </c>
      <c r="H337" s="165">
        <v>3.36</v>
      </c>
      <c r="I337" s="166"/>
      <c r="J337" s="167">
        <f>ROUND(I337*H337,2)</f>
        <v>0</v>
      </c>
      <c r="K337" s="168"/>
      <c r="L337" s="169"/>
      <c r="M337" s="170" t="s">
        <v>1</v>
      </c>
      <c r="N337" s="171" t="s">
        <v>40</v>
      </c>
      <c r="P337" s="142">
        <f>O337*H337</f>
        <v>0</v>
      </c>
      <c r="Q337" s="142">
        <v>0.2</v>
      </c>
      <c r="R337" s="142">
        <f>Q337*H337</f>
        <v>0.67200000000000004</v>
      </c>
      <c r="S337" s="142">
        <v>0</v>
      </c>
      <c r="T337" s="143">
        <f>S337*H337</f>
        <v>0</v>
      </c>
      <c r="AR337" s="144" t="s">
        <v>285</v>
      </c>
      <c r="AT337" s="144" t="s">
        <v>193</v>
      </c>
      <c r="AU337" s="144" t="s">
        <v>126</v>
      </c>
      <c r="AY337" s="15" t="s">
        <v>119</v>
      </c>
      <c r="BE337" s="145">
        <f>IF(N337="základná",J337,0)</f>
        <v>0</v>
      </c>
      <c r="BF337" s="145">
        <f>IF(N337="znížená",J337,0)</f>
        <v>0</v>
      </c>
      <c r="BG337" s="145">
        <f>IF(N337="zákl. prenesená",J337,0)</f>
        <v>0</v>
      </c>
      <c r="BH337" s="145">
        <f>IF(N337="zníž. prenesená",J337,0)</f>
        <v>0</v>
      </c>
      <c r="BI337" s="145">
        <f>IF(N337="nulová",J337,0)</f>
        <v>0</v>
      </c>
      <c r="BJ337" s="15" t="s">
        <v>126</v>
      </c>
      <c r="BK337" s="145">
        <f>ROUND(I337*H337,2)</f>
        <v>0</v>
      </c>
      <c r="BL337" s="15" t="s">
        <v>203</v>
      </c>
      <c r="BM337" s="144" t="s">
        <v>618</v>
      </c>
    </row>
    <row r="338" spans="2:65" s="11" customFormat="1" ht="25.9" customHeight="1">
      <c r="B338" s="120"/>
      <c r="D338" s="121" t="s">
        <v>73</v>
      </c>
      <c r="E338" s="122" t="s">
        <v>619</v>
      </c>
      <c r="F338" s="122" t="s">
        <v>620</v>
      </c>
      <c r="I338" s="123"/>
      <c r="J338" s="124">
        <f>BK338</f>
        <v>0</v>
      </c>
      <c r="L338" s="120"/>
      <c r="M338" s="125"/>
      <c r="P338" s="126">
        <f>SUM(P339:P345)</f>
        <v>0</v>
      </c>
      <c r="R338" s="126">
        <f>SUM(R339:R345)</f>
        <v>0</v>
      </c>
      <c r="T338" s="127">
        <f>SUM(T339:T345)</f>
        <v>0</v>
      </c>
      <c r="AR338" s="121" t="s">
        <v>125</v>
      </c>
      <c r="AT338" s="128" t="s">
        <v>73</v>
      </c>
      <c r="AU338" s="128" t="s">
        <v>74</v>
      </c>
      <c r="AY338" s="121" t="s">
        <v>119</v>
      </c>
      <c r="BK338" s="129">
        <f>SUM(BK339:BK345)</f>
        <v>0</v>
      </c>
    </row>
    <row r="339" spans="2:65" s="1" customFormat="1" ht="16.5" customHeight="1">
      <c r="B339" s="30"/>
      <c r="C339" s="132" t="s">
        <v>621</v>
      </c>
      <c r="D339" s="132" t="s">
        <v>121</v>
      </c>
      <c r="E339" s="133" t="s">
        <v>622</v>
      </c>
      <c r="F339" s="134" t="s">
        <v>623</v>
      </c>
      <c r="G339" s="135" t="s">
        <v>624</v>
      </c>
      <c r="H339" s="136">
        <v>1</v>
      </c>
      <c r="I339" s="137"/>
      <c r="J339" s="138">
        <f t="shared" ref="J339:J345" si="10">ROUND(I339*H339,2)</f>
        <v>0</v>
      </c>
      <c r="K339" s="139"/>
      <c r="L339" s="30"/>
      <c r="M339" s="140" t="s">
        <v>1</v>
      </c>
      <c r="N339" s="141" t="s">
        <v>40</v>
      </c>
      <c r="P339" s="142">
        <f t="shared" ref="P339:P345" si="11">O339*H339</f>
        <v>0</v>
      </c>
      <c r="Q339" s="142">
        <v>0</v>
      </c>
      <c r="R339" s="142">
        <f t="shared" ref="R339:R345" si="12">Q339*H339</f>
        <v>0</v>
      </c>
      <c r="S339" s="142">
        <v>0</v>
      </c>
      <c r="T339" s="143">
        <f t="shared" ref="T339:T345" si="13">S339*H339</f>
        <v>0</v>
      </c>
      <c r="AR339" s="144" t="s">
        <v>625</v>
      </c>
      <c r="AT339" s="144" t="s">
        <v>121</v>
      </c>
      <c r="AU339" s="144" t="s">
        <v>82</v>
      </c>
      <c r="AY339" s="15" t="s">
        <v>119</v>
      </c>
      <c r="BE339" s="145">
        <f t="shared" ref="BE339:BE345" si="14">IF(N339="základná",J339,0)</f>
        <v>0</v>
      </c>
      <c r="BF339" s="145">
        <f t="shared" ref="BF339:BF345" si="15">IF(N339="znížená",J339,0)</f>
        <v>0</v>
      </c>
      <c r="BG339" s="145">
        <f t="shared" ref="BG339:BG345" si="16">IF(N339="zákl. prenesená",J339,0)</f>
        <v>0</v>
      </c>
      <c r="BH339" s="145">
        <f t="shared" ref="BH339:BH345" si="17">IF(N339="zníž. prenesená",J339,0)</f>
        <v>0</v>
      </c>
      <c r="BI339" s="145">
        <f t="shared" ref="BI339:BI345" si="18">IF(N339="nulová",J339,0)</f>
        <v>0</v>
      </c>
      <c r="BJ339" s="15" t="s">
        <v>126</v>
      </c>
      <c r="BK339" s="145">
        <f t="shared" ref="BK339:BK345" si="19">ROUND(I339*H339,2)</f>
        <v>0</v>
      </c>
      <c r="BL339" s="15" t="s">
        <v>625</v>
      </c>
      <c r="BM339" s="144" t="s">
        <v>626</v>
      </c>
    </row>
    <row r="340" spans="2:65" s="1" customFormat="1" ht="21.75" customHeight="1">
      <c r="B340" s="30"/>
      <c r="C340" s="132" t="s">
        <v>627</v>
      </c>
      <c r="D340" s="132" t="s">
        <v>121</v>
      </c>
      <c r="E340" s="133" t="s">
        <v>628</v>
      </c>
      <c r="F340" s="134" t="s">
        <v>629</v>
      </c>
      <c r="G340" s="135" t="s">
        <v>624</v>
      </c>
      <c r="H340" s="136">
        <v>1</v>
      </c>
      <c r="I340" s="137"/>
      <c r="J340" s="138">
        <f t="shared" si="10"/>
        <v>0</v>
      </c>
      <c r="K340" s="139"/>
      <c r="L340" s="30"/>
      <c r="M340" s="140" t="s">
        <v>1</v>
      </c>
      <c r="N340" s="141" t="s">
        <v>40</v>
      </c>
      <c r="P340" s="142">
        <f t="shared" si="11"/>
        <v>0</v>
      </c>
      <c r="Q340" s="142">
        <v>0</v>
      </c>
      <c r="R340" s="142">
        <f t="shared" si="12"/>
        <v>0</v>
      </c>
      <c r="S340" s="142">
        <v>0</v>
      </c>
      <c r="T340" s="143">
        <f t="shared" si="13"/>
        <v>0</v>
      </c>
      <c r="AR340" s="144" t="s">
        <v>625</v>
      </c>
      <c r="AT340" s="144" t="s">
        <v>121</v>
      </c>
      <c r="AU340" s="144" t="s">
        <v>82</v>
      </c>
      <c r="AY340" s="15" t="s">
        <v>119</v>
      </c>
      <c r="BE340" s="145">
        <f t="shared" si="14"/>
        <v>0</v>
      </c>
      <c r="BF340" s="145">
        <f t="shared" si="15"/>
        <v>0</v>
      </c>
      <c r="BG340" s="145">
        <f t="shared" si="16"/>
        <v>0</v>
      </c>
      <c r="BH340" s="145">
        <f t="shared" si="17"/>
        <v>0</v>
      </c>
      <c r="BI340" s="145">
        <f t="shared" si="18"/>
        <v>0</v>
      </c>
      <c r="BJ340" s="15" t="s">
        <v>126</v>
      </c>
      <c r="BK340" s="145">
        <f t="shared" si="19"/>
        <v>0</v>
      </c>
      <c r="BL340" s="15" t="s">
        <v>625</v>
      </c>
      <c r="BM340" s="144" t="s">
        <v>630</v>
      </c>
    </row>
    <row r="341" spans="2:65" s="1" customFormat="1" ht="16.5" customHeight="1">
      <c r="B341" s="30"/>
      <c r="C341" s="132" t="s">
        <v>631</v>
      </c>
      <c r="D341" s="132" t="s">
        <v>121</v>
      </c>
      <c r="E341" s="133" t="s">
        <v>632</v>
      </c>
      <c r="F341" s="134" t="s">
        <v>633</v>
      </c>
      <c r="G341" s="135" t="s">
        <v>624</v>
      </c>
      <c r="H341" s="136">
        <v>1</v>
      </c>
      <c r="I341" s="137"/>
      <c r="J341" s="138">
        <f t="shared" si="10"/>
        <v>0</v>
      </c>
      <c r="K341" s="139"/>
      <c r="L341" s="30"/>
      <c r="M341" s="140" t="s">
        <v>1</v>
      </c>
      <c r="N341" s="141" t="s">
        <v>40</v>
      </c>
      <c r="P341" s="142">
        <f t="shared" si="11"/>
        <v>0</v>
      </c>
      <c r="Q341" s="142">
        <v>0</v>
      </c>
      <c r="R341" s="142">
        <f t="shared" si="12"/>
        <v>0</v>
      </c>
      <c r="S341" s="142">
        <v>0</v>
      </c>
      <c r="T341" s="143">
        <f t="shared" si="13"/>
        <v>0</v>
      </c>
      <c r="AR341" s="144" t="s">
        <v>625</v>
      </c>
      <c r="AT341" s="144" t="s">
        <v>121</v>
      </c>
      <c r="AU341" s="144" t="s">
        <v>82</v>
      </c>
      <c r="AY341" s="15" t="s">
        <v>119</v>
      </c>
      <c r="BE341" s="145">
        <f t="shared" si="14"/>
        <v>0</v>
      </c>
      <c r="BF341" s="145">
        <f t="shared" si="15"/>
        <v>0</v>
      </c>
      <c r="BG341" s="145">
        <f t="shared" si="16"/>
        <v>0</v>
      </c>
      <c r="BH341" s="145">
        <f t="shared" si="17"/>
        <v>0</v>
      </c>
      <c r="BI341" s="145">
        <f t="shared" si="18"/>
        <v>0</v>
      </c>
      <c r="BJ341" s="15" t="s">
        <v>126</v>
      </c>
      <c r="BK341" s="145">
        <f t="shared" si="19"/>
        <v>0</v>
      </c>
      <c r="BL341" s="15" t="s">
        <v>625</v>
      </c>
      <c r="BM341" s="144" t="s">
        <v>634</v>
      </c>
    </row>
    <row r="342" spans="2:65" s="1" customFormat="1" ht="16.5" customHeight="1">
      <c r="B342" s="30"/>
      <c r="C342" s="132" t="s">
        <v>635</v>
      </c>
      <c r="D342" s="132" t="s">
        <v>121</v>
      </c>
      <c r="E342" s="133" t="s">
        <v>636</v>
      </c>
      <c r="F342" s="134" t="s">
        <v>637</v>
      </c>
      <c r="G342" s="135" t="s">
        <v>624</v>
      </c>
      <c r="H342" s="136">
        <v>1</v>
      </c>
      <c r="I342" s="137"/>
      <c r="J342" s="138">
        <f t="shared" si="10"/>
        <v>0</v>
      </c>
      <c r="K342" s="139"/>
      <c r="L342" s="30"/>
      <c r="M342" s="140" t="s">
        <v>1</v>
      </c>
      <c r="N342" s="141" t="s">
        <v>40</v>
      </c>
      <c r="P342" s="142">
        <f t="shared" si="11"/>
        <v>0</v>
      </c>
      <c r="Q342" s="142">
        <v>0</v>
      </c>
      <c r="R342" s="142">
        <f t="shared" si="12"/>
        <v>0</v>
      </c>
      <c r="S342" s="142">
        <v>0</v>
      </c>
      <c r="T342" s="143">
        <f t="shared" si="13"/>
        <v>0</v>
      </c>
      <c r="AR342" s="144" t="s">
        <v>625</v>
      </c>
      <c r="AT342" s="144" t="s">
        <v>121</v>
      </c>
      <c r="AU342" s="144" t="s">
        <v>82</v>
      </c>
      <c r="AY342" s="15" t="s">
        <v>119</v>
      </c>
      <c r="BE342" s="145">
        <f t="shared" si="14"/>
        <v>0</v>
      </c>
      <c r="BF342" s="145">
        <f t="shared" si="15"/>
        <v>0</v>
      </c>
      <c r="BG342" s="145">
        <f t="shared" si="16"/>
        <v>0</v>
      </c>
      <c r="BH342" s="145">
        <f t="shared" si="17"/>
        <v>0</v>
      </c>
      <c r="BI342" s="145">
        <f t="shared" si="18"/>
        <v>0</v>
      </c>
      <c r="BJ342" s="15" t="s">
        <v>126</v>
      </c>
      <c r="BK342" s="145">
        <f t="shared" si="19"/>
        <v>0</v>
      </c>
      <c r="BL342" s="15" t="s">
        <v>625</v>
      </c>
      <c r="BM342" s="144" t="s">
        <v>638</v>
      </c>
    </row>
    <row r="343" spans="2:65" s="1" customFormat="1" ht="24.2" customHeight="1">
      <c r="B343" s="30"/>
      <c r="C343" s="132" t="s">
        <v>639</v>
      </c>
      <c r="D343" s="132" t="s">
        <v>121</v>
      </c>
      <c r="E343" s="133" t="s">
        <v>640</v>
      </c>
      <c r="F343" s="134" t="s">
        <v>641</v>
      </c>
      <c r="G343" s="135" t="s">
        <v>624</v>
      </c>
      <c r="H343" s="136">
        <v>1</v>
      </c>
      <c r="I343" s="137"/>
      <c r="J343" s="138">
        <f t="shared" si="10"/>
        <v>0</v>
      </c>
      <c r="K343" s="139"/>
      <c r="L343" s="30"/>
      <c r="M343" s="140" t="s">
        <v>1</v>
      </c>
      <c r="N343" s="141" t="s">
        <v>40</v>
      </c>
      <c r="P343" s="142">
        <f t="shared" si="11"/>
        <v>0</v>
      </c>
      <c r="Q343" s="142">
        <v>0</v>
      </c>
      <c r="R343" s="142">
        <f t="shared" si="12"/>
        <v>0</v>
      </c>
      <c r="S343" s="142">
        <v>0</v>
      </c>
      <c r="T343" s="143">
        <f t="shared" si="13"/>
        <v>0</v>
      </c>
      <c r="AR343" s="144" t="s">
        <v>625</v>
      </c>
      <c r="AT343" s="144" t="s">
        <v>121</v>
      </c>
      <c r="AU343" s="144" t="s">
        <v>82</v>
      </c>
      <c r="AY343" s="15" t="s">
        <v>119</v>
      </c>
      <c r="BE343" s="145">
        <f t="shared" si="14"/>
        <v>0</v>
      </c>
      <c r="BF343" s="145">
        <f t="shared" si="15"/>
        <v>0</v>
      </c>
      <c r="BG343" s="145">
        <f t="shared" si="16"/>
        <v>0</v>
      </c>
      <c r="BH343" s="145">
        <f t="shared" si="17"/>
        <v>0</v>
      </c>
      <c r="BI343" s="145">
        <f t="shared" si="18"/>
        <v>0</v>
      </c>
      <c r="BJ343" s="15" t="s">
        <v>126</v>
      </c>
      <c r="BK343" s="145">
        <f t="shared" si="19"/>
        <v>0</v>
      </c>
      <c r="BL343" s="15" t="s">
        <v>625</v>
      </c>
      <c r="BM343" s="144" t="s">
        <v>642</v>
      </c>
    </row>
    <row r="344" spans="2:65" s="1" customFormat="1" ht="16.5" customHeight="1">
      <c r="B344" s="30"/>
      <c r="C344" s="132" t="s">
        <v>643</v>
      </c>
      <c r="D344" s="132" t="s">
        <v>121</v>
      </c>
      <c r="E344" s="133" t="s">
        <v>644</v>
      </c>
      <c r="F344" s="134" t="s">
        <v>645</v>
      </c>
      <c r="G344" s="135" t="s">
        <v>624</v>
      </c>
      <c r="H344" s="136">
        <v>1</v>
      </c>
      <c r="I344" s="137"/>
      <c r="J344" s="138">
        <f t="shared" si="10"/>
        <v>0</v>
      </c>
      <c r="K344" s="139"/>
      <c r="L344" s="30"/>
      <c r="M344" s="140" t="s">
        <v>1</v>
      </c>
      <c r="N344" s="141" t="s">
        <v>40</v>
      </c>
      <c r="P344" s="142">
        <f t="shared" si="11"/>
        <v>0</v>
      </c>
      <c r="Q344" s="142">
        <v>0</v>
      </c>
      <c r="R344" s="142">
        <f t="shared" si="12"/>
        <v>0</v>
      </c>
      <c r="S344" s="142">
        <v>0</v>
      </c>
      <c r="T344" s="143">
        <f t="shared" si="13"/>
        <v>0</v>
      </c>
      <c r="AR344" s="144" t="s">
        <v>625</v>
      </c>
      <c r="AT344" s="144" t="s">
        <v>121</v>
      </c>
      <c r="AU344" s="144" t="s">
        <v>82</v>
      </c>
      <c r="AY344" s="15" t="s">
        <v>119</v>
      </c>
      <c r="BE344" s="145">
        <f t="shared" si="14"/>
        <v>0</v>
      </c>
      <c r="BF344" s="145">
        <f t="shared" si="15"/>
        <v>0</v>
      </c>
      <c r="BG344" s="145">
        <f t="shared" si="16"/>
        <v>0</v>
      </c>
      <c r="BH344" s="145">
        <f t="shared" si="17"/>
        <v>0</v>
      </c>
      <c r="BI344" s="145">
        <f t="shared" si="18"/>
        <v>0</v>
      </c>
      <c r="BJ344" s="15" t="s">
        <v>126</v>
      </c>
      <c r="BK344" s="145">
        <f t="shared" si="19"/>
        <v>0</v>
      </c>
      <c r="BL344" s="15" t="s">
        <v>625</v>
      </c>
      <c r="BM344" s="144" t="s">
        <v>646</v>
      </c>
    </row>
    <row r="345" spans="2:65" s="1" customFormat="1" ht="33" customHeight="1">
      <c r="B345" s="30"/>
      <c r="C345" s="132" t="s">
        <v>647</v>
      </c>
      <c r="D345" s="132" t="s">
        <v>121</v>
      </c>
      <c r="E345" s="133" t="s">
        <v>648</v>
      </c>
      <c r="F345" s="134" t="s">
        <v>649</v>
      </c>
      <c r="G345" s="135" t="s">
        <v>624</v>
      </c>
      <c r="H345" s="136">
        <v>1</v>
      </c>
      <c r="I345" s="137"/>
      <c r="J345" s="138">
        <f t="shared" si="10"/>
        <v>0</v>
      </c>
      <c r="K345" s="139"/>
      <c r="L345" s="30"/>
      <c r="M345" s="172" t="s">
        <v>1</v>
      </c>
      <c r="N345" s="173" t="s">
        <v>40</v>
      </c>
      <c r="O345" s="174"/>
      <c r="P345" s="175">
        <f t="shared" si="11"/>
        <v>0</v>
      </c>
      <c r="Q345" s="175">
        <v>0</v>
      </c>
      <c r="R345" s="175">
        <f t="shared" si="12"/>
        <v>0</v>
      </c>
      <c r="S345" s="175">
        <v>0</v>
      </c>
      <c r="T345" s="176">
        <f t="shared" si="13"/>
        <v>0</v>
      </c>
      <c r="AR345" s="144" t="s">
        <v>625</v>
      </c>
      <c r="AT345" s="144" t="s">
        <v>121</v>
      </c>
      <c r="AU345" s="144" t="s">
        <v>82</v>
      </c>
      <c r="AY345" s="15" t="s">
        <v>119</v>
      </c>
      <c r="BE345" s="145">
        <f t="shared" si="14"/>
        <v>0</v>
      </c>
      <c r="BF345" s="145">
        <f t="shared" si="15"/>
        <v>0</v>
      </c>
      <c r="BG345" s="145">
        <f t="shared" si="16"/>
        <v>0</v>
      </c>
      <c r="BH345" s="145">
        <f t="shared" si="17"/>
        <v>0</v>
      </c>
      <c r="BI345" s="145">
        <f t="shared" si="18"/>
        <v>0</v>
      </c>
      <c r="BJ345" s="15" t="s">
        <v>126</v>
      </c>
      <c r="BK345" s="145">
        <f t="shared" si="19"/>
        <v>0</v>
      </c>
      <c r="BL345" s="15" t="s">
        <v>625</v>
      </c>
      <c r="BM345" s="144" t="s">
        <v>650</v>
      </c>
    </row>
    <row r="346" spans="2:65" s="1" customFormat="1" ht="6.95" customHeight="1">
      <c r="B346" s="42"/>
      <c r="C346" s="43"/>
      <c r="D346" s="43"/>
      <c r="E346" s="43"/>
      <c r="F346" s="43"/>
      <c r="G346" s="43"/>
      <c r="H346" s="43"/>
      <c r="I346" s="43"/>
      <c r="J346" s="43"/>
      <c r="K346" s="43"/>
      <c r="L346" s="30"/>
    </row>
  </sheetData>
  <sheetProtection formatColumns="0" formatRows="0" autoFilter="0"/>
  <autoFilter ref="C128:K345" xr:uid="{00000000-0009-0000-0000-000001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01 - Zosuv na ceste</vt:lpstr>
      <vt:lpstr>'01 - Zosuv na ceste'!Názvy_tlače</vt:lpstr>
      <vt:lpstr>'Rekapitulácia stavby'!Názvy_tlače</vt:lpstr>
      <vt:lpstr>'01 - Zosuv na ceste'!Oblasť_tlače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helena-TOSH\helena</dc:creator>
  <cp:lastModifiedBy>Hrčková Janka</cp:lastModifiedBy>
  <dcterms:created xsi:type="dcterms:W3CDTF">2024-09-04T16:20:55Z</dcterms:created>
  <dcterms:modified xsi:type="dcterms:W3CDTF">2024-09-10T08:29:27Z</dcterms:modified>
</cp:coreProperties>
</file>