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PMB\1120 SPRÁVA BUDOV\ŽÁDOSTI O ZAKÁZKY\Oprava rozvodů vody, budova Tábor\Výběr zhotovitele\"/>
    </mc:Choice>
  </mc:AlternateContent>
  <xr:revisionPtr revIDLastSave="0" documentId="13_ncr:1_{02F54027-03DC-49CA-A21F-2BD2283FFC98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.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01.2 Pol'!$A$1:$Y$70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I53" i="1" s="1"/>
  <c r="G11" i="12"/>
  <c r="M11" i="12" s="1"/>
  <c r="M10" i="12" s="1"/>
  <c r="I11" i="12"/>
  <c r="I10" i="12" s="1"/>
  <c r="K11" i="12"/>
  <c r="K10" i="12" s="1"/>
  <c r="O11" i="12"/>
  <c r="O10" i="12" s="1"/>
  <c r="Q11" i="12"/>
  <c r="Q10" i="12" s="1"/>
  <c r="V11" i="12"/>
  <c r="V10" i="12" s="1"/>
  <c r="G13" i="12"/>
  <c r="I13" i="12"/>
  <c r="K13" i="12"/>
  <c r="O13" i="12"/>
  <c r="Q13" i="12"/>
  <c r="V13" i="12"/>
  <c r="V12" i="12" s="1"/>
  <c r="G14" i="12"/>
  <c r="I14" i="12"/>
  <c r="K14" i="12"/>
  <c r="K12" i="12" s="1"/>
  <c r="M14" i="12"/>
  <c r="O14" i="12"/>
  <c r="Q14" i="12"/>
  <c r="V14" i="12"/>
  <c r="Q16" i="12"/>
  <c r="G17" i="12"/>
  <c r="I17" i="12"/>
  <c r="I16" i="12" s="1"/>
  <c r="K17" i="12"/>
  <c r="O17" i="12"/>
  <c r="Q17" i="12"/>
  <c r="V17" i="12"/>
  <c r="V16" i="12" s="1"/>
  <c r="G18" i="12"/>
  <c r="M18" i="12" s="1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4" i="12"/>
  <c r="I44" i="12"/>
  <c r="K44" i="12"/>
  <c r="O44" i="12"/>
  <c r="Q44" i="12"/>
  <c r="V44" i="12"/>
  <c r="V43" i="12" s="1"/>
  <c r="G45" i="12"/>
  <c r="M45" i="12" s="1"/>
  <c r="I45" i="12"/>
  <c r="K45" i="12"/>
  <c r="K43" i="12" s="1"/>
  <c r="O45" i="12"/>
  <c r="Q45" i="12"/>
  <c r="V45" i="12"/>
  <c r="G46" i="12"/>
  <c r="M46" i="12" s="1"/>
  <c r="I46" i="12"/>
  <c r="K46" i="12"/>
  <c r="O46" i="12"/>
  <c r="Q46" i="12"/>
  <c r="V46" i="12"/>
  <c r="G48" i="12"/>
  <c r="I48" i="12"/>
  <c r="I47" i="12" s="1"/>
  <c r="K48" i="12"/>
  <c r="O48" i="12"/>
  <c r="O47" i="12" s="1"/>
  <c r="Q48" i="12"/>
  <c r="V48" i="12"/>
  <c r="G49" i="12"/>
  <c r="M49" i="12" s="1"/>
  <c r="I49" i="12"/>
  <c r="K49" i="12"/>
  <c r="O49" i="12"/>
  <c r="Q49" i="12"/>
  <c r="V49" i="12"/>
  <c r="G51" i="12"/>
  <c r="M51" i="12" s="1"/>
  <c r="I51" i="12"/>
  <c r="K51" i="12"/>
  <c r="K50" i="12" s="1"/>
  <c r="O51" i="12"/>
  <c r="Q51" i="12"/>
  <c r="V51" i="12"/>
  <c r="V50" i="12" s="1"/>
  <c r="G52" i="12"/>
  <c r="M52" i="12" s="1"/>
  <c r="I52" i="12"/>
  <c r="K52" i="12"/>
  <c r="O52" i="12"/>
  <c r="Q52" i="12"/>
  <c r="Q50" i="12" s="1"/>
  <c r="V52" i="12"/>
  <c r="G54" i="12"/>
  <c r="M54" i="12" s="1"/>
  <c r="I54" i="12"/>
  <c r="K54" i="12"/>
  <c r="O54" i="12"/>
  <c r="Q54" i="12"/>
  <c r="V54" i="12"/>
  <c r="G55" i="12"/>
  <c r="M55" i="12" s="1"/>
  <c r="I55" i="12"/>
  <c r="K55" i="12"/>
  <c r="K53" i="12" s="1"/>
  <c r="O55" i="12"/>
  <c r="Q55" i="12"/>
  <c r="V55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AE60" i="12"/>
  <c r="F41" i="1" s="1"/>
  <c r="I20" i="1"/>
  <c r="I19" i="1"/>
  <c r="I18" i="1"/>
  <c r="J28" i="1"/>
  <c r="J26" i="1"/>
  <c r="G38" i="1"/>
  <c r="F38" i="1"/>
  <c r="J23" i="1"/>
  <c r="J24" i="1"/>
  <c r="J25" i="1"/>
  <c r="J27" i="1"/>
  <c r="E24" i="1"/>
  <c r="E26" i="1"/>
  <c r="I43" i="12" l="1"/>
  <c r="I20" i="12"/>
  <c r="V53" i="12"/>
  <c r="Q43" i="12"/>
  <c r="G43" i="12"/>
  <c r="I57" i="1" s="1"/>
  <c r="V20" i="12"/>
  <c r="K20" i="12"/>
  <c r="K16" i="12"/>
  <c r="O12" i="12"/>
  <c r="Q53" i="12"/>
  <c r="K47" i="12"/>
  <c r="Q47" i="12"/>
  <c r="O43" i="12"/>
  <c r="O20" i="12"/>
  <c r="O16" i="12"/>
  <c r="I12" i="12"/>
  <c r="O53" i="12"/>
  <c r="I53" i="12"/>
  <c r="I50" i="12"/>
  <c r="O50" i="12"/>
  <c r="V47" i="12"/>
  <c r="Q20" i="12"/>
  <c r="Q12" i="12"/>
  <c r="G53" i="12"/>
  <c r="I60" i="1" s="1"/>
  <c r="M50" i="12"/>
  <c r="G47" i="12"/>
  <c r="I58" i="1" s="1"/>
  <c r="M48" i="12"/>
  <c r="M44" i="12"/>
  <c r="M43" i="12" s="1"/>
  <c r="G16" i="12"/>
  <c r="I55" i="1" s="1"/>
  <c r="G12" i="12"/>
  <c r="I54" i="1" s="1"/>
  <c r="M13" i="12"/>
  <c r="M12" i="12" s="1"/>
  <c r="AF60" i="12"/>
  <c r="G41" i="1" s="1"/>
  <c r="H41" i="1" s="1"/>
  <c r="I41" i="1" s="1"/>
  <c r="G8" i="12"/>
  <c r="I52" i="1" s="1"/>
  <c r="F40" i="1"/>
  <c r="F39" i="1"/>
  <c r="I16" i="1"/>
  <c r="M53" i="12"/>
  <c r="M20" i="12"/>
  <c r="M47" i="12"/>
  <c r="G50" i="12"/>
  <c r="I59" i="1" s="1"/>
  <c r="G20" i="12"/>
  <c r="I56" i="1" s="1"/>
  <c r="M17" i="12"/>
  <c r="M16" i="12" s="1"/>
  <c r="I61" i="1" l="1"/>
  <c r="J53" i="1" s="1"/>
  <c r="I17" i="1"/>
  <c r="I21" i="1" s="1"/>
  <c r="G60" i="12"/>
  <c r="G39" i="1"/>
  <c r="G42" i="1" s="1"/>
  <c r="G25" i="1" s="1"/>
  <c r="A25" i="1" s="1"/>
  <c r="G26" i="1" s="1"/>
  <c r="G40" i="1"/>
  <c r="H40" i="1" s="1"/>
  <c r="I40" i="1" s="1"/>
  <c r="F42" i="1"/>
  <c r="J39" i="1"/>
  <c r="J42" i="1" s="1"/>
  <c r="J41" i="1"/>
  <c r="J40" i="1"/>
  <c r="J56" i="1" l="1"/>
  <c r="J54" i="1"/>
  <c r="J58" i="1"/>
  <c r="J57" i="1"/>
  <c r="J59" i="1"/>
  <c r="J55" i="1"/>
  <c r="J52" i="1"/>
  <c r="J60" i="1"/>
  <c r="H39" i="1"/>
  <c r="H42" i="1" s="1"/>
  <c r="A26" i="1"/>
  <c r="G28" i="1"/>
  <c r="G23" i="1"/>
  <c r="A23" i="1" s="1"/>
  <c r="G24" i="1" s="1"/>
  <c r="A27" i="1" s="1"/>
  <c r="J61" i="1" l="1"/>
  <c r="I39" i="1"/>
  <c r="I42" i="1" s="1"/>
  <c r="A24" i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zabloudil</author>
  </authors>
  <commentList>
    <comment ref="S6" authorId="0" shapeId="0" xr:uid="{CC19594E-D3F4-4648-87AD-26370474600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2FB40F9-5909-46BB-A8A5-02E16B9EB5C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<sst xmlns="http://schemas.openxmlformats.org/spreadsheetml/2006/main" count="473" uniqueCount="207">
  <si>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</si>
  <si>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</si>
  <si>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</si>
  <si>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</si>
  <si>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</si>
  <si>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</si>
  <si>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</si>
  <si>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</si>
  <si>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</si>
  <si>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</si>
  <si>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</si>
  <si>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</si>
  <si>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</si>
  <si>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</si>
  <si>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</si>
  <si>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</si>
  <si>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</si>
  <si>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</si>
  <si>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</si>
  <si>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</si>
  <si>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</si>
  <si>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</si>
  <si>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</si>
  <si>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</si>
  <si>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</si>
  <si>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</si>
  <si>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</si>
  <si>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</si>
  <si>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</si>
  <si>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</si>
  <si>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</si>
  <si>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</si>
  <si>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</si>
  <si>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</si>
  <si>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</si>
  <si>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</si>
  <si>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</si>
  <si>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</si>
  <si>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</si>
  <si>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</si>
  <si>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</si>
  <si>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</si>
  <si>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</si>
  <si>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01.2</t>
  </si>
  <si>
    <t>Rozvody</t>
  </si>
  <si>
    <t>01</t>
  </si>
  <si>
    <t>Tábor 18</t>
  </si>
  <si>
    <t>Objekt:</t>
  </si>
  <si>
    <t>Rozpočet:</t>
  </si>
  <si>
    <t>24-108</t>
  </si>
  <si>
    <t>Stavba</t>
  </si>
  <si>
    <t>Celkem za stavbu</t>
  </si>
  <si>
    <t>CZK</t>
  </si>
  <si>
    <t>#POPS</t>
  </si>
  <si>
    <t>#POPO</t>
  </si>
  <si>
    <t>Popis objektu: 01 - Tábor 18</t>
  </si>
  <si>
    <t>#POPR</t>
  </si>
  <si>
    <t>Popis rozpočtu: 01.2 - Rozvody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</si>
  <si>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</si>
  <si>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</si>
  <si>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</si>
  <si>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</si>
  <si>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</si>
  <si>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</si>
  <si>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</si>
  <si>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</si>
  <si>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713</t>
  </si>
  <si>
    <t>Izolace tepelné</t>
  </si>
  <si>
    <t>722</t>
  </si>
  <si>
    <t>Vnitřní vodovod</t>
  </si>
  <si>
    <t>767</t>
  </si>
  <si>
    <t>Konstrukce zámečnické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</si>
  <si>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</si>
  <si>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</si>
  <si>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</si>
  <si>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</si>
  <si>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</si>
  <si>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</si>
  <si>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</si>
  <si>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</si>
  <si>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</si>
  <si>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</si>
  <si>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</si>
  <si>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</si>
  <si>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</si>
  <si>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</si>
  <si>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</si>
  <si>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</si>
  <si>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</si>
  <si>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</si>
  <si>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</si>
  <si>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</si>
  <si>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</si>
  <si>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</si>
  <si>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</si>
  <si>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</si>
  <si>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</si>
  <si>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</si>
  <si>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</si>
  <si>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</si>
  <si>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</si>
  <si>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</si>
  <si>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</si>
  <si>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</si>
  <si>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</si>
  <si>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</si>
  <si>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</si>
  <si>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</si>
  <si>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</si>
  <si>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310271620R00</t>
  </si>
  <si>
    <t>Zazdívka otvorů do 4 m2, pórobet.tvárnice, tl.20cm</t>
  </si>
  <si>
    <t>m3</t>
  </si>
  <si>
    <t>RTS 24/ I</t>
  </si>
  <si>
    <t>Kalkul</t>
  </si>
  <si>
    <t>Práce</t>
  </si>
  <si>
    <t>Běžná</t>
  </si>
  <si>
    <t>POL1_</t>
  </si>
  <si>
    <t>617455420R00</t>
  </si>
  <si>
    <t>Oprava omítek cementových šachet, ocel.hlaz.do 50%</t>
  </si>
  <si>
    <t>m2</t>
  </si>
  <si>
    <t>963016211R00</t>
  </si>
  <si>
    <t>Demontáž podhledu SDK z kazet 600x600 mm, kov.rošt</t>
  </si>
  <si>
    <t>971033631R00</t>
  </si>
  <si>
    <t>Vybourání otv. zeď cihel. pl.4 m2, tl.15 cm, MVC</t>
  </si>
  <si>
    <t>Včetně pomocného lešení o výšce podlahy do 1900 mm a pro zatížení do 1,5 kPa  (150 kg/m2).</t>
  </si>
  <si>
    <t>POP</t>
  </si>
  <si>
    <t>713400821R00</t>
  </si>
  <si>
    <t>Odstranění izolačních pásů  potrubí</t>
  </si>
  <si>
    <t xml:space="preserve">m     </t>
  </si>
  <si>
    <t>713582115RT2</t>
  </si>
  <si>
    <t>Revizní dvířka Promat do masivních stěn, 500 x 500 mm typ SP, požární odolnost EI 30</t>
  </si>
  <si>
    <t>kus</t>
  </si>
  <si>
    <t>Položka obsahuje prořezání otvoru, osazení a dodávku rámu s dvířky včetně prošroubování a tmelení.</t>
  </si>
  <si>
    <t>722130803R00</t>
  </si>
  <si>
    <t>Demontáž potrubí ocelových závitových, DN 50 mm</t>
  </si>
  <si>
    <t>m</t>
  </si>
  <si>
    <t>722172432R00</t>
  </si>
  <si>
    <t>Potrubí plastové PP-R Ekoplastik, včetně zednických výpomocí, D 25 x 4,2 mm, PN 20</t>
  </si>
  <si>
    <t>Potrubí včetně tvarovek a zednických výpomocí.</t>
  </si>
  <si>
    <t>Včetně pomocného lešení o výšce podlahy do 1900 mm a pro zatížení do 1,5 kPa.</t>
  </si>
  <si>
    <t>722172434R00</t>
  </si>
  <si>
    <t>Potrubí plastové PP-R Ekoplastik, včetně zednických výpomocí, D 40 x 6,7 mm, PN 20</t>
  </si>
  <si>
    <t>722182006RT2</t>
  </si>
  <si>
    <t>Montáž tepelné izolace skruží na potrubí přímé, DN 80 mm, samolepicí spoj samolepicí spoj a příčné stažení páskou</t>
  </si>
  <si>
    <t>Indiv</t>
  </si>
  <si>
    <t>722190222R00</t>
  </si>
  <si>
    <t>Přípojky vodovodní pro pevné připojení DN 20 mm</t>
  </si>
  <si>
    <t>soubor</t>
  </si>
  <si>
    <t>Včetně vyvedení a upevnění výpustek.</t>
  </si>
  <si>
    <t>722190223R00</t>
  </si>
  <si>
    <t>Přípojky vodovodní pro pevné připojení DN 25 mm</t>
  </si>
  <si>
    <t>722237624R00</t>
  </si>
  <si>
    <t>Ventil vodovodní, zpětný, 2x vnitřní závit, GIACOMINI R60, DN 32 mm</t>
  </si>
  <si>
    <t>722237123R00</t>
  </si>
  <si>
    <t>Kohout vodovodní, kulový, 2x vnitřní závit, GIACOMINI R250D, DN 25 mm</t>
  </si>
  <si>
    <t>722237222R00</t>
  </si>
  <si>
    <t>Kohout vodovodní kulový, 2x vnitřní závit, GIACOMINI R910, DN 20 mm</t>
  </si>
  <si>
    <t>722237224R00</t>
  </si>
  <si>
    <t>Kohout vodovodní kulový, 2x vnitřní závit, GIACOMINI R910, DN 32 mm</t>
  </si>
  <si>
    <t>722280108R00</t>
  </si>
  <si>
    <t>Tlaková zkouška vodovodního potrubí DN 50 mm</t>
  </si>
  <si>
    <t>Včetně dodávky vody, uzavření a zabezpečení konců potrubí.</t>
  </si>
  <si>
    <t>631547114R</t>
  </si>
  <si>
    <t>Pouzdro potrubní izolační ROCKWOOL 800 - 28/30 mm</t>
  </si>
  <si>
    <t>SPCM</t>
  </si>
  <si>
    <t>RTS 22/ II</t>
  </si>
  <si>
    <t>Specifikace</t>
  </si>
  <si>
    <t>POL3_</t>
  </si>
  <si>
    <t>631547116R</t>
  </si>
  <si>
    <t>Pouzdro potrubní izolační ROCKWOOL 800 - 42/30 mm</t>
  </si>
  <si>
    <t>67352243R</t>
  </si>
  <si>
    <t>PK-TAPE Celohliníková páska lepicí pro parozábrany jednostranně lepicí</t>
  </si>
  <si>
    <t>998722201R00</t>
  </si>
  <si>
    <t>Přesun hmot pro vnitřní vodovod, výšky do 6 m</t>
  </si>
  <si>
    <t>Přesun hmot</t>
  </si>
  <si>
    <t>POL7_</t>
  </si>
  <si>
    <t>767584502R00</t>
  </si>
  <si>
    <t>Montáž podhledů kazetových na ocel.konstr.60x60 cm</t>
  </si>
  <si>
    <t>767995101R00</t>
  </si>
  <si>
    <t>Výroba a montáž kov. atypických konstr. do 5 kg</t>
  </si>
  <si>
    <t>kg</t>
  </si>
  <si>
    <t>5532550021R</t>
  </si>
  <si>
    <t>Podhled kovový Armstrong METAL Microperforated tl 8 mm TEGULAR perforovaný</t>
  </si>
  <si>
    <t>781415013RT2</t>
  </si>
  <si>
    <t>Montáž obkladů stěn, porovin., do tmele, 15x15 cm Monoflex (lepidlo), ASO-Flexfuge (spár. hmota)</t>
  </si>
  <si>
    <t>597813622R</t>
  </si>
  <si>
    <t>Obkládačka Color One 200 x 200 mm béžová mat</t>
  </si>
  <si>
    <t>784191201R00</t>
  </si>
  <si>
    <t>Penetrace podkladu hloubková Primalex 1x</t>
  </si>
  <si>
    <t>784195212R00</t>
  </si>
  <si>
    <t>Malba Primalex Plus, bílá, bez penetrace, 2 x</t>
  </si>
  <si>
    <t>979011211R00</t>
  </si>
  <si>
    <t>Svislá doprava suti a vybour. hmot za 2.NP nošením</t>
  </si>
  <si>
    <t>t</t>
  </si>
  <si>
    <t>979011219R00</t>
  </si>
  <si>
    <t>Přípl.k svislé dopr.suti za každé další NP nošením</t>
  </si>
  <si>
    <t>979081111R00</t>
  </si>
  <si>
    <t>Odvoz suti a vybour. hmot na skládku do 1 km</t>
  </si>
  <si>
    <t>Včetně naložení na dopravní prostředek a složení na skládku, bez poplatku za skládku.</t>
  </si>
  <si>
    <t>979981104R00</t>
  </si>
  <si>
    <t>Kontejner, přistavení na 24 h, odvoz a likvidace, suť bez příměsí, kapacita 9 t</t>
  </si>
  <si>
    <t>SUM</t>
  </si>
  <si>
    <t>Poznámky uchazeče k zadání</t>
  </si>
  <si>
    <t>POPUZIV</t>
  </si>
  <si>
    <t>END</t>
  </si>
  <si>
    <t>DPMB - oprava rozvodů vody</t>
  </si>
  <si>
    <t>Popis stavby: 24-108 - DPMB - oprava rozvodů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</si>
</sst>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14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E17" sqref="E17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6" t="s">
        <v>41</v>
      </c>
      <c r="B2" s="186"/>
      <c r="C2" s="186"/>
      <c r="D2" s="186"/>
      <c r="E2" s="186"/>
      <c r="F2" s="186"/>
      <c r="G2" s="18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O25" sqref="O2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7" t="s">
        <v>4</v>
      </c>
      <c r="C1" s="188"/>
      <c r="D1" s="188"/>
      <c r="E1" s="188"/>
      <c r="F1" s="188"/>
      <c r="G1" s="188"/>
      <c r="H1" s="188"/>
      <c r="I1" s="188"/>
      <c r="J1" s="189"/>
    </row>
    <row r="2" spans="1:15" ht="36" customHeight="1" x14ac:dyDescent="0.2">
      <c r="A2" s="2"/>
      <c r="B2" s="77" t="s">
        <v>24</v>
      </c>
      <c r="C2" s="78"/>
      <c r="D2" s="79" t="s">
        <v>49</v>
      </c>
      <c r="E2" s="196" t="s">
        <v>205</v>
      </c>
      <c r="F2" s="197"/>
      <c r="G2" s="197"/>
      <c r="H2" s="197"/>
      <c r="I2" s="197"/>
      <c r="J2" s="198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199" t="s">
        <v>46</v>
      </c>
      <c r="F3" s="200"/>
      <c r="G3" s="200"/>
      <c r="H3" s="200"/>
      <c r="I3" s="200"/>
      <c r="J3" s="201"/>
    </row>
    <row r="4" spans="1:15" ht="23.25" customHeight="1" x14ac:dyDescent="0.2">
      <c r="A4" s="76">
        <v>10389</v>
      </c>
      <c r="B4" s="82" t="s">
        <v>48</v>
      </c>
      <c r="C4" s="83"/>
      <c r="D4" s="84" t="s">
        <v>43</v>
      </c>
      <c r="E4" s="209" t="s">
        <v>44</v>
      </c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23</v>
      </c>
      <c r="D5" s="214"/>
      <c r="E5" s="215"/>
      <c r="F5" s="215"/>
      <c r="G5" s="215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3"/>
      <c r="E11" s="203"/>
      <c r="F11" s="203"/>
      <c r="G11" s="203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2"/>
      <c r="F15" s="202"/>
      <c r="G15" s="204"/>
      <c r="H15" s="204"/>
      <c r="I15" s="204" t="s">
        <v>31</v>
      </c>
      <c r="J15" s="205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3"/>
      <c r="F16" s="194"/>
      <c r="G16" s="193"/>
      <c r="H16" s="194"/>
      <c r="I16" s="193">
        <f>SUMIF(F52:F60,A16,I52:I60)+SUMIF(F52:F60,"PSU",I52:I60)</f>
        <v>0</v>
      </c>
      <c r="J16" s="195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3"/>
      <c r="F17" s="194"/>
      <c r="G17" s="193"/>
      <c r="H17" s="194"/>
      <c r="I17" s="193">
        <f>SUMIF(F52:F60,A17,I52:I60)</f>
        <v>0</v>
      </c>
      <c r="J17" s="195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3"/>
      <c r="F18" s="194"/>
      <c r="G18" s="193"/>
      <c r="H18" s="194"/>
      <c r="I18" s="193">
        <f>SUMIF(F52:F60,A18,I52:I60)</f>
        <v>0</v>
      </c>
      <c r="J18" s="195"/>
    </row>
    <row r="19" spans="1:10" ht="23.25" customHeight="1" x14ac:dyDescent="0.2">
      <c r="A19" s="139" t="s">
        <v>79</v>
      </c>
      <c r="B19" s="38" t="s">
        <v>29</v>
      </c>
      <c r="C19" s="62"/>
      <c r="D19" s="63"/>
      <c r="E19" s="193"/>
      <c r="F19" s="194"/>
      <c r="G19" s="193"/>
      <c r="H19" s="194"/>
      <c r="I19" s="193">
        <f>SUMIF(F52:F60,A19,I52:I60)</f>
        <v>0</v>
      </c>
      <c r="J19" s="195"/>
    </row>
    <row r="20" spans="1:10" ht="23.25" customHeight="1" x14ac:dyDescent="0.2">
      <c r="A20" s="139" t="s">
        <v>80</v>
      </c>
      <c r="B20" s="38" t="s">
        <v>30</v>
      </c>
      <c r="C20" s="62"/>
      <c r="D20" s="63"/>
      <c r="E20" s="193"/>
      <c r="F20" s="194"/>
      <c r="G20" s="193"/>
      <c r="H20" s="194"/>
      <c r="I20" s="193">
        <f>SUMIF(F52:F60,A20,I52:I60)</f>
        <v>0</v>
      </c>
      <c r="J20" s="195"/>
    </row>
    <row r="21" spans="1:10" ht="23.25" customHeight="1" x14ac:dyDescent="0.2">
      <c r="A21" s="2"/>
      <c r="B21" s="48" t="s">
        <v>31</v>
      </c>
      <c r="C21" s="64"/>
      <c r="D21" s="65"/>
      <c r="E21" s="206"/>
      <c r="F21" s="207"/>
      <c r="G21" s="206"/>
      <c r="H21" s="207"/>
      <c r="I21" s="206">
        <f>SUM(I16:J20)</f>
        <v>0</v>
      </c>
      <c r="J21" s="225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3">
        <f>ZakladDPHSniVypocet</f>
        <v>0</v>
      </c>
      <c r="H23" s="224"/>
      <c r="I23" s="22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1">
        <f>A23</f>
        <v>0</v>
      </c>
      <c r="H24" s="222"/>
      <c r="I24" s="22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3">
        <f>ZakladDPHZaklVypocet</f>
        <v>0</v>
      </c>
      <c r="H25" s="224"/>
      <c r="I25" s="22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0">
        <f>A25</f>
        <v>0</v>
      </c>
      <c r="H26" s="191"/>
      <c r="I26" s="19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2">
        <f>CenaCelkem-(ZakladDPHSni+DPHSni+ZakladDPHZakl+DPHZakl)</f>
        <v>0</v>
      </c>
      <c r="H27" s="192"/>
      <c r="I27" s="192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26">
        <f>ZakladDPHSniVypocet+ZakladDPHZaklVypocet</f>
        <v>0</v>
      </c>
      <c r="H28" s="227"/>
      <c r="I28" s="227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26">
        <f>A27</f>
        <v>0</v>
      </c>
      <c r="H29" s="226"/>
      <c r="I29" s="226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8"/>
      <c r="E34" s="229"/>
      <c r="G34" s="230"/>
      <c r="H34" s="231"/>
      <c r="I34" s="231"/>
      <c r="J34" s="25"/>
    </row>
    <row r="35" spans="1:10" ht="12.75" customHeight="1" x14ac:dyDescent="0.2">
      <c r="A35" s="2"/>
      <c r="B35" s="2"/>
      <c r="D35" s="220" t="s">
        <v>2</v>
      </c>
      <c r="E35" s="22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50</v>
      </c>
      <c r="C39" s="232"/>
      <c r="D39" s="232"/>
      <c r="E39" s="232"/>
      <c r="F39" s="99">
        <f>'01 01.2 Pol'!AE60</f>
        <v>0</v>
      </c>
      <c r="G39" s="100">
        <f>'01 01.2 Pol'!AF60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45</v>
      </c>
      <c r="C40" s="233" t="s">
        <v>46</v>
      </c>
      <c r="D40" s="233"/>
      <c r="E40" s="233"/>
      <c r="F40" s="104">
        <f>'01 01.2 Pol'!AE60</f>
        <v>0</v>
      </c>
      <c r="G40" s="105">
        <f>'01 01.2 Pol'!AF60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43</v>
      </c>
      <c r="C41" s="232" t="s">
        <v>44</v>
      </c>
      <c r="D41" s="232"/>
      <c r="E41" s="232"/>
      <c r="F41" s="108">
        <f>'01 01.2 Pol'!AE60</f>
        <v>0</v>
      </c>
      <c r="G41" s="101">
        <f>'01 01.2 Pol'!AF60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234" t="s">
        <v>51</v>
      </c>
      <c r="C42" s="235"/>
      <c r="D42" s="235"/>
      <c r="E42" s="236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4" spans="1:10" x14ac:dyDescent="0.2">
      <c r="A44" t="s">
        <v>53</v>
      </c>
      <c r="B44" t="s">
        <v>206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9" spans="1:10" ht="15.75" x14ac:dyDescent="0.25">
      <c r="B49" s="120" t="s">
        <v>58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59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60</v>
      </c>
      <c r="C52" s="237" t="s">
        <v>61</v>
      </c>
      <c r="D52" s="238"/>
      <c r="E52" s="238"/>
      <c r="F52" s="137" t="s">
        <v>26</v>
      </c>
      <c r="G52" s="129"/>
      <c r="H52" s="129"/>
      <c r="I52" s="129">
        <f>'01 01.2 Pol'!G8</f>
        <v>0</v>
      </c>
      <c r="J52" s="134" t="str">
        <f>IF(I61=0,"",I52/I61*100)</f>
        <v/>
      </c>
    </row>
    <row r="53" spans="1:10" ht="36.75" customHeight="1" x14ac:dyDescent="0.2">
      <c r="A53" s="123"/>
      <c r="B53" s="128" t="s">
        <v>62</v>
      </c>
      <c r="C53" s="237" t="s">
        <v>63</v>
      </c>
      <c r="D53" s="238"/>
      <c r="E53" s="238"/>
      <c r="F53" s="137" t="s">
        <v>26</v>
      </c>
      <c r="G53" s="129"/>
      <c r="H53" s="129"/>
      <c r="I53" s="129">
        <f>'01 01.2 Pol'!G10</f>
        <v>0</v>
      </c>
      <c r="J53" s="134" t="str">
        <f>IF(I61=0,"",I53/I61*100)</f>
        <v/>
      </c>
    </row>
    <row r="54" spans="1:10" ht="36.75" customHeight="1" x14ac:dyDescent="0.2">
      <c r="A54" s="123"/>
      <c r="B54" s="128" t="s">
        <v>64</v>
      </c>
      <c r="C54" s="237" t="s">
        <v>65</v>
      </c>
      <c r="D54" s="238"/>
      <c r="E54" s="238"/>
      <c r="F54" s="137" t="s">
        <v>26</v>
      </c>
      <c r="G54" s="129"/>
      <c r="H54" s="129"/>
      <c r="I54" s="129">
        <f>'01 01.2 Pol'!G12</f>
        <v>0</v>
      </c>
      <c r="J54" s="134" t="str">
        <f>IF(I61=0,"",I54/I61*100)</f>
        <v/>
      </c>
    </row>
    <row r="55" spans="1:10" ht="36.75" customHeight="1" x14ac:dyDescent="0.2">
      <c r="A55" s="123"/>
      <c r="B55" s="128" t="s">
        <v>66</v>
      </c>
      <c r="C55" s="237" t="s">
        <v>67</v>
      </c>
      <c r="D55" s="238"/>
      <c r="E55" s="238"/>
      <c r="F55" s="137" t="s">
        <v>27</v>
      </c>
      <c r="G55" s="129"/>
      <c r="H55" s="129"/>
      <c r="I55" s="129">
        <f>'01 01.2 Pol'!G16</f>
        <v>0</v>
      </c>
      <c r="J55" s="134" t="str">
        <f>IF(I61=0,"",I55/I61*100)</f>
        <v/>
      </c>
    </row>
    <row r="56" spans="1:10" ht="36.75" customHeight="1" x14ac:dyDescent="0.2">
      <c r="A56" s="123"/>
      <c r="B56" s="128" t="s">
        <v>68</v>
      </c>
      <c r="C56" s="237" t="s">
        <v>69</v>
      </c>
      <c r="D56" s="238"/>
      <c r="E56" s="238"/>
      <c r="F56" s="137" t="s">
        <v>27</v>
      </c>
      <c r="G56" s="129"/>
      <c r="H56" s="129"/>
      <c r="I56" s="129">
        <f>'01 01.2 Pol'!G20</f>
        <v>0</v>
      </c>
      <c r="J56" s="134" t="str">
        <f>IF(I61=0,"",I56/I61*100)</f>
        <v/>
      </c>
    </row>
    <row r="57" spans="1:10" ht="36.75" customHeight="1" x14ac:dyDescent="0.2">
      <c r="A57" s="123"/>
      <c r="B57" s="128" t="s">
        <v>70</v>
      </c>
      <c r="C57" s="237" t="s">
        <v>71</v>
      </c>
      <c r="D57" s="238"/>
      <c r="E57" s="238"/>
      <c r="F57" s="137" t="s">
        <v>27</v>
      </c>
      <c r="G57" s="129"/>
      <c r="H57" s="129"/>
      <c r="I57" s="129">
        <f>'01 01.2 Pol'!G43</f>
        <v>0</v>
      </c>
      <c r="J57" s="134" t="str">
        <f>IF(I61=0,"",I57/I61*100)</f>
        <v/>
      </c>
    </row>
    <row r="58" spans="1:10" ht="36.75" customHeight="1" x14ac:dyDescent="0.2">
      <c r="A58" s="123"/>
      <c r="B58" s="128" t="s">
        <v>72</v>
      </c>
      <c r="C58" s="237" t="s">
        <v>73</v>
      </c>
      <c r="D58" s="238"/>
      <c r="E58" s="238"/>
      <c r="F58" s="137" t="s">
        <v>27</v>
      </c>
      <c r="G58" s="129"/>
      <c r="H58" s="129"/>
      <c r="I58" s="129">
        <f>'01 01.2 Pol'!G47</f>
        <v>0</v>
      </c>
      <c r="J58" s="134" t="str">
        <f>IF(I61=0,"",I58/I61*100)</f>
        <v/>
      </c>
    </row>
    <row r="59" spans="1:10" ht="36.75" customHeight="1" x14ac:dyDescent="0.2">
      <c r="A59" s="123"/>
      <c r="B59" s="128" t="s">
        <v>74</v>
      </c>
      <c r="C59" s="237" t="s">
        <v>75</v>
      </c>
      <c r="D59" s="238"/>
      <c r="E59" s="238"/>
      <c r="F59" s="137" t="s">
        <v>27</v>
      </c>
      <c r="G59" s="129"/>
      <c r="H59" s="129"/>
      <c r="I59" s="129">
        <f>'01 01.2 Pol'!G50</f>
        <v>0</v>
      </c>
      <c r="J59" s="134" t="str">
        <f>IF(I61=0,"",I59/I61*100)</f>
        <v/>
      </c>
    </row>
    <row r="60" spans="1:10" ht="36.75" customHeight="1" x14ac:dyDescent="0.2">
      <c r="A60" s="123"/>
      <c r="B60" s="128" t="s">
        <v>76</v>
      </c>
      <c r="C60" s="237" t="s">
        <v>77</v>
      </c>
      <c r="D60" s="238"/>
      <c r="E60" s="238"/>
      <c r="F60" s="137" t="s">
        <v>78</v>
      </c>
      <c r="G60" s="129"/>
      <c r="H60" s="129"/>
      <c r="I60" s="129">
        <f>'01 01.2 Pol'!G53</f>
        <v>0</v>
      </c>
      <c r="J60" s="134" t="str">
        <f>IF(I61=0,"",I60/I61*100)</f>
        <v/>
      </c>
    </row>
    <row r="61" spans="1:10" ht="25.5" customHeight="1" x14ac:dyDescent="0.2">
      <c r="A61" s="124"/>
      <c r="B61" s="130" t="s">
        <v>1</v>
      </c>
      <c r="C61" s="131"/>
      <c r="D61" s="132"/>
      <c r="E61" s="132"/>
      <c r="F61" s="138"/>
      <c r="G61" s="133"/>
      <c r="H61" s="133"/>
      <c r="I61" s="133">
        <f>SUM(I52:I60)</f>
        <v>0</v>
      </c>
      <c r="J61" s="135">
        <f>SUM(J52:J60)</f>
        <v>0</v>
      </c>
    </row>
    <row r="62" spans="1:10" x14ac:dyDescent="0.2">
      <c r="F62" s="87"/>
      <c r="G62" s="87"/>
      <c r="H62" s="87"/>
      <c r="I62" s="87"/>
      <c r="J62" s="136"/>
    </row>
    <row r="63" spans="1:10" x14ac:dyDescent="0.2">
      <c r="F63" s="87"/>
      <c r="G63" s="87"/>
      <c r="H63" s="87"/>
      <c r="I63" s="87"/>
      <c r="J63" s="136"/>
    </row>
    <row r="64" spans="1:10" x14ac:dyDescent="0.2">
      <c r="F64" s="87"/>
      <c r="G64" s="87"/>
      <c r="H64" s="87"/>
      <c r="I64" s="87"/>
      <c r="J6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8:E58"/>
    <mergeCell ref="C59:E59"/>
    <mergeCell ref="C60:E60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9" t="s">
        <v>7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50" t="s">
        <v>8</v>
      </c>
      <c r="B2" s="49"/>
      <c r="C2" s="241"/>
      <c r="D2" s="241"/>
      <c r="E2" s="241"/>
      <c r="F2" s="241"/>
      <c r="G2" s="242"/>
    </row>
    <row r="3" spans="1:7" ht="24.95" customHeight="1" x14ac:dyDescent="0.2">
      <c r="A3" s="50" t="s">
        <v>9</v>
      </c>
      <c r="B3" s="49"/>
      <c r="C3" s="241"/>
      <c r="D3" s="241"/>
      <c r="E3" s="241"/>
      <c r="F3" s="241"/>
      <c r="G3" s="242"/>
    </row>
    <row r="4" spans="1:7" ht="24.95" customHeight="1" x14ac:dyDescent="0.2">
      <c r="A4" s="50" t="s">
        <v>10</v>
      </c>
      <c r="B4" s="49"/>
      <c r="C4" s="241"/>
      <c r="D4" s="241"/>
      <c r="E4" s="241"/>
      <c r="F4" s="241"/>
      <c r="G4" s="24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647A0-97BB-4C03-B13F-224B74AAA4FA}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activeCell="T62" sqref="T62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81</v>
      </c>
    </row>
    <row r="2" spans="1:60" ht="24.95" customHeight="1" x14ac:dyDescent="0.2">
      <c r="A2" s="50" t="s">
        <v>8</v>
      </c>
      <c r="B2" s="49" t="s">
        <v>49</v>
      </c>
      <c r="C2" s="262" t="s">
        <v>205</v>
      </c>
      <c r="D2" s="263"/>
      <c r="E2" s="263"/>
      <c r="F2" s="263"/>
      <c r="G2" s="264"/>
      <c r="AG2" t="s">
        <v>82</v>
      </c>
    </row>
    <row r="3" spans="1:60" ht="24.95" customHeight="1" x14ac:dyDescent="0.2">
      <c r="A3" s="50" t="s">
        <v>9</v>
      </c>
      <c r="B3" s="49" t="s">
        <v>45</v>
      </c>
      <c r="C3" s="262" t="s">
        <v>46</v>
      </c>
      <c r="D3" s="263"/>
      <c r="E3" s="263"/>
      <c r="F3" s="263"/>
      <c r="G3" s="264"/>
      <c r="AC3" s="121" t="s">
        <v>82</v>
      </c>
      <c r="AG3" t="s">
        <v>83</v>
      </c>
    </row>
    <row r="4" spans="1:60" ht="24.95" customHeight="1" x14ac:dyDescent="0.2">
      <c r="A4" s="140" t="s">
        <v>10</v>
      </c>
      <c r="B4" s="141" t="s">
        <v>43</v>
      </c>
      <c r="C4" s="265" t="s">
        <v>44</v>
      </c>
      <c r="D4" s="266"/>
      <c r="E4" s="266"/>
      <c r="F4" s="266"/>
      <c r="G4" s="267"/>
      <c r="AG4" t="s">
        <v>84</v>
      </c>
    </row>
    <row r="5" spans="1:60" x14ac:dyDescent="0.2">
      <c r="D5" s="10"/>
    </row>
    <row r="6" spans="1:60" ht="38.25" x14ac:dyDescent="0.2">
      <c r="A6" s="143" t="s">
        <v>85</v>
      </c>
      <c r="B6" s="145" t="s">
        <v>86</v>
      </c>
      <c r="C6" s="145" t="s">
        <v>87</v>
      </c>
      <c r="D6" s="144" t="s">
        <v>88</v>
      </c>
      <c r="E6" s="143" t="s">
        <v>89</v>
      </c>
      <c r="F6" s="142" t="s">
        <v>90</v>
      </c>
      <c r="G6" s="143" t="s">
        <v>31</v>
      </c>
      <c r="H6" s="146" t="s">
        <v>32</v>
      </c>
      <c r="I6" s="146" t="s">
        <v>91</v>
      </c>
      <c r="J6" s="146" t="s">
        <v>33</v>
      </c>
      <c r="K6" s="146" t="s">
        <v>92</v>
      </c>
      <c r="L6" s="146" t="s">
        <v>93</v>
      </c>
      <c r="M6" s="146" t="s">
        <v>94</v>
      </c>
      <c r="N6" s="146" t="s">
        <v>95</v>
      </c>
      <c r="O6" s="146" t="s">
        <v>96</v>
      </c>
      <c r="P6" s="146" t="s">
        <v>97</v>
      </c>
      <c r="Q6" s="146" t="s">
        <v>98</v>
      </c>
      <c r="R6" s="146" t="s">
        <v>99</v>
      </c>
      <c r="S6" s="146" t="s">
        <v>100</v>
      </c>
      <c r="T6" s="146" t="s">
        <v>101</v>
      </c>
      <c r="U6" s="146" t="s">
        <v>102</v>
      </c>
      <c r="V6" s="146" t="s">
        <v>103</v>
      </c>
      <c r="W6" s="146" t="s">
        <v>104</v>
      </c>
      <c r="X6" s="146" t="s">
        <v>105</v>
      </c>
      <c r="Y6" s="146" t="s">
        <v>106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9" t="s">
        <v>107</v>
      </c>
      <c r="B8" s="160" t="s">
        <v>60</v>
      </c>
      <c r="C8" s="180" t="s">
        <v>61</v>
      </c>
      <c r="D8" s="161"/>
      <c r="E8" s="162"/>
      <c r="F8" s="163"/>
      <c r="G8" s="163">
        <f>SUMIF(AG9:AG9,"&lt;&gt;NOR",G9:G9)</f>
        <v>0</v>
      </c>
      <c r="H8" s="163"/>
      <c r="I8" s="163">
        <f>SUM(I9:I9)</f>
        <v>36432</v>
      </c>
      <c r="J8" s="163"/>
      <c r="K8" s="163">
        <f>SUM(K9:K9)</f>
        <v>25733.18</v>
      </c>
      <c r="L8" s="163"/>
      <c r="M8" s="163">
        <f>SUM(M9:M9)</f>
        <v>0</v>
      </c>
      <c r="N8" s="162"/>
      <c r="O8" s="162">
        <f>SUM(O9:O9)</f>
        <v>5.6</v>
      </c>
      <c r="P8" s="162"/>
      <c r="Q8" s="162">
        <f>SUM(Q9:Q9)</f>
        <v>0</v>
      </c>
      <c r="R8" s="163"/>
      <c r="S8" s="163"/>
      <c r="T8" s="164"/>
      <c r="U8" s="158"/>
      <c r="V8" s="158">
        <f>SUM(V9:V9)</f>
        <v>50.87</v>
      </c>
      <c r="W8" s="158"/>
      <c r="X8" s="158"/>
      <c r="Y8" s="158"/>
      <c r="AG8" t="s">
        <v>108</v>
      </c>
    </row>
    <row r="9" spans="1:60" outlineLevel="1" x14ac:dyDescent="0.2">
      <c r="A9" s="173">
        <v>1</v>
      </c>
      <c r="B9" s="174" t="s">
        <v>109</v>
      </c>
      <c r="C9" s="181" t="s">
        <v>110</v>
      </c>
      <c r="D9" s="175" t="s">
        <v>111</v>
      </c>
      <c r="E9" s="176">
        <v>7.5</v>
      </c>
      <c r="F9" s="177">
        <v>0</v>
      </c>
      <c r="G9" s="178">
        <f>ROUND(E9*F9,2)</f>
        <v>0</v>
      </c>
      <c r="H9" s="177">
        <v>4857.6000000000004</v>
      </c>
      <c r="I9" s="178">
        <f>ROUND(E9*H9,2)</f>
        <v>36432</v>
      </c>
      <c r="J9" s="177">
        <v>3431.09</v>
      </c>
      <c r="K9" s="178">
        <f>ROUND(E9*J9,2)</f>
        <v>25733.18</v>
      </c>
      <c r="L9" s="178">
        <v>21</v>
      </c>
      <c r="M9" s="178">
        <f>G9*(1+L9/100)</f>
        <v>0</v>
      </c>
      <c r="N9" s="176">
        <v>0.74602000000000002</v>
      </c>
      <c r="O9" s="176">
        <f>ROUND(E9*N9,2)</f>
        <v>5.6</v>
      </c>
      <c r="P9" s="176">
        <v>0</v>
      </c>
      <c r="Q9" s="176">
        <f>ROUND(E9*P9,2)</f>
        <v>0</v>
      </c>
      <c r="R9" s="178"/>
      <c r="S9" s="178" t="s">
        <v>112</v>
      </c>
      <c r="T9" s="179" t="s">
        <v>113</v>
      </c>
      <c r="U9" s="157">
        <v>6.7830000000000004</v>
      </c>
      <c r="V9" s="157">
        <f>ROUND(E9*U9,2)</f>
        <v>50.87</v>
      </c>
      <c r="W9" s="157"/>
      <c r="X9" s="157" t="s">
        <v>114</v>
      </c>
      <c r="Y9" s="157" t="s">
        <v>115</v>
      </c>
      <c r="Z9" s="147"/>
      <c r="AA9" s="147"/>
      <c r="AB9" s="147"/>
      <c r="AC9" s="147"/>
      <c r="AD9" s="147"/>
      <c r="AE9" s="147"/>
      <c r="AF9" s="147"/>
      <c r="AG9" s="147" t="s">
        <v>116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x14ac:dyDescent="0.2">
      <c r="A10" s="159" t="s">
        <v>107</v>
      </c>
      <c r="B10" s="160" t="s">
        <v>62</v>
      </c>
      <c r="C10" s="180" t="s">
        <v>63</v>
      </c>
      <c r="D10" s="161"/>
      <c r="E10" s="162"/>
      <c r="F10" s="163"/>
      <c r="G10" s="163">
        <f>SUMIF(AG11:AG11,"&lt;&gt;NOR",G11:G11)</f>
        <v>0</v>
      </c>
      <c r="H10" s="163"/>
      <c r="I10" s="163">
        <f>SUM(I11:I11)</f>
        <v>743.3</v>
      </c>
      <c r="J10" s="163"/>
      <c r="K10" s="163">
        <f>SUM(K11:K11)</f>
        <v>6040.2</v>
      </c>
      <c r="L10" s="163"/>
      <c r="M10" s="163">
        <f>SUM(M11:M11)</f>
        <v>0</v>
      </c>
      <c r="N10" s="162"/>
      <c r="O10" s="162">
        <f>SUM(O11:O11)</f>
        <v>0.54</v>
      </c>
      <c r="P10" s="162"/>
      <c r="Q10" s="162">
        <f>SUM(Q11:Q11)</f>
        <v>0</v>
      </c>
      <c r="R10" s="163"/>
      <c r="S10" s="163"/>
      <c r="T10" s="164"/>
      <c r="U10" s="158"/>
      <c r="V10" s="158">
        <f>SUM(V11:V11)</f>
        <v>10.26</v>
      </c>
      <c r="W10" s="158"/>
      <c r="X10" s="158"/>
      <c r="Y10" s="158"/>
      <c r="AG10" t="s">
        <v>108</v>
      </c>
    </row>
    <row r="11" spans="1:60" ht="22.5" outlineLevel="1" x14ac:dyDescent="0.2">
      <c r="A11" s="173">
        <v>2</v>
      </c>
      <c r="B11" s="174" t="s">
        <v>117</v>
      </c>
      <c r="C11" s="181" t="s">
        <v>118</v>
      </c>
      <c r="D11" s="175" t="s">
        <v>119</v>
      </c>
      <c r="E11" s="176">
        <v>10</v>
      </c>
      <c r="F11" s="177">
        <v>0</v>
      </c>
      <c r="G11" s="178">
        <f>ROUND(E11*F11,2)</f>
        <v>0</v>
      </c>
      <c r="H11" s="177">
        <v>74.33</v>
      </c>
      <c r="I11" s="178">
        <f>ROUND(E11*H11,2)</f>
        <v>743.3</v>
      </c>
      <c r="J11" s="177">
        <v>604.02</v>
      </c>
      <c r="K11" s="178">
        <f>ROUND(E11*J11,2)</f>
        <v>6040.2</v>
      </c>
      <c r="L11" s="178">
        <v>21</v>
      </c>
      <c r="M11" s="178">
        <f>G11*(1+L11/100)</f>
        <v>0</v>
      </c>
      <c r="N11" s="176">
        <v>5.4309999999999997E-2</v>
      </c>
      <c r="O11" s="176">
        <f>ROUND(E11*N11,2)</f>
        <v>0.54</v>
      </c>
      <c r="P11" s="176">
        <v>0</v>
      </c>
      <c r="Q11" s="176">
        <f>ROUND(E11*P11,2)</f>
        <v>0</v>
      </c>
      <c r="R11" s="178"/>
      <c r="S11" s="178" t="s">
        <v>112</v>
      </c>
      <c r="T11" s="179" t="s">
        <v>113</v>
      </c>
      <c r="U11" s="157">
        <v>1.0263199999999999</v>
      </c>
      <c r="V11" s="157">
        <f>ROUND(E11*U11,2)</f>
        <v>10.26</v>
      </c>
      <c r="W11" s="157"/>
      <c r="X11" s="157" t="s">
        <v>114</v>
      </c>
      <c r="Y11" s="157" t="s">
        <v>115</v>
      </c>
      <c r="Z11" s="147"/>
      <c r="AA11" s="147"/>
      <c r="AB11" s="147"/>
      <c r="AC11" s="147"/>
      <c r="AD11" s="147"/>
      <c r="AE11" s="147"/>
      <c r="AF11" s="147"/>
      <c r="AG11" s="147" t="s">
        <v>116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x14ac:dyDescent="0.2">
      <c r="A12" s="159" t="s">
        <v>107</v>
      </c>
      <c r="B12" s="160" t="s">
        <v>64</v>
      </c>
      <c r="C12" s="180" t="s">
        <v>65</v>
      </c>
      <c r="D12" s="161"/>
      <c r="E12" s="162"/>
      <c r="F12" s="163"/>
      <c r="G12" s="163">
        <f>SUMIF(AG13:AG15,"&lt;&gt;NOR",G13:G15)</f>
        <v>0</v>
      </c>
      <c r="H12" s="163"/>
      <c r="I12" s="163">
        <f>SUM(I13:I15)</f>
        <v>207.13</v>
      </c>
      <c r="J12" s="163"/>
      <c r="K12" s="163">
        <f>SUM(K13:K15)</f>
        <v>2381.3200000000002</v>
      </c>
      <c r="L12" s="163"/>
      <c r="M12" s="163">
        <f>SUM(M13:M15)</f>
        <v>0</v>
      </c>
      <c r="N12" s="162"/>
      <c r="O12" s="162">
        <f>SUM(O13:O15)</f>
        <v>0</v>
      </c>
      <c r="P12" s="162"/>
      <c r="Q12" s="162">
        <f>SUM(Q13:Q15)</f>
        <v>2</v>
      </c>
      <c r="R12" s="163"/>
      <c r="S12" s="163"/>
      <c r="T12" s="164"/>
      <c r="U12" s="158"/>
      <c r="V12" s="158">
        <f>SUM(V13:V15)</f>
        <v>5.1199999999999992</v>
      </c>
      <c r="W12" s="158"/>
      <c r="X12" s="158"/>
      <c r="Y12" s="158"/>
      <c r="AG12" t="s">
        <v>108</v>
      </c>
    </row>
    <row r="13" spans="1:60" ht="22.5" outlineLevel="1" x14ac:dyDescent="0.2">
      <c r="A13" s="173">
        <v>3</v>
      </c>
      <c r="B13" s="174" t="s">
        <v>120</v>
      </c>
      <c r="C13" s="181" t="s">
        <v>121</v>
      </c>
      <c r="D13" s="175" t="s">
        <v>119</v>
      </c>
      <c r="E13" s="176">
        <v>10</v>
      </c>
      <c r="F13" s="177">
        <v>0</v>
      </c>
      <c r="G13" s="178">
        <f>ROUND(E13*F13,2)</f>
        <v>0</v>
      </c>
      <c r="H13" s="177">
        <v>9.66</v>
      </c>
      <c r="I13" s="178">
        <f>ROUND(E13*H13,2)</f>
        <v>96.6</v>
      </c>
      <c r="J13" s="177">
        <v>99.21</v>
      </c>
      <c r="K13" s="178">
        <f>ROUND(E13*J13,2)</f>
        <v>992.1</v>
      </c>
      <c r="L13" s="178">
        <v>21</v>
      </c>
      <c r="M13" s="178">
        <f>G13*(1+L13/100)</f>
        <v>0</v>
      </c>
      <c r="N13" s="176">
        <v>3.3E-4</v>
      </c>
      <c r="O13" s="176">
        <f>ROUND(E13*N13,2)</f>
        <v>0</v>
      </c>
      <c r="P13" s="176">
        <v>1.068E-2</v>
      </c>
      <c r="Q13" s="176">
        <f>ROUND(E13*P13,2)</f>
        <v>0.11</v>
      </c>
      <c r="R13" s="178"/>
      <c r="S13" s="178" t="s">
        <v>112</v>
      </c>
      <c r="T13" s="179" t="s">
        <v>113</v>
      </c>
      <c r="U13" s="157">
        <v>0.21099999999999999</v>
      </c>
      <c r="V13" s="157">
        <f>ROUND(E13*U13,2)</f>
        <v>2.11</v>
      </c>
      <c r="W13" s="157"/>
      <c r="X13" s="157" t="s">
        <v>114</v>
      </c>
      <c r="Y13" s="157" t="s">
        <v>115</v>
      </c>
      <c r="Z13" s="147"/>
      <c r="AA13" s="147"/>
      <c r="AB13" s="147"/>
      <c r="AC13" s="147"/>
      <c r="AD13" s="147"/>
      <c r="AE13" s="147"/>
      <c r="AF13" s="147"/>
      <c r="AG13" s="147" t="s">
        <v>116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66">
        <v>4</v>
      </c>
      <c r="B14" s="167" t="s">
        <v>122</v>
      </c>
      <c r="C14" s="182" t="s">
        <v>123</v>
      </c>
      <c r="D14" s="168" t="s">
        <v>119</v>
      </c>
      <c r="E14" s="169">
        <v>7</v>
      </c>
      <c r="F14" s="170">
        <v>0</v>
      </c>
      <c r="G14" s="171">
        <f>ROUND(E14*F14,2)</f>
        <v>0</v>
      </c>
      <c r="H14" s="170">
        <v>15.79</v>
      </c>
      <c r="I14" s="171">
        <f>ROUND(E14*H14,2)</f>
        <v>110.53</v>
      </c>
      <c r="J14" s="170">
        <v>198.46</v>
      </c>
      <c r="K14" s="171">
        <f>ROUND(E14*J14,2)</f>
        <v>1389.22</v>
      </c>
      <c r="L14" s="171">
        <v>21</v>
      </c>
      <c r="M14" s="171">
        <f>G14*(1+L14/100)</f>
        <v>0</v>
      </c>
      <c r="N14" s="169">
        <v>5.4000000000000001E-4</v>
      </c>
      <c r="O14" s="169">
        <f>ROUND(E14*N14,2)</f>
        <v>0</v>
      </c>
      <c r="P14" s="169">
        <v>0.27</v>
      </c>
      <c r="Q14" s="169">
        <f>ROUND(E14*P14,2)</f>
        <v>1.89</v>
      </c>
      <c r="R14" s="171"/>
      <c r="S14" s="171" t="s">
        <v>112</v>
      </c>
      <c r="T14" s="172" t="s">
        <v>113</v>
      </c>
      <c r="U14" s="157">
        <v>0.43</v>
      </c>
      <c r="V14" s="157">
        <f>ROUND(E14*U14,2)</f>
        <v>3.01</v>
      </c>
      <c r="W14" s="157"/>
      <c r="X14" s="157" t="s">
        <v>114</v>
      </c>
      <c r="Y14" s="157" t="s">
        <v>115</v>
      </c>
      <c r="Z14" s="147"/>
      <c r="AA14" s="147"/>
      <c r="AB14" s="147"/>
      <c r="AC14" s="147"/>
      <c r="AD14" s="147"/>
      <c r="AE14" s="147"/>
      <c r="AF14" s="147"/>
      <c r="AG14" s="147" t="s">
        <v>116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 x14ac:dyDescent="0.2">
      <c r="A15" s="154"/>
      <c r="B15" s="155"/>
      <c r="C15" s="257" t="s">
        <v>124</v>
      </c>
      <c r="D15" s="258"/>
      <c r="E15" s="258"/>
      <c r="F15" s="258"/>
      <c r="G15" s="258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125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x14ac:dyDescent="0.2">
      <c r="A16" s="159" t="s">
        <v>107</v>
      </c>
      <c r="B16" s="160" t="s">
        <v>66</v>
      </c>
      <c r="C16" s="180" t="s">
        <v>67</v>
      </c>
      <c r="D16" s="161"/>
      <c r="E16" s="162"/>
      <c r="F16" s="163"/>
      <c r="G16" s="163">
        <f>SUMIF(AG17:AG19,"&lt;&gt;NOR",G17:G19)</f>
        <v>0</v>
      </c>
      <c r="H16" s="163"/>
      <c r="I16" s="163">
        <f>SUM(I17:I19)</f>
        <v>37458.15</v>
      </c>
      <c r="J16" s="163"/>
      <c r="K16" s="163">
        <f>SUM(K17:K19)</f>
        <v>16687.8</v>
      </c>
      <c r="L16" s="163"/>
      <c r="M16" s="163">
        <f>SUM(M17:M19)</f>
        <v>0</v>
      </c>
      <c r="N16" s="162"/>
      <c r="O16" s="162">
        <f>SUM(O17:O19)</f>
        <v>0.05</v>
      </c>
      <c r="P16" s="162"/>
      <c r="Q16" s="162">
        <f>SUM(Q17:Q19)</f>
        <v>0.26</v>
      </c>
      <c r="R16" s="163"/>
      <c r="S16" s="163"/>
      <c r="T16" s="164"/>
      <c r="U16" s="158"/>
      <c r="V16" s="158">
        <f>SUM(V17:V19)</f>
        <v>31.45</v>
      </c>
      <c r="W16" s="158"/>
      <c r="X16" s="158"/>
      <c r="Y16" s="158"/>
      <c r="AG16" t="s">
        <v>108</v>
      </c>
    </row>
    <row r="17" spans="1:60" outlineLevel="1" x14ac:dyDescent="0.2">
      <c r="A17" s="173">
        <v>5</v>
      </c>
      <c r="B17" s="174" t="s">
        <v>126</v>
      </c>
      <c r="C17" s="181" t="s">
        <v>127</v>
      </c>
      <c r="D17" s="175" t="s">
        <v>128</v>
      </c>
      <c r="E17" s="176">
        <v>125</v>
      </c>
      <c r="F17" s="177">
        <v>0</v>
      </c>
      <c r="G17" s="178">
        <f>ROUND(E17*F17,2)</f>
        <v>0</v>
      </c>
      <c r="H17" s="177">
        <v>0</v>
      </c>
      <c r="I17" s="178">
        <f>ROUND(E17*H17,2)</f>
        <v>0</v>
      </c>
      <c r="J17" s="177">
        <v>101.17</v>
      </c>
      <c r="K17" s="178">
        <f>ROUND(E17*J17,2)</f>
        <v>12646.25</v>
      </c>
      <c r="L17" s="178">
        <v>21</v>
      </c>
      <c r="M17" s="178">
        <f>G17*(1+L17/100)</f>
        <v>0</v>
      </c>
      <c r="N17" s="176">
        <v>0</v>
      </c>
      <c r="O17" s="176">
        <f>ROUND(E17*N17,2)</f>
        <v>0</v>
      </c>
      <c r="P17" s="176">
        <v>2.0999999999999999E-3</v>
      </c>
      <c r="Q17" s="176">
        <f>ROUND(E17*P17,2)</f>
        <v>0.26</v>
      </c>
      <c r="R17" s="178"/>
      <c r="S17" s="178" t="s">
        <v>112</v>
      </c>
      <c r="T17" s="179" t="s">
        <v>113</v>
      </c>
      <c r="U17" s="157">
        <v>0.2</v>
      </c>
      <c r="V17" s="157">
        <f>ROUND(E17*U17,2)</f>
        <v>25</v>
      </c>
      <c r="W17" s="157"/>
      <c r="X17" s="157" t="s">
        <v>114</v>
      </c>
      <c r="Y17" s="157" t="s">
        <v>115</v>
      </c>
      <c r="Z17" s="147"/>
      <c r="AA17" s="147"/>
      <c r="AB17" s="147"/>
      <c r="AC17" s="147"/>
      <c r="AD17" s="147"/>
      <c r="AE17" s="147"/>
      <c r="AF17" s="147"/>
      <c r="AG17" s="147" t="s">
        <v>116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66">
        <v>6</v>
      </c>
      <c r="B18" s="167" t="s">
        <v>129</v>
      </c>
      <c r="C18" s="182" t="s">
        <v>130</v>
      </c>
      <c r="D18" s="168" t="s">
        <v>131</v>
      </c>
      <c r="E18" s="169">
        <v>5</v>
      </c>
      <c r="F18" s="170">
        <v>0</v>
      </c>
      <c r="G18" s="171">
        <f>ROUND(E18*F18,2)</f>
        <v>0</v>
      </c>
      <c r="H18" s="170">
        <v>7491.63</v>
      </c>
      <c r="I18" s="171">
        <f>ROUND(E18*H18,2)</f>
        <v>37458.15</v>
      </c>
      <c r="J18" s="170">
        <v>808.31</v>
      </c>
      <c r="K18" s="171">
        <f>ROUND(E18*J18,2)</f>
        <v>4041.55</v>
      </c>
      <c r="L18" s="171">
        <v>21</v>
      </c>
      <c r="M18" s="171">
        <f>G18*(1+L18/100)</f>
        <v>0</v>
      </c>
      <c r="N18" s="169">
        <v>1.0279999999999999E-2</v>
      </c>
      <c r="O18" s="169">
        <f>ROUND(E18*N18,2)</f>
        <v>0.05</v>
      </c>
      <c r="P18" s="169">
        <v>0</v>
      </c>
      <c r="Q18" s="169">
        <f>ROUND(E18*P18,2)</f>
        <v>0</v>
      </c>
      <c r="R18" s="171"/>
      <c r="S18" s="171" t="s">
        <v>112</v>
      </c>
      <c r="T18" s="172" t="s">
        <v>113</v>
      </c>
      <c r="U18" s="157">
        <v>1.29</v>
      </c>
      <c r="V18" s="157">
        <f>ROUND(E18*U18,2)</f>
        <v>6.45</v>
      </c>
      <c r="W18" s="157"/>
      <c r="X18" s="157" t="s">
        <v>114</v>
      </c>
      <c r="Y18" s="157" t="s">
        <v>115</v>
      </c>
      <c r="Z18" s="147"/>
      <c r="AA18" s="147"/>
      <c r="AB18" s="147"/>
      <c r="AC18" s="147"/>
      <c r="AD18" s="147"/>
      <c r="AE18" s="147"/>
      <c r="AF18" s="147"/>
      <c r="AG18" s="147" t="s">
        <v>116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257" t="s">
        <v>132</v>
      </c>
      <c r="D19" s="258"/>
      <c r="E19" s="258"/>
      <c r="F19" s="258"/>
      <c r="G19" s="258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125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x14ac:dyDescent="0.2">
      <c r="A20" s="159" t="s">
        <v>107</v>
      </c>
      <c r="B20" s="160" t="s">
        <v>68</v>
      </c>
      <c r="C20" s="180" t="s">
        <v>69</v>
      </c>
      <c r="D20" s="161"/>
      <c r="E20" s="162"/>
      <c r="F20" s="163"/>
      <c r="G20" s="163">
        <f>SUMIF(AG21:AG42,"&lt;&gt;NOR",G21:G42)</f>
        <v>0</v>
      </c>
      <c r="H20" s="163"/>
      <c r="I20" s="163">
        <f>SUM(I21:I42)</f>
        <v>86139.97</v>
      </c>
      <c r="J20" s="163"/>
      <c r="K20" s="163">
        <f>SUM(K21:K42)</f>
        <v>66480.14</v>
      </c>
      <c r="L20" s="163"/>
      <c r="M20" s="163">
        <f>SUM(M21:M42)</f>
        <v>0</v>
      </c>
      <c r="N20" s="162"/>
      <c r="O20" s="162">
        <f>SUM(O21:O42)</f>
        <v>0.25</v>
      </c>
      <c r="P20" s="162"/>
      <c r="Q20" s="162">
        <f>SUM(Q21:Q42)</f>
        <v>0.46</v>
      </c>
      <c r="R20" s="163"/>
      <c r="S20" s="163"/>
      <c r="T20" s="164"/>
      <c r="U20" s="158"/>
      <c r="V20" s="158">
        <f>SUM(V21:V42)</f>
        <v>116.46</v>
      </c>
      <c r="W20" s="158"/>
      <c r="X20" s="158"/>
      <c r="Y20" s="158"/>
      <c r="AG20" t="s">
        <v>108</v>
      </c>
    </row>
    <row r="21" spans="1:60" outlineLevel="1" x14ac:dyDescent="0.2">
      <c r="A21" s="173">
        <v>7</v>
      </c>
      <c r="B21" s="174" t="s">
        <v>133</v>
      </c>
      <c r="C21" s="181" t="s">
        <v>134</v>
      </c>
      <c r="D21" s="175" t="s">
        <v>135</v>
      </c>
      <c r="E21" s="176">
        <v>68</v>
      </c>
      <c r="F21" s="177">
        <v>0</v>
      </c>
      <c r="G21" s="178">
        <f>ROUND(E21*F21,2)</f>
        <v>0</v>
      </c>
      <c r="H21" s="177">
        <v>0</v>
      </c>
      <c r="I21" s="178">
        <f>ROUND(E21*H21,2)</f>
        <v>0</v>
      </c>
      <c r="J21" s="177">
        <v>108.91</v>
      </c>
      <c r="K21" s="178">
        <f>ROUND(E21*J21,2)</f>
        <v>7405.88</v>
      </c>
      <c r="L21" s="178">
        <v>21</v>
      </c>
      <c r="M21" s="178">
        <f>G21*(1+L21/100)</f>
        <v>0</v>
      </c>
      <c r="N21" s="176">
        <v>0</v>
      </c>
      <c r="O21" s="176">
        <f>ROUND(E21*N21,2)</f>
        <v>0</v>
      </c>
      <c r="P21" s="176">
        <v>6.7000000000000002E-3</v>
      </c>
      <c r="Q21" s="176">
        <f>ROUND(E21*P21,2)</f>
        <v>0.46</v>
      </c>
      <c r="R21" s="178"/>
      <c r="S21" s="178" t="s">
        <v>112</v>
      </c>
      <c r="T21" s="179" t="s">
        <v>113</v>
      </c>
      <c r="U21" s="157">
        <v>0.23899999999999999</v>
      </c>
      <c r="V21" s="157">
        <f>ROUND(E21*U21,2)</f>
        <v>16.25</v>
      </c>
      <c r="W21" s="157"/>
      <c r="X21" s="157" t="s">
        <v>114</v>
      </c>
      <c r="Y21" s="157" t="s">
        <v>115</v>
      </c>
      <c r="Z21" s="147"/>
      <c r="AA21" s="147"/>
      <c r="AB21" s="147"/>
      <c r="AC21" s="147"/>
      <c r="AD21" s="147"/>
      <c r="AE21" s="147"/>
      <c r="AF21" s="147"/>
      <c r="AG21" s="147" t="s">
        <v>116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outlineLevel="1" x14ac:dyDescent="0.2">
      <c r="A22" s="166">
        <v>8</v>
      </c>
      <c r="B22" s="167" t="s">
        <v>136</v>
      </c>
      <c r="C22" s="182" t="s">
        <v>137</v>
      </c>
      <c r="D22" s="168" t="s">
        <v>135</v>
      </c>
      <c r="E22" s="169">
        <v>23</v>
      </c>
      <c r="F22" s="170">
        <v>0</v>
      </c>
      <c r="G22" s="171">
        <f>ROUND(E22*F22,2)</f>
        <v>0</v>
      </c>
      <c r="H22" s="170">
        <v>163.07</v>
      </c>
      <c r="I22" s="171">
        <f>ROUND(E22*H22,2)</f>
        <v>3750.61</v>
      </c>
      <c r="J22" s="170">
        <v>335.18</v>
      </c>
      <c r="K22" s="171">
        <f>ROUND(E22*J22,2)</f>
        <v>7709.14</v>
      </c>
      <c r="L22" s="171">
        <v>21</v>
      </c>
      <c r="M22" s="171">
        <f>G22*(1+L22/100)</f>
        <v>0</v>
      </c>
      <c r="N22" s="169">
        <v>6.0999999999999997E-4</v>
      </c>
      <c r="O22" s="169">
        <f>ROUND(E22*N22,2)</f>
        <v>0.01</v>
      </c>
      <c r="P22" s="169">
        <v>0</v>
      </c>
      <c r="Q22" s="169">
        <f>ROUND(E22*P22,2)</f>
        <v>0</v>
      </c>
      <c r="R22" s="171"/>
      <c r="S22" s="171" t="s">
        <v>112</v>
      </c>
      <c r="T22" s="172" t="s">
        <v>113</v>
      </c>
      <c r="U22" s="157">
        <v>0.6159</v>
      </c>
      <c r="V22" s="157">
        <f>ROUND(E22*U22,2)</f>
        <v>14.17</v>
      </c>
      <c r="W22" s="157"/>
      <c r="X22" s="157" t="s">
        <v>114</v>
      </c>
      <c r="Y22" s="157" t="s">
        <v>115</v>
      </c>
      <c r="Z22" s="147"/>
      <c r="AA22" s="147"/>
      <c r="AB22" s="147"/>
      <c r="AC22" s="147"/>
      <c r="AD22" s="147"/>
      <c r="AE22" s="147"/>
      <c r="AF22" s="147"/>
      <c r="AG22" s="147" t="s">
        <v>116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257" t="s">
        <v>138</v>
      </c>
      <c r="D23" s="258"/>
      <c r="E23" s="258"/>
      <c r="F23" s="258"/>
      <c r="G23" s="258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125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259" t="s">
        <v>139</v>
      </c>
      <c r="D24" s="260"/>
      <c r="E24" s="260"/>
      <c r="F24" s="260"/>
      <c r="G24" s="260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125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66">
        <v>9</v>
      </c>
      <c r="B25" s="167" t="s">
        <v>140</v>
      </c>
      <c r="C25" s="182" t="s">
        <v>141</v>
      </c>
      <c r="D25" s="168" t="s">
        <v>135</v>
      </c>
      <c r="E25" s="169">
        <v>45</v>
      </c>
      <c r="F25" s="170">
        <v>0</v>
      </c>
      <c r="G25" s="171">
        <f>ROUND(E25*F25,2)</f>
        <v>0</v>
      </c>
      <c r="H25" s="170">
        <v>376.75</v>
      </c>
      <c r="I25" s="171">
        <f>ROUND(E25*H25,2)</f>
        <v>16953.75</v>
      </c>
      <c r="J25" s="170">
        <v>421.42</v>
      </c>
      <c r="K25" s="171">
        <f>ROUND(E25*J25,2)</f>
        <v>18963.900000000001</v>
      </c>
      <c r="L25" s="171">
        <v>21</v>
      </c>
      <c r="M25" s="171">
        <f>G25*(1+L25/100)</f>
        <v>0</v>
      </c>
      <c r="N25" s="169">
        <v>1.23E-3</v>
      </c>
      <c r="O25" s="169">
        <f>ROUND(E25*N25,2)</f>
        <v>0.06</v>
      </c>
      <c r="P25" s="169">
        <v>0</v>
      </c>
      <c r="Q25" s="169">
        <f>ROUND(E25*P25,2)</f>
        <v>0</v>
      </c>
      <c r="R25" s="171"/>
      <c r="S25" s="171" t="s">
        <v>112</v>
      </c>
      <c r="T25" s="172" t="s">
        <v>113</v>
      </c>
      <c r="U25" s="157">
        <v>0.75470000000000004</v>
      </c>
      <c r="V25" s="157">
        <f>ROUND(E25*U25,2)</f>
        <v>33.96</v>
      </c>
      <c r="W25" s="157"/>
      <c r="X25" s="157" t="s">
        <v>114</v>
      </c>
      <c r="Y25" s="157" t="s">
        <v>115</v>
      </c>
      <c r="Z25" s="147"/>
      <c r="AA25" s="147"/>
      <c r="AB25" s="147"/>
      <c r="AC25" s="147"/>
      <c r="AD25" s="147"/>
      <c r="AE25" s="147"/>
      <c r="AF25" s="147"/>
      <c r="AG25" s="147" t="s">
        <v>116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4"/>
      <c r="B26" s="155"/>
      <c r="C26" s="257" t="s">
        <v>138</v>
      </c>
      <c r="D26" s="258"/>
      <c r="E26" s="258"/>
      <c r="F26" s="258"/>
      <c r="G26" s="258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125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259" t="s">
        <v>139</v>
      </c>
      <c r="D27" s="260"/>
      <c r="E27" s="260"/>
      <c r="F27" s="260"/>
      <c r="G27" s="260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125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33.75" outlineLevel="1" x14ac:dyDescent="0.2">
      <c r="A28" s="173">
        <v>10</v>
      </c>
      <c r="B28" s="174" t="s">
        <v>142</v>
      </c>
      <c r="C28" s="181" t="s">
        <v>143</v>
      </c>
      <c r="D28" s="175" t="s">
        <v>135</v>
      </c>
      <c r="E28" s="176">
        <v>68</v>
      </c>
      <c r="F28" s="177">
        <v>0</v>
      </c>
      <c r="G28" s="178">
        <f>ROUND(E28*F28,2)</f>
        <v>0</v>
      </c>
      <c r="H28" s="177">
        <v>0</v>
      </c>
      <c r="I28" s="178">
        <f>ROUND(E28*H28,2)</f>
        <v>0</v>
      </c>
      <c r="J28" s="177">
        <v>99.38</v>
      </c>
      <c r="K28" s="178">
        <f>ROUND(E28*J28,2)</f>
        <v>6757.84</v>
      </c>
      <c r="L28" s="178">
        <v>21</v>
      </c>
      <c r="M28" s="178">
        <f>G28*(1+L28/100)</f>
        <v>0</v>
      </c>
      <c r="N28" s="176">
        <v>0</v>
      </c>
      <c r="O28" s="176">
        <f>ROUND(E28*N28,2)</f>
        <v>0</v>
      </c>
      <c r="P28" s="176">
        <v>0</v>
      </c>
      <c r="Q28" s="176">
        <f>ROUND(E28*P28,2)</f>
        <v>0</v>
      </c>
      <c r="R28" s="178"/>
      <c r="S28" s="178" t="s">
        <v>112</v>
      </c>
      <c r="T28" s="179" t="s">
        <v>144</v>
      </c>
      <c r="U28" s="157">
        <v>0.188</v>
      </c>
      <c r="V28" s="157">
        <f>ROUND(E28*U28,2)</f>
        <v>12.78</v>
      </c>
      <c r="W28" s="157"/>
      <c r="X28" s="157" t="s">
        <v>114</v>
      </c>
      <c r="Y28" s="157" t="s">
        <v>115</v>
      </c>
      <c r="Z28" s="147"/>
      <c r="AA28" s="147"/>
      <c r="AB28" s="147"/>
      <c r="AC28" s="147"/>
      <c r="AD28" s="147"/>
      <c r="AE28" s="147"/>
      <c r="AF28" s="147"/>
      <c r="AG28" s="147" t="s">
        <v>116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66">
        <v>11</v>
      </c>
      <c r="B29" s="167" t="s">
        <v>145</v>
      </c>
      <c r="C29" s="182" t="s">
        <v>146</v>
      </c>
      <c r="D29" s="168" t="s">
        <v>147</v>
      </c>
      <c r="E29" s="169">
        <v>15</v>
      </c>
      <c r="F29" s="170">
        <v>0</v>
      </c>
      <c r="G29" s="171">
        <f>ROUND(E29*F29,2)</f>
        <v>0</v>
      </c>
      <c r="H29" s="170">
        <v>2287.33</v>
      </c>
      <c r="I29" s="171">
        <f>ROUND(E29*H29,2)</f>
        <v>34309.949999999997</v>
      </c>
      <c r="J29" s="170">
        <v>1059.42</v>
      </c>
      <c r="K29" s="171">
        <f>ROUND(E29*J29,2)</f>
        <v>15891.3</v>
      </c>
      <c r="L29" s="171">
        <v>21</v>
      </c>
      <c r="M29" s="171">
        <f>G29*(1+L29/100)</f>
        <v>0</v>
      </c>
      <c r="N29" s="169">
        <v>7.0600000000000003E-3</v>
      </c>
      <c r="O29" s="169">
        <f>ROUND(E29*N29,2)</f>
        <v>0.11</v>
      </c>
      <c r="P29" s="169">
        <v>0</v>
      </c>
      <c r="Q29" s="169">
        <f>ROUND(E29*P29,2)</f>
        <v>0</v>
      </c>
      <c r="R29" s="171"/>
      <c r="S29" s="171" t="s">
        <v>112</v>
      </c>
      <c r="T29" s="172" t="s">
        <v>113</v>
      </c>
      <c r="U29" s="157">
        <v>1.7629999999999999</v>
      </c>
      <c r="V29" s="157">
        <f>ROUND(E29*U29,2)</f>
        <v>26.45</v>
      </c>
      <c r="W29" s="157"/>
      <c r="X29" s="157" t="s">
        <v>114</v>
      </c>
      <c r="Y29" s="157" t="s">
        <v>115</v>
      </c>
      <c r="Z29" s="147"/>
      <c r="AA29" s="147"/>
      <c r="AB29" s="147"/>
      <c r="AC29" s="147"/>
      <c r="AD29" s="147"/>
      <c r="AE29" s="147"/>
      <c r="AF29" s="147"/>
      <c r="AG29" s="147" t="s">
        <v>116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2" x14ac:dyDescent="0.2">
      <c r="A30" s="154"/>
      <c r="B30" s="155"/>
      <c r="C30" s="257" t="s">
        <v>148</v>
      </c>
      <c r="D30" s="258"/>
      <c r="E30" s="258"/>
      <c r="F30" s="258"/>
      <c r="G30" s="258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125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66">
        <v>12</v>
      </c>
      <c r="B31" s="167" t="s">
        <v>149</v>
      </c>
      <c r="C31" s="182" t="s">
        <v>150</v>
      </c>
      <c r="D31" s="168" t="s">
        <v>147</v>
      </c>
      <c r="E31" s="169">
        <v>3</v>
      </c>
      <c r="F31" s="170">
        <v>0</v>
      </c>
      <c r="G31" s="171">
        <f>ROUND(E31*F31,2)</f>
        <v>0</v>
      </c>
      <c r="H31" s="170">
        <v>2778.86</v>
      </c>
      <c r="I31" s="171">
        <f>ROUND(E31*H31,2)</f>
        <v>8336.58</v>
      </c>
      <c r="J31" s="170">
        <v>1134.04</v>
      </c>
      <c r="K31" s="171">
        <f>ROUND(E31*J31,2)</f>
        <v>3402.12</v>
      </c>
      <c r="L31" s="171">
        <v>21</v>
      </c>
      <c r="M31" s="171">
        <f>G31*(1+L31/100)</f>
        <v>0</v>
      </c>
      <c r="N31" s="169">
        <v>9.9299999999999996E-3</v>
      </c>
      <c r="O31" s="169">
        <f>ROUND(E31*N31,2)</f>
        <v>0.03</v>
      </c>
      <c r="P31" s="169">
        <v>0</v>
      </c>
      <c r="Q31" s="169">
        <f>ROUND(E31*P31,2)</f>
        <v>0</v>
      </c>
      <c r="R31" s="171"/>
      <c r="S31" s="171" t="s">
        <v>112</v>
      </c>
      <c r="T31" s="172" t="s">
        <v>113</v>
      </c>
      <c r="U31" s="157">
        <v>1.887</v>
      </c>
      <c r="V31" s="157">
        <f>ROUND(E31*U31,2)</f>
        <v>5.66</v>
      </c>
      <c r="W31" s="157"/>
      <c r="X31" s="157" t="s">
        <v>114</v>
      </c>
      <c r="Y31" s="157" t="s">
        <v>115</v>
      </c>
      <c r="Z31" s="147"/>
      <c r="AA31" s="147"/>
      <c r="AB31" s="147"/>
      <c r="AC31" s="147"/>
      <c r="AD31" s="147"/>
      <c r="AE31" s="147"/>
      <c r="AF31" s="147"/>
      <c r="AG31" s="147" t="s">
        <v>116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4"/>
      <c r="B32" s="155"/>
      <c r="C32" s="257" t="s">
        <v>148</v>
      </c>
      <c r="D32" s="258"/>
      <c r="E32" s="258"/>
      <c r="F32" s="258"/>
      <c r="G32" s="258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125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1" x14ac:dyDescent="0.2">
      <c r="A33" s="173">
        <v>13</v>
      </c>
      <c r="B33" s="174" t="s">
        <v>151</v>
      </c>
      <c r="C33" s="181" t="s">
        <v>152</v>
      </c>
      <c r="D33" s="175" t="s">
        <v>131</v>
      </c>
      <c r="E33" s="176">
        <v>1</v>
      </c>
      <c r="F33" s="177">
        <v>0</v>
      </c>
      <c r="G33" s="178">
        <f>ROUND(E33*F33,2)</f>
        <v>0</v>
      </c>
      <c r="H33" s="177">
        <v>607.13</v>
      </c>
      <c r="I33" s="178">
        <f>ROUND(E33*H33,2)</f>
        <v>607.13</v>
      </c>
      <c r="J33" s="177">
        <v>155.07</v>
      </c>
      <c r="K33" s="178">
        <f>ROUND(E33*J33,2)</f>
        <v>155.07</v>
      </c>
      <c r="L33" s="178">
        <v>21</v>
      </c>
      <c r="M33" s="178">
        <f>G33*(1+L33/100)</f>
        <v>0</v>
      </c>
      <c r="N33" s="176">
        <v>3.5E-4</v>
      </c>
      <c r="O33" s="176">
        <f>ROUND(E33*N33,2)</f>
        <v>0</v>
      </c>
      <c r="P33" s="176">
        <v>0</v>
      </c>
      <c r="Q33" s="176">
        <f>ROUND(E33*P33,2)</f>
        <v>0</v>
      </c>
      <c r="R33" s="178"/>
      <c r="S33" s="178" t="s">
        <v>112</v>
      </c>
      <c r="T33" s="179" t="s">
        <v>113</v>
      </c>
      <c r="U33" s="157">
        <v>0.26900000000000002</v>
      </c>
      <c r="V33" s="157">
        <f>ROUND(E33*U33,2)</f>
        <v>0.27</v>
      </c>
      <c r="W33" s="157"/>
      <c r="X33" s="157" t="s">
        <v>114</v>
      </c>
      <c r="Y33" s="157" t="s">
        <v>115</v>
      </c>
      <c r="Z33" s="147"/>
      <c r="AA33" s="147"/>
      <c r="AB33" s="147"/>
      <c r="AC33" s="147"/>
      <c r="AD33" s="147"/>
      <c r="AE33" s="147"/>
      <c r="AF33" s="147"/>
      <c r="AG33" s="147" t="s">
        <v>116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1" x14ac:dyDescent="0.2">
      <c r="A34" s="173">
        <v>14</v>
      </c>
      <c r="B34" s="174" t="s">
        <v>153</v>
      </c>
      <c r="C34" s="181" t="s">
        <v>154</v>
      </c>
      <c r="D34" s="175" t="s">
        <v>131</v>
      </c>
      <c r="E34" s="176">
        <v>3</v>
      </c>
      <c r="F34" s="177">
        <v>0</v>
      </c>
      <c r="G34" s="178">
        <f>ROUND(E34*F34,2)</f>
        <v>0</v>
      </c>
      <c r="H34" s="177">
        <v>522.91999999999996</v>
      </c>
      <c r="I34" s="178">
        <f>ROUND(E34*H34,2)</f>
        <v>1568.76</v>
      </c>
      <c r="J34" s="177">
        <v>130.86000000000001</v>
      </c>
      <c r="K34" s="178">
        <f>ROUND(E34*J34,2)</f>
        <v>392.58</v>
      </c>
      <c r="L34" s="178">
        <v>21</v>
      </c>
      <c r="M34" s="178">
        <f>G34*(1+L34/100)</f>
        <v>0</v>
      </c>
      <c r="N34" s="176">
        <v>4.8000000000000001E-4</v>
      </c>
      <c r="O34" s="176">
        <f>ROUND(E34*N34,2)</f>
        <v>0</v>
      </c>
      <c r="P34" s="176">
        <v>0</v>
      </c>
      <c r="Q34" s="176">
        <f>ROUND(E34*P34,2)</f>
        <v>0</v>
      </c>
      <c r="R34" s="178"/>
      <c r="S34" s="178" t="s">
        <v>112</v>
      </c>
      <c r="T34" s="179" t="s">
        <v>113</v>
      </c>
      <c r="U34" s="157">
        <v>0.22700000000000001</v>
      </c>
      <c r="V34" s="157">
        <f>ROUND(E34*U34,2)</f>
        <v>0.68</v>
      </c>
      <c r="W34" s="157"/>
      <c r="X34" s="157" t="s">
        <v>114</v>
      </c>
      <c r="Y34" s="157" t="s">
        <v>115</v>
      </c>
      <c r="Z34" s="147"/>
      <c r="AA34" s="147"/>
      <c r="AB34" s="147"/>
      <c r="AC34" s="147"/>
      <c r="AD34" s="147"/>
      <c r="AE34" s="147"/>
      <c r="AF34" s="147"/>
      <c r="AG34" s="147" t="s">
        <v>116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73">
        <v>15</v>
      </c>
      <c r="B35" s="174" t="s">
        <v>155</v>
      </c>
      <c r="C35" s="181" t="s">
        <v>156</v>
      </c>
      <c r="D35" s="175" t="s">
        <v>131</v>
      </c>
      <c r="E35" s="176">
        <v>15</v>
      </c>
      <c r="F35" s="177">
        <v>0</v>
      </c>
      <c r="G35" s="178">
        <f>ROUND(E35*F35,2)</f>
        <v>0</v>
      </c>
      <c r="H35" s="177">
        <v>373.44</v>
      </c>
      <c r="I35" s="178">
        <f>ROUND(E35*H35,2)</f>
        <v>5601.6</v>
      </c>
      <c r="J35" s="177">
        <v>119.33</v>
      </c>
      <c r="K35" s="178">
        <f>ROUND(E35*J35,2)</f>
        <v>1789.95</v>
      </c>
      <c r="L35" s="178">
        <v>21</v>
      </c>
      <c r="M35" s="178">
        <f>G35*(1+L35/100)</f>
        <v>0</v>
      </c>
      <c r="N35" s="176">
        <v>3.8000000000000002E-4</v>
      </c>
      <c r="O35" s="176">
        <f>ROUND(E35*N35,2)</f>
        <v>0.01</v>
      </c>
      <c r="P35" s="176">
        <v>0</v>
      </c>
      <c r="Q35" s="176">
        <f>ROUND(E35*P35,2)</f>
        <v>0</v>
      </c>
      <c r="R35" s="178"/>
      <c r="S35" s="178" t="s">
        <v>112</v>
      </c>
      <c r="T35" s="179" t="s">
        <v>113</v>
      </c>
      <c r="U35" s="157">
        <v>0.20699999999999999</v>
      </c>
      <c r="V35" s="157">
        <f>ROUND(E35*U35,2)</f>
        <v>3.11</v>
      </c>
      <c r="W35" s="157"/>
      <c r="X35" s="157" t="s">
        <v>114</v>
      </c>
      <c r="Y35" s="157" t="s">
        <v>115</v>
      </c>
      <c r="Z35" s="147"/>
      <c r="AA35" s="147"/>
      <c r="AB35" s="147"/>
      <c r="AC35" s="147"/>
      <c r="AD35" s="147"/>
      <c r="AE35" s="147"/>
      <c r="AF35" s="147"/>
      <c r="AG35" s="147" t="s">
        <v>116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1" x14ac:dyDescent="0.2">
      <c r="A36" s="173">
        <v>16</v>
      </c>
      <c r="B36" s="174" t="s">
        <v>157</v>
      </c>
      <c r="C36" s="181" t="s">
        <v>158</v>
      </c>
      <c r="D36" s="175" t="s">
        <v>131</v>
      </c>
      <c r="E36" s="176">
        <v>1</v>
      </c>
      <c r="F36" s="177">
        <v>0</v>
      </c>
      <c r="G36" s="178">
        <f>ROUND(E36*F36,2)</f>
        <v>0</v>
      </c>
      <c r="H36" s="177">
        <v>838.67</v>
      </c>
      <c r="I36" s="178">
        <f>ROUND(E36*H36,2)</f>
        <v>838.67</v>
      </c>
      <c r="J36" s="177">
        <v>155.07</v>
      </c>
      <c r="K36" s="178">
        <f>ROUND(E36*J36,2)</f>
        <v>155.07</v>
      </c>
      <c r="L36" s="178">
        <v>21</v>
      </c>
      <c r="M36" s="178">
        <f>G36*(1+L36/100)</f>
        <v>0</v>
      </c>
      <c r="N36" s="176">
        <v>8.8999999999999995E-4</v>
      </c>
      <c r="O36" s="176">
        <f>ROUND(E36*N36,2)</f>
        <v>0</v>
      </c>
      <c r="P36" s="176">
        <v>0</v>
      </c>
      <c r="Q36" s="176">
        <f>ROUND(E36*P36,2)</f>
        <v>0</v>
      </c>
      <c r="R36" s="178"/>
      <c r="S36" s="178" t="s">
        <v>112</v>
      </c>
      <c r="T36" s="179" t="s">
        <v>113</v>
      </c>
      <c r="U36" s="157">
        <v>0.26900000000000002</v>
      </c>
      <c r="V36" s="157">
        <f>ROUND(E36*U36,2)</f>
        <v>0.27</v>
      </c>
      <c r="W36" s="157"/>
      <c r="X36" s="157" t="s">
        <v>114</v>
      </c>
      <c r="Y36" s="157" t="s">
        <v>115</v>
      </c>
      <c r="Z36" s="147"/>
      <c r="AA36" s="147"/>
      <c r="AB36" s="147"/>
      <c r="AC36" s="147"/>
      <c r="AD36" s="147"/>
      <c r="AE36" s="147"/>
      <c r="AF36" s="147"/>
      <c r="AG36" s="147" t="s">
        <v>116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66">
        <v>17</v>
      </c>
      <c r="B37" s="167" t="s">
        <v>159</v>
      </c>
      <c r="C37" s="182" t="s">
        <v>160</v>
      </c>
      <c r="D37" s="168" t="s">
        <v>135</v>
      </c>
      <c r="E37" s="169">
        <v>68</v>
      </c>
      <c r="F37" s="170">
        <v>0</v>
      </c>
      <c r="G37" s="171">
        <f>ROUND(E37*F37,2)</f>
        <v>0</v>
      </c>
      <c r="H37" s="170">
        <v>0.44</v>
      </c>
      <c r="I37" s="171">
        <f>ROUND(E37*H37,2)</f>
        <v>29.92</v>
      </c>
      <c r="J37" s="170">
        <v>24.21</v>
      </c>
      <c r="K37" s="171">
        <f>ROUND(E37*J37,2)</f>
        <v>1646.28</v>
      </c>
      <c r="L37" s="171">
        <v>21</v>
      </c>
      <c r="M37" s="171">
        <f>G37*(1+L37/100)</f>
        <v>0</v>
      </c>
      <c r="N37" s="169">
        <v>0</v>
      </c>
      <c r="O37" s="169">
        <f>ROUND(E37*N37,2)</f>
        <v>0</v>
      </c>
      <c r="P37" s="169">
        <v>0</v>
      </c>
      <c r="Q37" s="169">
        <f>ROUND(E37*P37,2)</f>
        <v>0</v>
      </c>
      <c r="R37" s="171"/>
      <c r="S37" s="171" t="s">
        <v>112</v>
      </c>
      <c r="T37" s="172" t="s">
        <v>113</v>
      </c>
      <c r="U37" s="157">
        <v>4.2000000000000003E-2</v>
      </c>
      <c r="V37" s="157">
        <f>ROUND(E37*U37,2)</f>
        <v>2.86</v>
      </c>
      <c r="W37" s="157"/>
      <c r="X37" s="157" t="s">
        <v>114</v>
      </c>
      <c r="Y37" s="157" t="s">
        <v>115</v>
      </c>
      <c r="Z37" s="147"/>
      <c r="AA37" s="147"/>
      <c r="AB37" s="147"/>
      <c r="AC37" s="147"/>
      <c r="AD37" s="147"/>
      <c r="AE37" s="147"/>
      <c r="AF37" s="147"/>
      <c r="AG37" s="147" t="s">
        <v>116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2" x14ac:dyDescent="0.2">
      <c r="A38" s="154"/>
      <c r="B38" s="155"/>
      <c r="C38" s="257" t="s">
        <v>161</v>
      </c>
      <c r="D38" s="258"/>
      <c r="E38" s="258"/>
      <c r="F38" s="258"/>
      <c r="G38" s="258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125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2.5" outlineLevel="1" x14ac:dyDescent="0.2">
      <c r="A39" s="173">
        <v>18</v>
      </c>
      <c r="B39" s="174" t="s">
        <v>162</v>
      </c>
      <c r="C39" s="181" t="s">
        <v>163</v>
      </c>
      <c r="D39" s="175" t="s">
        <v>135</v>
      </c>
      <c r="E39" s="176">
        <v>28</v>
      </c>
      <c r="F39" s="177">
        <v>0</v>
      </c>
      <c r="G39" s="178">
        <f>ROUND(E39*F39,2)</f>
        <v>0</v>
      </c>
      <c r="H39" s="177">
        <v>158.5</v>
      </c>
      <c r="I39" s="178">
        <f>ROUND(E39*H39,2)</f>
        <v>4438</v>
      </c>
      <c r="J39" s="177">
        <v>0</v>
      </c>
      <c r="K39" s="178">
        <f>ROUND(E39*J39,2)</f>
        <v>0</v>
      </c>
      <c r="L39" s="178">
        <v>21</v>
      </c>
      <c r="M39" s="178">
        <f>G39*(1+L39/100)</f>
        <v>0</v>
      </c>
      <c r="N39" s="176">
        <v>3.1E-4</v>
      </c>
      <c r="O39" s="176">
        <f>ROUND(E39*N39,2)</f>
        <v>0.01</v>
      </c>
      <c r="P39" s="176">
        <v>0</v>
      </c>
      <c r="Q39" s="176">
        <f>ROUND(E39*P39,2)</f>
        <v>0</v>
      </c>
      <c r="R39" s="178" t="s">
        <v>164</v>
      </c>
      <c r="S39" s="178" t="s">
        <v>112</v>
      </c>
      <c r="T39" s="179" t="s">
        <v>165</v>
      </c>
      <c r="U39" s="157">
        <v>0</v>
      </c>
      <c r="V39" s="157">
        <f>ROUND(E39*U39,2)</f>
        <v>0</v>
      </c>
      <c r="W39" s="157"/>
      <c r="X39" s="157" t="s">
        <v>166</v>
      </c>
      <c r="Y39" s="157" t="s">
        <v>115</v>
      </c>
      <c r="Z39" s="147"/>
      <c r="AA39" s="147"/>
      <c r="AB39" s="147"/>
      <c r="AC39" s="147"/>
      <c r="AD39" s="147"/>
      <c r="AE39" s="147"/>
      <c r="AF39" s="147"/>
      <c r="AG39" s="147" t="s">
        <v>167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2.5" outlineLevel="1" x14ac:dyDescent="0.2">
      <c r="A40" s="173">
        <v>19</v>
      </c>
      <c r="B40" s="174" t="s">
        <v>168</v>
      </c>
      <c r="C40" s="181" t="s">
        <v>169</v>
      </c>
      <c r="D40" s="175" t="s">
        <v>135</v>
      </c>
      <c r="E40" s="176">
        <v>50</v>
      </c>
      <c r="F40" s="177">
        <v>0</v>
      </c>
      <c r="G40" s="178">
        <f>ROUND(E40*F40,2)</f>
        <v>0</v>
      </c>
      <c r="H40" s="177">
        <v>181.5</v>
      </c>
      <c r="I40" s="178">
        <f>ROUND(E40*H40,2)</f>
        <v>9075</v>
      </c>
      <c r="J40" s="177">
        <v>0</v>
      </c>
      <c r="K40" s="178">
        <f>ROUND(E40*J40,2)</f>
        <v>0</v>
      </c>
      <c r="L40" s="178">
        <v>21</v>
      </c>
      <c r="M40" s="178">
        <f>G40*(1+L40/100)</f>
        <v>0</v>
      </c>
      <c r="N40" s="176">
        <v>3.8999999999999999E-4</v>
      </c>
      <c r="O40" s="176">
        <f>ROUND(E40*N40,2)</f>
        <v>0.02</v>
      </c>
      <c r="P40" s="176">
        <v>0</v>
      </c>
      <c r="Q40" s="176">
        <f>ROUND(E40*P40,2)</f>
        <v>0</v>
      </c>
      <c r="R40" s="178" t="s">
        <v>164</v>
      </c>
      <c r="S40" s="178" t="s">
        <v>112</v>
      </c>
      <c r="T40" s="179" t="s">
        <v>165</v>
      </c>
      <c r="U40" s="157">
        <v>0</v>
      </c>
      <c r="V40" s="157">
        <f>ROUND(E40*U40,2)</f>
        <v>0</v>
      </c>
      <c r="W40" s="157"/>
      <c r="X40" s="157" t="s">
        <v>166</v>
      </c>
      <c r="Y40" s="157" t="s">
        <v>115</v>
      </c>
      <c r="Z40" s="147"/>
      <c r="AA40" s="147"/>
      <c r="AB40" s="147"/>
      <c r="AC40" s="147"/>
      <c r="AD40" s="147"/>
      <c r="AE40" s="147"/>
      <c r="AF40" s="147"/>
      <c r="AG40" s="147" t="s">
        <v>167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2.5" outlineLevel="1" x14ac:dyDescent="0.2">
      <c r="A41" s="173">
        <v>20</v>
      </c>
      <c r="B41" s="174" t="s">
        <v>170</v>
      </c>
      <c r="C41" s="181" t="s">
        <v>171</v>
      </c>
      <c r="D41" s="175" t="s">
        <v>135</v>
      </c>
      <c r="E41" s="176">
        <v>200</v>
      </c>
      <c r="F41" s="177">
        <v>0</v>
      </c>
      <c r="G41" s="178">
        <f>ROUND(E41*F41,2)</f>
        <v>0</v>
      </c>
      <c r="H41" s="177">
        <v>3.15</v>
      </c>
      <c r="I41" s="178">
        <f>ROUND(E41*H41,2)</f>
        <v>630</v>
      </c>
      <c r="J41" s="177">
        <v>0</v>
      </c>
      <c r="K41" s="178">
        <f>ROUND(E41*J41,2)</f>
        <v>0</v>
      </c>
      <c r="L41" s="178">
        <v>21</v>
      </c>
      <c r="M41" s="178">
        <f>G41*(1+L41/100)</f>
        <v>0</v>
      </c>
      <c r="N41" s="176">
        <v>0</v>
      </c>
      <c r="O41" s="176">
        <f>ROUND(E41*N41,2)</f>
        <v>0</v>
      </c>
      <c r="P41" s="176">
        <v>0</v>
      </c>
      <c r="Q41" s="176">
        <f>ROUND(E41*P41,2)</f>
        <v>0</v>
      </c>
      <c r="R41" s="178" t="s">
        <v>164</v>
      </c>
      <c r="S41" s="178" t="s">
        <v>112</v>
      </c>
      <c r="T41" s="179" t="s">
        <v>165</v>
      </c>
      <c r="U41" s="157">
        <v>0</v>
      </c>
      <c r="V41" s="157">
        <f>ROUND(E41*U41,2)</f>
        <v>0</v>
      </c>
      <c r="W41" s="157"/>
      <c r="X41" s="157" t="s">
        <v>166</v>
      </c>
      <c r="Y41" s="157" t="s">
        <v>115</v>
      </c>
      <c r="Z41" s="147"/>
      <c r="AA41" s="147"/>
      <c r="AB41" s="147"/>
      <c r="AC41" s="147"/>
      <c r="AD41" s="147"/>
      <c r="AE41" s="147"/>
      <c r="AF41" s="147"/>
      <c r="AG41" s="147" t="s">
        <v>167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73">
        <v>21</v>
      </c>
      <c r="B42" s="174" t="s">
        <v>172</v>
      </c>
      <c r="C42" s="181" t="s">
        <v>173</v>
      </c>
      <c r="D42" s="175" t="s">
        <v>0</v>
      </c>
      <c r="E42" s="176">
        <v>1504.0909999999999</v>
      </c>
      <c r="F42" s="177">
        <v>0</v>
      </c>
      <c r="G42" s="178">
        <f>ROUND(E42*F42,2)</f>
        <v>0</v>
      </c>
      <c r="H42" s="177">
        <v>0</v>
      </c>
      <c r="I42" s="178">
        <f>ROUND(E42*H42,2)</f>
        <v>0</v>
      </c>
      <c r="J42" s="177">
        <v>1.47</v>
      </c>
      <c r="K42" s="178">
        <f>ROUND(E42*J42,2)</f>
        <v>2211.0100000000002</v>
      </c>
      <c r="L42" s="178">
        <v>21</v>
      </c>
      <c r="M42" s="178">
        <f>G42*(1+L42/100)</f>
        <v>0</v>
      </c>
      <c r="N42" s="176">
        <v>0</v>
      </c>
      <c r="O42" s="176">
        <f>ROUND(E42*N42,2)</f>
        <v>0</v>
      </c>
      <c r="P42" s="176">
        <v>0</v>
      </c>
      <c r="Q42" s="176">
        <f>ROUND(E42*P42,2)</f>
        <v>0</v>
      </c>
      <c r="R42" s="178"/>
      <c r="S42" s="178" t="s">
        <v>112</v>
      </c>
      <c r="T42" s="179" t="s">
        <v>113</v>
      </c>
      <c r="U42" s="157">
        <v>0</v>
      </c>
      <c r="V42" s="157">
        <f>ROUND(E42*U42,2)</f>
        <v>0</v>
      </c>
      <c r="W42" s="157"/>
      <c r="X42" s="157" t="s">
        <v>174</v>
      </c>
      <c r="Y42" s="157" t="s">
        <v>115</v>
      </c>
      <c r="Z42" s="147"/>
      <c r="AA42" s="147"/>
      <c r="AB42" s="147"/>
      <c r="AC42" s="147"/>
      <c r="AD42" s="147"/>
      <c r="AE42" s="147"/>
      <c r="AF42" s="147"/>
      <c r="AG42" s="147" t="s">
        <v>175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x14ac:dyDescent="0.2">
      <c r="A43" s="159" t="s">
        <v>107</v>
      </c>
      <c r="B43" s="160" t="s">
        <v>70</v>
      </c>
      <c r="C43" s="180" t="s">
        <v>71</v>
      </c>
      <c r="D43" s="161"/>
      <c r="E43" s="162"/>
      <c r="F43" s="163"/>
      <c r="G43" s="163">
        <f>SUMIF(AG44:AG46,"&lt;&gt;NOR",G44:G46)</f>
        <v>0</v>
      </c>
      <c r="H43" s="163"/>
      <c r="I43" s="163">
        <f>SUM(I44:I46)</f>
        <v>13458</v>
      </c>
      <c r="J43" s="163"/>
      <c r="K43" s="163">
        <f>SUM(K44:K46)</f>
        <v>44995.6</v>
      </c>
      <c r="L43" s="163"/>
      <c r="M43" s="163">
        <f>SUM(M44:M46)</f>
        <v>0</v>
      </c>
      <c r="N43" s="162"/>
      <c r="O43" s="162">
        <f>SUM(O44:O46)</f>
        <v>6.0000000000000005E-2</v>
      </c>
      <c r="P43" s="162"/>
      <c r="Q43" s="162">
        <f>SUM(Q44:Q46)</f>
        <v>0</v>
      </c>
      <c r="R43" s="163"/>
      <c r="S43" s="163"/>
      <c r="T43" s="164"/>
      <c r="U43" s="158"/>
      <c r="V43" s="158">
        <f>SUM(V44:V46)</f>
        <v>81.3</v>
      </c>
      <c r="W43" s="158"/>
      <c r="X43" s="158"/>
      <c r="Y43" s="158"/>
      <c r="AG43" t="s">
        <v>108</v>
      </c>
    </row>
    <row r="44" spans="1:60" ht="22.5" outlineLevel="1" x14ac:dyDescent="0.2">
      <c r="A44" s="173">
        <v>22</v>
      </c>
      <c r="B44" s="174" t="s">
        <v>176</v>
      </c>
      <c r="C44" s="181" t="s">
        <v>177</v>
      </c>
      <c r="D44" s="175" t="s">
        <v>119</v>
      </c>
      <c r="E44" s="176">
        <v>20</v>
      </c>
      <c r="F44" s="177">
        <v>0</v>
      </c>
      <c r="G44" s="178">
        <f>ROUND(E44*F44,2)</f>
        <v>0</v>
      </c>
      <c r="H44" s="177">
        <v>10.5</v>
      </c>
      <c r="I44" s="178">
        <f>ROUND(E44*H44,2)</f>
        <v>210</v>
      </c>
      <c r="J44" s="177">
        <v>501.53</v>
      </c>
      <c r="K44" s="178">
        <f>ROUND(E44*J44,2)</f>
        <v>10030.6</v>
      </c>
      <c r="L44" s="178">
        <v>21</v>
      </c>
      <c r="M44" s="178">
        <f>G44*(1+L44/100)</f>
        <v>0</v>
      </c>
      <c r="N44" s="176">
        <v>1.4999999999999999E-4</v>
      </c>
      <c r="O44" s="176">
        <f>ROUND(E44*N44,2)</f>
        <v>0</v>
      </c>
      <c r="P44" s="176">
        <v>0</v>
      </c>
      <c r="Q44" s="176">
        <f>ROUND(E44*P44,2)</f>
        <v>0</v>
      </c>
      <c r="R44" s="178"/>
      <c r="S44" s="178" t="s">
        <v>112</v>
      </c>
      <c r="T44" s="179" t="s">
        <v>113</v>
      </c>
      <c r="U44" s="157">
        <v>0.87</v>
      </c>
      <c r="V44" s="157">
        <f>ROUND(E44*U44,2)</f>
        <v>17.399999999999999</v>
      </c>
      <c r="W44" s="157"/>
      <c r="X44" s="157" t="s">
        <v>114</v>
      </c>
      <c r="Y44" s="157" t="s">
        <v>115</v>
      </c>
      <c r="Z44" s="147"/>
      <c r="AA44" s="147"/>
      <c r="AB44" s="147"/>
      <c r="AC44" s="147"/>
      <c r="AD44" s="147"/>
      <c r="AE44" s="147"/>
      <c r="AF44" s="147"/>
      <c r="AG44" s="147" t="s">
        <v>116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3">
        <v>23</v>
      </c>
      <c r="B45" s="174" t="s">
        <v>178</v>
      </c>
      <c r="C45" s="181" t="s">
        <v>179</v>
      </c>
      <c r="D45" s="175" t="s">
        <v>180</v>
      </c>
      <c r="E45" s="176">
        <v>150</v>
      </c>
      <c r="F45" s="177">
        <v>0</v>
      </c>
      <c r="G45" s="178">
        <f>ROUND(E45*F45,2)</f>
        <v>0</v>
      </c>
      <c r="H45" s="177">
        <v>19.72</v>
      </c>
      <c r="I45" s="178">
        <f>ROUND(E45*H45,2)</f>
        <v>2958</v>
      </c>
      <c r="J45" s="177">
        <v>233.1</v>
      </c>
      <c r="K45" s="178">
        <f>ROUND(E45*J45,2)</f>
        <v>34965</v>
      </c>
      <c r="L45" s="178">
        <v>21</v>
      </c>
      <c r="M45" s="178">
        <f>G45*(1+L45/100)</f>
        <v>0</v>
      </c>
      <c r="N45" s="176">
        <v>6.0000000000000002E-5</v>
      </c>
      <c r="O45" s="176">
        <f>ROUND(E45*N45,2)</f>
        <v>0.01</v>
      </c>
      <c r="P45" s="176">
        <v>0</v>
      </c>
      <c r="Q45" s="176">
        <f>ROUND(E45*P45,2)</f>
        <v>0</v>
      </c>
      <c r="R45" s="178"/>
      <c r="S45" s="178" t="s">
        <v>112</v>
      </c>
      <c r="T45" s="179" t="s">
        <v>113</v>
      </c>
      <c r="U45" s="157">
        <v>0.42599999999999999</v>
      </c>
      <c r="V45" s="157">
        <f>ROUND(E45*U45,2)</f>
        <v>63.9</v>
      </c>
      <c r="W45" s="157"/>
      <c r="X45" s="157" t="s">
        <v>114</v>
      </c>
      <c r="Y45" s="157" t="s">
        <v>115</v>
      </c>
      <c r="Z45" s="147"/>
      <c r="AA45" s="147"/>
      <c r="AB45" s="147"/>
      <c r="AC45" s="147"/>
      <c r="AD45" s="147"/>
      <c r="AE45" s="147"/>
      <c r="AF45" s="147"/>
      <c r="AG45" s="147" t="s">
        <v>116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73">
        <v>24</v>
      </c>
      <c r="B46" s="174" t="s">
        <v>181</v>
      </c>
      <c r="C46" s="181" t="s">
        <v>182</v>
      </c>
      <c r="D46" s="175" t="s">
        <v>119</v>
      </c>
      <c r="E46" s="176">
        <v>10</v>
      </c>
      <c r="F46" s="177">
        <v>0</v>
      </c>
      <c r="G46" s="178">
        <f>ROUND(E46*F46,2)</f>
        <v>0</v>
      </c>
      <c r="H46" s="177">
        <v>1029</v>
      </c>
      <c r="I46" s="178">
        <f>ROUND(E46*H46,2)</f>
        <v>10290</v>
      </c>
      <c r="J46" s="177">
        <v>0</v>
      </c>
      <c r="K46" s="178">
        <f>ROUND(E46*J46,2)</f>
        <v>0</v>
      </c>
      <c r="L46" s="178">
        <v>21</v>
      </c>
      <c r="M46" s="178">
        <f>G46*(1+L46/100)</f>
        <v>0</v>
      </c>
      <c r="N46" s="176">
        <v>5.0000000000000001E-3</v>
      </c>
      <c r="O46" s="176">
        <f>ROUND(E46*N46,2)</f>
        <v>0.05</v>
      </c>
      <c r="P46" s="176">
        <v>0</v>
      </c>
      <c r="Q46" s="176">
        <f>ROUND(E46*P46,2)</f>
        <v>0</v>
      </c>
      <c r="R46" s="178" t="s">
        <v>164</v>
      </c>
      <c r="S46" s="178" t="s">
        <v>112</v>
      </c>
      <c r="T46" s="179" t="s">
        <v>165</v>
      </c>
      <c r="U46" s="157">
        <v>0</v>
      </c>
      <c r="V46" s="157">
        <f>ROUND(E46*U46,2)</f>
        <v>0</v>
      </c>
      <c r="W46" s="157"/>
      <c r="X46" s="157" t="s">
        <v>166</v>
      </c>
      <c r="Y46" s="157" t="s">
        <v>115</v>
      </c>
      <c r="Z46" s="147"/>
      <c r="AA46" s="147"/>
      <c r="AB46" s="147"/>
      <c r="AC46" s="147"/>
      <c r="AD46" s="147"/>
      <c r="AE46" s="147"/>
      <c r="AF46" s="147"/>
      <c r="AG46" s="147" t="s">
        <v>167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x14ac:dyDescent="0.2">
      <c r="A47" s="159" t="s">
        <v>107</v>
      </c>
      <c r="B47" s="160" t="s">
        <v>72</v>
      </c>
      <c r="C47" s="180" t="s">
        <v>73</v>
      </c>
      <c r="D47" s="161"/>
      <c r="E47" s="162"/>
      <c r="F47" s="163"/>
      <c r="G47" s="163">
        <f>SUMIF(AG48:AG49,"&lt;&gt;NOR",G48:G49)</f>
        <v>0</v>
      </c>
      <c r="H47" s="163"/>
      <c r="I47" s="163">
        <f>SUM(I48:I49)</f>
        <v>6514.1</v>
      </c>
      <c r="J47" s="163"/>
      <c r="K47" s="163">
        <f>SUM(K48:K49)</f>
        <v>6772.6</v>
      </c>
      <c r="L47" s="163"/>
      <c r="M47" s="163">
        <f>SUM(M48:M49)</f>
        <v>0</v>
      </c>
      <c r="N47" s="162"/>
      <c r="O47" s="162">
        <f>SUM(O48:O49)</f>
        <v>0.16999999999999998</v>
      </c>
      <c r="P47" s="162"/>
      <c r="Q47" s="162">
        <f>SUM(Q48:Q49)</f>
        <v>0</v>
      </c>
      <c r="R47" s="163"/>
      <c r="S47" s="163"/>
      <c r="T47" s="164"/>
      <c r="U47" s="158"/>
      <c r="V47" s="158">
        <f>SUM(V48:V49)</f>
        <v>11.68</v>
      </c>
      <c r="W47" s="158"/>
      <c r="X47" s="158"/>
      <c r="Y47" s="158"/>
      <c r="AG47" t="s">
        <v>108</v>
      </c>
    </row>
    <row r="48" spans="1:60" ht="22.5" outlineLevel="1" x14ac:dyDescent="0.2">
      <c r="A48" s="173">
        <v>25</v>
      </c>
      <c r="B48" s="174" t="s">
        <v>183</v>
      </c>
      <c r="C48" s="181" t="s">
        <v>184</v>
      </c>
      <c r="D48" s="175" t="s">
        <v>119</v>
      </c>
      <c r="E48" s="176">
        <v>10</v>
      </c>
      <c r="F48" s="177">
        <v>0</v>
      </c>
      <c r="G48" s="178">
        <f>ROUND(E48*F48,2)</f>
        <v>0</v>
      </c>
      <c r="H48" s="177">
        <v>101.81</v>
      </c>
      <c r="I48" s="178">
        <f>ROUND(E48*H48,2)</f>
        <v>1018.1</v>
      </c>
      <c r="J48" s="177">
        <v>677.26</v>
      </c>
      <c r="K48" s="178">
        <f>ROUND(E48*J48,2)</f>
        <v>6772.6</v>
      </c>
      <c r="L48" s="178">
        <v>21</v>
      </c>
      <c r="M48" s="178">
        <f>G48*(1+L48/100)</f>
        <v>0</v>
      </c>
      <c r="N48" s="176">
        <v>2.2599999999999999E-3</v>
      </c>
      <c r="O48" s="176">
        <f>ROUND(E48*N48,2)</f>
        <v>0.02</v>
      </c>
      <c r="P48" s="176">
        <v>0</v>
      </c>
      <c r="Q48" s="176">
        <f>ROUND(E48*P48,2)</f>
        <v>0</v>
      </c>
      <c r="R48" s="178"/>
      <c r="S48" s="178" t="s">
        <v>112</v>
      </c>
      <c r="T48" s="179" t="s">
        <v>113</v>
      </c>
      <c r="U48" s="157">
        <v>1.1679999999999999</v>
      </c>
      <c r="V48" s="157">
        <f>ROUND(E48*U48,2)</f>
        <v>11.68</v>
      </c>
      <c r="W48" s="157"/>
      <c r="X48" s="157" t="s">
        <v>114</v>
      </c>
      <c r="Y48" s="157" t="s">
        <v>115</v>
      </c>
      <c r="Z48" s="147"/>
      <c r="AA48" s="147"/>
      <c r="AB48" s="147"/>
      <c r="AC48" s="147"/>
      <c r="AD48" s="147"/>
      <c r="AE48" s="147"/>
      <c r="AF48" s="147"/>
      <c r="AG48" s="147" t="s">
        <v>116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73">
        <v>26</v>
      </c>
      <c r="B49" s="174" t="s">
        <v>185</v>
      </c>
      <c r="C49" s="181" t="s">
        <v>186</v>
      </c>
      <c r="D49" s="175" t="s">
        <v>119</v>
      </c>
      <c r="E49" s="176">
        <v>12</v>
      </c>
      <c r="F49" s="177">
        <v>0</v>
      </c>
      <c r="G49" s="178">
        <f>ROUND(E49*F49,2)</f>
        <v>0</v>
      </c>
      <c r="H49" s="177">
        <v>458</v>
      </c>
      <c r="I49" s="178">
        <f>ROUND(E49*H49,2)</f>
        <v>5496</v>
      </c>
      <c r="J49" s="177">
        <v>0</v>
      </c>
      <c r="K49" s="178">
        <f>ROUND(E49*J49,2)</f>
        <v>0</v>
      </c>
      <c r="L49" s="178">
        <v>21</v>
      </c>
      <c r="M49" s="178">
        <f>G49*(1+L49/100)</f>
        <v>0</v>
      </c>
      <c r="N49" s="176">
        <v>1.2200000000000001E-2</v>
      </c>
      <c r="O49" s="176">
        <f>ROUND(E49*N49,2)</f>
        <v>0.15</v>
      </c>
      <c r="P49" s="176">
        <v>0</v>
      </c>
      <c r="Q49" s="176">
        <f>ROUND(E49*P49,2)</f>
        <v>0</v>
      </c>
      <c r="R49" s="178" t="s">
        <v>164</v>
      </c>
      <c r="S49" s="178" t="s">
        <v>112</v>
      </c>
      <c r="T49" s="179" t="s">
        <v>165</v>
      </c>
      <c r="U49" s="157">
        <v>0</v>
      </c>
      <c r="V49" s="157">
        <f>ROUND(E49*U49,2)</f>
        <v>0</v>
      </c>
      <c r="W49" s="157"/>
      <c r="X49" s="157" t="s">
        <v>166</v>
      </c>
      <c r="Y49" s="157" t="s">
        <v>115</v>
      </c>
      <c r="Z49" s="147"/>
      <c r="AA49" s="147"/>
      <c r="AB49" s="147"/>
      <c r="AC49" s="147"/>
      <c r="AD49" s="147"/>
      <c r="AE49" s="147"/>
      <c r="AF49" s="147"/>
      <c r="AG49" s="147" t="s">
        <v>167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x14ac:dyDescent="0.2">
      <c r="A50" s="159" t="s">
        <v>107</v>
      </c>
      <c r="B50" s="160" t="s">
        <v>74</v>
      </c>
      <c r="C50" s="180" t="s">
        <v>75</v>
      </c>
      <c r="D50" s="161"/>
      <c r="E50" s="162"/>
      <c r="F50" s="163"/>
      <c r="G50" s="163">
        <f>SUMIF(AG51:AG52,"&lt;&gt;NOR",G51:G52)</f>
        <v>0</v>
      </c>
      <c r="H50" s="163"/>
      <c r="I50" s="163">
        <f>SUM(I51:I52)</f>
        <v>419.4</v>
      </c>
      <c r="J50" s="163"/>
      <c r="K50" s="163">
        <f>SUM(K51:K52)</f>
        <v>2324.1</v>
      </c>
      <c r="L50" s="163"/>
      <c r="M50" s="163">
        <f>SUM(M51:M52)</f>
        <v>0</v>
      </c>
      <c r="N50" s="162"/>
      <c r="O50" s="162">
        <f>SUM(O51:O52)</f>
        <v>0</v>
      </c>
      <c r="P50" s="162"/>
      <c r="Q50" s="162">
        <f>SUM(Q51:Q52)</f>
        <v>0</v>
      </c>
      <c r="R50" s="163"/>
      <c r="S50" s="163"/>
      <c r="T50" s="164"/>
      <c r="U50" s="158"/>
      <c r="V50" s="158">
        <f>SUM(V51:V52)</f>
        <v>4.03</v>
      </c>
      <c r="W50" s="158"/>
      <c r="X50" s="158"/>
      <c r="Y50" s="158"/>
      <c r="AG50" t="s">
        <v>108</v>
      </c>
    </row>
    <row r="51" spans="1:60" outlineLevel="1" x14ac:dyDescent="0.2">
      <c r="A51" s="173">
        <v>27</v>
      </c>
      <c r="B51" s="174" t="s">
        <v>187</v>
      </c>
      <c r="C51" s="181" t="s">
        <v>188</v>
      </c>
      <c r="D51" s="175" t="s">
        <v>119</v>
      </c>
      <c r="E51" s="176">
        <v>30</v>
      </c>
      <c r="F51" s="177">
        <v>0</v>
      </c>
      <c r="G51" s="178">
        <f>ROUND(E51*F51,2)</f>
        <v>0</v>
      </c>
      <c r="H51" s="177">
        <v>7.5</v>
      </c>
      <c r="I51" s="178">
        <f>ROUND(E51*H51,2)</f>
        <v>225</v>
      </c>
      <c r="J51" s="177">
        <v>18.72</v>
      </c>
      <c r="K51" s="178">
        <f>ROUND(E51*J51,2)</f>
        <v>561.6</v>
      </c>
      <c r="L51" s="178">
        <v>21</v>
      </c>
      <c r="M51" s="178">
        <f>G51*(1+L51/100)</f>
        <v>0</v>
      </c>
      <c r="N51" s="176">
        <v>6.9999999999999994E-5</v>
      </c>
      <c r="O51" s="176">
        <f>ROUND(E51*N51,2)</f>
        <v>0</v>
      </c>
      <c r="P51" s="176">
        <v>0</v>
      </c>
      <c r="Q51" s="176">
        <f>ROUND(E51*P51,2)</f>
        <v>0</v>
      </c>
      <c r="R51" s="178"/>
      <c r="S51" s="178" t="s">
        <v>112</v>
      </c>
      <c r="T51" s="179" t="s">
        <v>113</v>
      </c>
      <c r="U51" s="157">
        <v>3.2480000000000002E-2</v>
      </c>
      <c r="V51" s="157">
        <f>ROUND(E51*U51,2)</f>
        <v>0.97</v>
      </c>
      <c r="W51" s="157"/>
      <c r="X51" s="157" t="s">
        <v>114</v>
      </c>
      <c r="Y51" s="157" t="s">
        <v>115</v>
      </c>
      <c r="Z51" s="147"/>
      <c r="AA51" s="147"/>
      <c r="AB51" s="147"/>
      <c r="AC51" s="147"/>
      <c r="AD51" s="147"/>
      <c r="AE51" s="147"/>
      <c r="AF51" s="147"/>
      <c r="AG51" s="147" t="s">
        <v>116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73">
        <v>28</v>
      </c>
      <c r="B52" s="174" t="s">
        <v>189</v>
      </c>
      <c r="C52" s="181" t="s">
        <v>190</v>
      </c>
      <c r="D52" s="175" t="s">
        <v>119</v>
      </c>
      <c r="E52" s="176">
        <v>30</v>
      </c>
      <c r="F52" s="177">
        <v>0</v>
      </c>
      <c r="G52" s="178">
        <f>ROUND(E52*F52,2)</f>
        <v>0</v>
      </c>
      <c r="H52" s="177">
        <v>6.48</v>
      </c>
      <c r="I52" s="178">
        <f>ROUND(E52*H52,2)</f>
        <v>194.4</v>
      </c>
      <c r="J52" s="177">
        <v>58.75</v>
      </c>
      <c r="K52" s="178">
        <f>ROUND(E52*J52,2)</f>
        <v>1762.5</v>
      </c>
      <c r="L52" s="178">
        <v>21</v>
      </c>
      <c r="M52" s="178">
        <f>G52*(1+L52/100)</f>
        <v>0</v>
      </c>
      <c r="N52" s="176">
        <v>1.4999999999999999E-4</v>
      </c>
      <c r="O52" s="176">
        <f>ROUND(E52*N52,2)</f>
        <v>0</v>
      </c>
      <c r="P52" s="176">
        <v>0</v>
      </c>
      <c r="Q52" s="176">
        <f>ROUND(E52*P52,2)</f>
        <v>0</v>
      </c>
      <c r="R52" s="178"/>
      <c r="S52" s="178" t="s">
        <v>112</v>
      </c>
      <c r="T52" s="179" t="s">
        <v>113</v>
      </c>
      <c r="U52" s="157">
        <v>0.10191</v>
      </c>
      <c r="V52" s="157">
        <f>ROUND(E52*U52,2)</f>
        <v>3.06</v>
      </c>
      <c r="W52" s="157"/>
      <c r="X52" s="157" t="s">
        <v>114</v>
      </c>
      <c r="Y52" s="157" t="s">
        <v>115</v>
      </c>
      <c r="Z52" s="147"/>
      <c r="AA52" s="147"/>
      <c r="AB52" s="147"/>
      <c r="AC52" s="147"/>
      <c r="AD52" s="147"/>
      <c r="AE52" s="147"/>
      <c r="AF52" s="147"/>
      <c r="AG52" s="147" t="s">
        <v>116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x14ac:dyDescent="0.2">
      <c r="A53" s="159" t="s">
        <v>107</v>
      </c>
      <c r="B53" s="160" t="s">
        <v>76</v>
      </c>
      <c r="C53" s="180" t="s">
        <v>77</v>
      </c>
      <c r="D53" s="161"/>
      <c r="E53" s="162"/>
      <c r="F53" s="163"/>
      <c r="G53" s="163">
        <f>SUMIF(AG54:AG58,"&lt;&gt;NOR",G54:G58)</f>
        <v>0</v>
      </c>
      <c r="H53" s="163"/>
      <c r="I53" s="163">
        <f>SUM(I54:I58)</f>
        <v>0</v>
      </c>
      <c r="J53" s="163"/>
      <c r="K53" s="163">
        <f>SUM(K54:K58)</f>
        <v>9826.09</v>
      </c>
      <c r="L53" s="163"/>
      <c r="M53" s="163">
        <f>SUM(M54:M58)</f>
        <v>0</v>
      </c>
      <c r="N53" s="162"/>
      <c r="O53" s="162">
        <f>SUM(O54:O58)</f>
        <v>0</v>
      </c>
      <c r="P53" s="162"/>
      <c r="Q53" s="162">
        <f>SUM(Q54:Q58)</f>
        <v>0</v>
      </c>
      <c r="R53" s="163"/>
      <c r="S53" s="163"/>
      <c r="T53" s="164"/>
      <c r="U53" s="158"/>
      <c r="V53" s="158">
        <f>SUM(V54:V58)</f>
        <v>14.349999999999998</v>
      </c>
      <c r="W53" s="158"/>
      <c r="X53" s="158"/>
      <c r="Y53" s="158"/>
      <c r="AG53" t="s">
        <v>108</v>
      </c>
    </row>
    <row r="54" spans="1:60" outlineLevel="1" x14ac:dyDescent="0.2">
      <c r="A54" s="173">
        <v>29</v>
      </c>
      <c r="B54" s="174" t="s">
        <v>191</v>
      </c>
      <c r="C54" s="181" t="s">
        <v>192</v>
      </c>
      <c r="D54" s="175" t="s">
        <v>193</v>
      </c>
      <c r="E54" s="176">
        <v>4</v>
      </c>
      <c r="F54" s="177">
        <v>0</v>
      </c>
      <c r="G54" s="178">
        <f>ROUND(E54*F54,2)</f>
        <v>0</v>
      </c>
      <c r="H54" s="177">
        <v>0</v>
      </c>
      <c r="I54" s="178">
        <f>ROUND(E54*H54,2)</f>
        <v>0</v>
      </c>
      <c r="J54" s="177">
        <v>833.12</v>
      </c>
      <c r="K54" s="178">
        <f>ROUND(E54*J54,2)</f>
        <v>3332.48</v>
      </c>
      <c r="L54" s="178">
        <v>21</v>
      </c>
      <c r="M54" s="178">
        <f>G54*(1+L54/100)</f>
        <v>0</v>
      </c>
      <c r="N54" s="176">
        <v>0</v>
      </c>
      <c r="O54" s="176">
        <f>ROUND(E54*N54,2)</f>
        <v>0</v>
      </c>
      <c r="P54" s="176">
        <v>0</v>
      </c>
      <c r="Q54" s="176">
        <f>ROUND(E54*P54,2)</f>
        <v>0</v>
      </c>
      <c r="R54" s="178"/>
      <c r="S54" s="178" t="s">
        <v>112</v>
      </c>
      <c r="T54" s="179" t="s">
        <v>113</v>
      </c>
      <c r="U54" s="157">
        <v>2.0089999999999999</v>
      </c>
      <c r="V54" s="157">
        <f>ROUND(E54*U54,2)</f>
        <v>8.0399999999999991</v>
      </c>
      <c r="W54" s="157"/>
      <c r="X54" s="157" t="s">
        <v>114</v>
      </c>
      <c r="Y54" s="157" t="s">
        <v>115</v>
      </c>
      <c r="Z54" s="147"/>
      <c r="AA54" s="147"/>
      <c r="AB54" s="147"/>
      <c r="AC54" s="147"/>
      <c r="AD54" s="147"/>
      <c r="AE54" s="147"/>
      <c r="AF54" s="147"/>
      <c r="AG54" s="147" t="s">
        <v>116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73">
        <v>30</v>
      </c>
      <c r="B55" s="174" t="s">
        <v>194</v>
      </c>
      <c r="C55" s="181" t="s">
        <v>195</v>
      </c>
      <c r="D55" s="175" t="s">
        <v>193</v>
      </c>
      <c r="E55" s="176">
        <v>3</v>
      </c>
      <c r="F55" s="177">
        <v>0</v>
      </c>
      <c r="G55" s="178">
        <f>ROUND(E55*F55,2)</f>
        <v>0</v>
      </c>
      <c r="H55" s="177">
        <v>0</v>
      </c>
      <c r="I55" s="178">
        <f>ROUND(E55*H55,2)</f>
        <v>0</v>
      </c>
      <c r="J55" s="177">
        <v>397.69</v>
      </c>
      <c r="K55" s="178">
        <f>ROUND(E55*J55,2)</f>
        <v>1193.07</v>
      </c>
      <c r="L55" s="178">
        <v>21</v>
      </c>
      <c r="M55" s="178">
        <f>G55*(1+L55/100)</f>
        <v>0</v>
      </c>
      <c r="N55" s="176">
        <v>0</v>
      </c>
      <c r="O55" s="176">
        <f>ROUND(E55*N55,2)</f>
        <v>0</v>
      </c>
      <c r="P55" s="176">
        <v>0</v>
      </c>
      <c r="Q55" s="176">
        <f>ROUND(E55*P55,2)</f>
        <v>0</v>
      </c>
      <c r="R55" s="178"/>
      <c r="S55" s="178" t="s">
        <v>112</v>
      </c>
      <c r="T55" s="179" t="s">
        <v>113</v>
      </c>
      <c r="U55" s="157">
        <v>0.95899999999999996</v>
      </c>
      <c r="V55" s="157">
        <f>ROUND(E55*U55,2)</f>
        <v>2.88</v>
      </c>
      <c r="W55" s="157"/>
      <c r="X55" s="157" t="s">
        <v>114</v>
      </c>
      <c r="Y55" s="157" t="s">
        <v>115</v>
      </c>
      <c r="Z55" s="147"/>
      <c r="AA55" s="147"/>
      <c r="AB55" s="147"/>
      <c r="AC55" s="147"/>
      <c r="AD55" s="147"/>
      <c r="AE55" s="147"/>
      <c r="AF55" s="147"/>
      <c r="AG55" s="147" t="s">
        <v>116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66">
        <v>31</v>
      </c>
      <c r="B56" s="167" t="s">
        <v>196</v>
      </c>
      <c r="C56" s="182" t="s">
        <v>197</v>
      </c>
      <c r="D56" s="168" t="s">
        <v>193</v>
      </c>
      <c r="E56" s="169">
        <v>7</v>
      </c>
      <c r="F56" s="170">
        <v>0</v>
      </c>
      <c r="G56" s="171">
        <f>ROUND(E56*F56,2)</f>
        <v>0</v>
      </c>
      <c r="H56" s="170">
        <v>0</v>
      </c>
      <c r="I56" s="171">
        <f>ROUND(E56*H56,2)</f>
        <v>0</v>
      </c>
      <c r="J56" s="170">
        <v>280.26</v>
      </c>
      <c r="K56" s="171">
        <f>ROUND(E56*J56,2)</f>
        <v>1961.82</v>
      </c>
      <c r="L56" s="171">
        <v>21</v>
      </c>
      <c r="M56" s="171">
        <f>G56*(1+L56/100)</f>
        <v>0</v>
      </c>
      <c r="N56" s="169">
        <v>0</v>
      </c>
      <c r="O56" s="169">
        <f>ROUND(E56*N56,2)</f>
        <v>0</v>
      </c>
      <c r="P56" s="169">
        <v>0</v>
      </c>
      <c r="Q56" s="169">
        <f>ROUND(E56*P56,2)</f>
        <v>0</v>
      </c>
      <c r="R56" s="171"/>
      <c r="S56" s="171" t="s">
        <v>112</v>
      </c>
      <c r="T56" s="172" t="s">
        <v>113</v>
      </c>
      <c r="U56" s="157">
        <v>0.49</v>
      </c>
      <c r="V56" s="157">
        <f>ROUND(E56*U56,2)</f>
        <v>3.43</v>
      </c>
      <c r="W56" s="157"/>
      <c r="X56" s="157" t="s">
        <v>114</v>
      </c>
      <c r="Y56" s="157" t="s">
        <v>115</v>
      </c>
      <c r="Z56" s="147"/>
      <c r="AA56" s="147"/>
      <c r="AB56" s="147"/>
      <c r="AC56" s="147"/>
      <c r="AD56" s="147"/>
      <c r="AE56" s="147"/>
      <c r="AF56" s="147"/>
      <c r="AG56" s="147" t="s">
        <v>116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2" x14ac:dyDescent="0.2">
      <c r="A57" s="154"/>
      <c r="B57" s="155"/>
      <c r="C57" s="257" t="s">
        <v>198</v>
      </c>
      <c r="D57" s="258"/>
      <c r="E57" s="258"/>
      <c r="F57" s="258"/>
      <c r="G57" s="258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125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ht="22.5" outlineLevel="1" x14ac:dyDescent="0.2">
      <c r="A58" s="166">
        <v>32</v>
      </c>
      <c r="B58" s="167" t="s">
        <v>199</v>
      </c>
      <c r="C58" s="182" t="s">
        <v>200</v>
      </c>
      <c r="D58" s="168" t="s">
        <v>193</v>
      </c>
      <c r="E58" s="169">
        <v>7</v>
      </c>
      <c r="F58" s="170">
        <v>0</v>
      </c>
      <c r="G58" s="171">
        <f>ROUND(E58*F58,2)</f>
        <v>0</v>
      </c>
      <c r="H58" s="170">
        <v>0</v>
      </c>
      <c r="I58" s="171">
        <f>ROUND(E58*H58,2)</f>
        <v>0</v>
      </c>
      <c r="J58" s="170">
        <v>476.96</v>
      </c>
      <c r="K58" s="171">
        <f>ROUND(E58*J58,2)</f>
        <v>3338.72</v>
      </c>
      <c r="L58" s="171">
        <v>21</v>
      </c>
      <c r="M58" s="171">
        <f>G58*(1+L58/100)</f>
        <v>0</v>
      </c>
      <c r="N58" s="169">
        <v>0</v>
      </c>
      <c r="O58" s="169">
        <f>ROUND(E58*N58,2)</f>
        <v>0</v>
      </c>
      <c r="P58" s="169">
        <v>0</v>
      </c>
      <c r="Q58" s="169">
        <f>ROUND(E58*P58,2)</f>
        <v>0</v>
      </c>
      <c r="R58" s="171"/>
      <c r="S58" s="171" t="s">
        <v>112</v>
      </c>
      <c r="T58" s="172" t="s">
        <v>113</v>
      </c>
      <c r="U58" s="157">
        <v>0</v>
      </c>
      <c r="V58" s="157">
        <f>ROUND(E58*U58,2)</f>
        <v>0</v>
      </c>
      <c r="W58" s="157"/>
      <c r="X58" s="157" t="s">
        <v>114</v>
      </c>
      <c r="Y58" s="157" t="s">
        <v>115</v>
      </c>
      <c r="Z58" s="147"/>
      <c r="AA58" s="147"/>
      <c r="AB58" s="147"/>
      <c r="AC58" s="147"/>
      <c r="AD58" s="147"/>
      <c r="AE58" s="147"/>
      <c r="AF58" s="147"/>
      <c r="AG58" s="147" t="s">
        <v>116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x14ac:dyDescent="0.2">
      <c r="A59" s="3"/>
      <c r="B59" s="4"/>
      <c r="C59" s="183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E59">
        <v>15</v>
      </c>
      <c r="AF59">
        <v>21</v>
      </c>
      <c r="AG59" t="s">
        <v>93</v>
      </c>
    </row>
    <row r="60" spans="1:60" x14ac:dyDescent="0.2">
      <c r="A60" s="150"/>
      <c r="B60" s="151" t="s">
        <v>31</v>
      </c>
      <c r="C60" s="184"/>
      <c r="D60" s="152"/>
      <c r="E60" s="153"/>
      <c r="F60" s="153"/>
      <c r="G60" s="165">
        <f>G8+G10+G12+G16+G20+G43+G47+G50+G53</f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E60">
        <f>SUMIF(L7:L58,AE59,G7:G58)</f>
        <v>0</v>
      </c>
      <c r="AF60">
        <f>SUMIF(L7:L58,AF59,G7:G58)</f>
        <v>0</v>
      </c>
      <c r="AG60" t="s">
        <v>201</v>
      </c>
    </row>
    <row r="61" spans="1:60" x14ac:dyDescent="0.2">
      <c r="A61" s="3"/>
      <c r="B61" s="4"/>
      <c r="C61" s="183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2">
      <c r="A62" s="3"/>
      <c r="B62" s="4"/>
      <c r="C62" s="183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60" x14ac:dyDescent="0.2">
      <c r="A63" s="243" t="s">
        <v>202</v>
      </c>
      <c r="B63" s="243"/>
      <c r="C63" s="244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60" x14ac:dyDescent="0.2">
      <c r="A64" s="245"/>
      <c r="B64" s="246"/>
      <c r="C64" s="247"/>
      <c r="D64" s="246"/>
      <c r="E64" s="246"/>
      <c r="F64" s="246"/>
      <c r="G64" s="248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G64" t="s">
        <v>203</v>
      </c>
    </row>
    <row r="65" spans="1:33" x14ac:dyDescent="0.2">
      <c r="A65" s="249"/>
      <c r="B65" s="250"/>
      <c r="C65" s="251"/>
      <c r="D65" s="250"/>
      <c r="E65" s="250"/>
      <c r="F65" s="250"/>
      <c r="G65" s="252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33" x14ac:dyDescent="0.2">
      <c r="A66" s="249"/>
      <c r="B66" s="250"/>
      <c r="C66" s="251"/>
      <c r="D66" s="250"/>
      <c r="E66" s="250"/>
      <c r="F66" s="250"/>
      <c r="G66" s="252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33" x14ac:dyDescent="0.2">
      <c r="A67" s="249"/>
      <c r="B67" s="250"/>
      <c r="C67" s="251"/>
      <c r="D67" s="250"/>
      <c r="E67" s="250"/>
      <c r="F67" s="250"/>
      <c r="G67" s="252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33" x14ac:dyDescent="0.2">
      <c r="A68" s="253"/>
      <c r="B68" s="254"/>
      <c r="C68" s="255"/>
      <c r="D68" s="254"/>
      <c r="E68" s="254"/>
      <c r="F68" s="254"/>
      <c r="G68" s="256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33" x14ac:dyDescent="0.2">
      <c r="A69" s="3"/>
      <c r="B69" s="4"/>
      <c r="C69" s="183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33" x14ac:dyDescent="0.2">
      <c r="C70" s="185"/>
      <c r="D70" s="10"/>
      <c r="AG70" t="s">
        <v>204</v>
      </c>
    </row>
    <row r="71" spans="1:33" x14ac:dyDescent="0.2">
      <c r="D71" s="10"/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6">
    <mergeCell ref="A1:G1"/>
    <mergeCell ref="C2:G2"/>
    <mergeCell ref="C3:G3"/>
    <mergeCell ref="C4:G4"/>
    <mergeCell ref="C26:G26"/>
    <mergeCell ref="A63:C63"/>
    <mergeCell ref="A64:G68"/>
    <mergeCell ref="C15:G15"/>
    <mergeCell ref="C19:G19"/>
    <mergeCell ref="C23:G23"/>
    <mergeCell ref="C24:G24"/>
    <mergeCell ref="C57:G57"/>
    <mergeCell ref="C27:G27"/>
    <mergeCell ref="C30:G30"/>
    <mergeCell ref="C32:G32"/>
    <mergeCell ref="C38:G38"/>
  </mergeCells>
  <pageMargins left="0.59055118110236204" right="0.196850393700787" top="0.78740157499999996" bottom="0.78740157499999996" header="0.3" footer="0.3"/>
  <pageSetup paperSize="9" scale="88" fitToHeight="0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01.2 Pol'!Názvy_tisku</vt:lpstr>
      <vt:lpstr>oadresa</vt:lpstr>
      <vt:lpstr>Stavba!Objednatel</vt:lpstr>
      <vt:lpstr>Stavba!Objekt</vt:lpstr>
      <vt:lpstr>'01 01.2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Pospíšil Ladislav</dc:creator>
  <cp:lastModifiedBy>Horák Martin</cp:lastModifiedBy>
  <cp:lastPrinted>2024-05-30T08:31:17Z</cp:lastPrinted>
  <dcterms:created xsi:type="dcterms:W3CDTF">2009-04-08T07:15:50Z</dcterms:created>
  <dcterms:modified xsi:type="dcterms:W3CDTF">2024-06-21T07:47:14Z</dcterms:modified>
</cp:coreProperties>
</file>