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jurickova\Desktop\Zákazky 2024\Gymnázium I.Kraska RS_debarierizácia\"/>
    </mc:Choice>
  </mc:AlternateContent>
  <xr:revisionPtr revIDLastSave="0" documentId="8_{9D24C95A-3E53-41D8-BD2C-A3184AFAEE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kapitulácia stavby" sheetId="1" r:id="rId1"/>
    <sheet name="SO 01 - Bezbariérový prís..." sheetId="2" r:id="rId2"/>
    <sheet name="SO 02 - Rekonštrukcia hla..." sheetId="3" r:id="rId3"/>
    <sheet name="SO 04 - Bezbarierové WC 1.NP" sheetId="4" r:id="rId4"/>
    <sheet name="SO 06 - Prechodové prahy" sheetId="5" r:id="rId5"/>
    <sheet name="SO 07 - Návrh riešenia na..." sheetId="6" r:id="rId6"/>
    <sheet name="SO 08 - Priestory na výučbu" sheetId="7" r:id="rId7"/>
  </sheets>
  <definedNames>
    <definedName name="_xlnm._FilterDatabase" localSheetId="1" hidden="1">'SO 01 - Bezbariérový prís...'!$C$122:$K$151</definedName>
    <definedName name="_xlnm._FilterDatabase" localSheetId="2" hidden="1">'SO 02 - Rekonštrukcia hla...'!$C$130:$K$267</definedName>
    <definedName name="_xlnm._FilterDatabase" localSheetId="3" hidden="1">'SO 04 - Bezbarierové WC 1.NP'!$C$134:$K$276</definedName>
    <definedName name="_xlnm._FilterDatabase" localSheetId="4" hidden="1">'SO 06 - Prechodové prahy'!$C$122:$K$159</definedName>
    <definedName name="_xlnm._FilterDatabase" localSheetId="5" hidden="1">'SO 07 - Návrh riešenia na...'!$C$125:$K$201</definedName>
    <definedName name="_xlnm._FilterDatabase" localSheetId="6" hidden="1">'SO 08 - Priestory na výučbu'!$C$119:$K$139</definedName>
    <definedName name="_xlnm.Print_Titles" localSheetId="0">'Rekapitulácia stavby'!$92:$92</definedName>
    <definedName name="_xlnm.Print_Titles" localSheetId="1">'SO 01 - Bezbariérový prís...'!$122:$122</definedName>
    <definedName name="_xlnm.Print_Titles" localSheetId="2">'SO 02 - Rekonštrukcia hla...'!$130:$130</definedName>
    <definedName name="_xlnm.Print_Titles" localSheetId="3">'SO 04 - Bezbarierové WC 1.NP'!$134:$134</definedName>
    <definedName name="_xlnm.Print_Titles" localSheetId="4">'SO 06 - Prechodové prahy'!$122:$122</definedName>
    <definedName name="_xlnm.Print_Titles" localSheetId="5">'SO 07 - Návrh riešenia na...'!$125:$125</definedName>
    <definedName name="_xlnm.Print_Titles" localSheetId="6">'SO 08 - Priestory na výučbu'!$119:$119</definedName>
    <definedName name="_xlnm.Print_Area" localSheetId="0">'Rekapitulácia stavby'!$D$4:$AO$76,'Rekapitulácia stavby'!$C$82:$AQ$101</definedName>
    <definedName name="_xlnm.Print_Area" localSheetId="1">'SO 01 - Bezbariérový prís...'!$C$4:$J$76,'SO 01 - Bezbariérový prís...'!$C$82:$J$104,'SO 01 - Bezbariérový prís...'!$C$110:$J$151</definedName>
    <definedName name="_xlnm.Print_Area" localSheetId="2">'SO 02 - Rekonštrukcia hla...'!$C$4:$J$76,'SO 02 - Rekonštrukcia hla...'!$C$82:$J$112,'SO 02 - Rekonštrukcia hla...'!$C$118:$J$267</definedName>
    <definedName name="_xlnm.Print_Area" localSheetId="3">'SO 04 - Bezbarierové WC 1.NP'!$C$4:$J$76,'SO 04 - Bezbarierové WC 1.NP'!$C$82:$J$116,'SO 04 - Bezbarierové WC 1.NP'!$C$122:$J$276</definedName>
    <definedName name="_xlnm.Print_Area" localSheetId="4">'SO 06 - Prechodové prahy'!$C$4:$J$76,'SO 06 - Prechodové prahy'!$C$82:$J$104,'SO 06 - Prechodové prahy'!$C$110:$J$159</definedName>
    <definedName name="_xlnm.Print_Area" localSheetId="5">'SO 07 - Návrh riešenia na...'!$C$4:$J$76,'SO 07 - Návrh riešenia na...'!$C$82:$J$107,'SO 07 - Návrh riešenia na...'!$C$113:$J$201</definedName>
    <definedName name="_xlnm.Print_Area" localSheetId="6">'SO 08 - Priestory na výučbu'!$C$4:$J$76,'SO 08 - Priestory na výučbu'!$C$82:$J$101,'SO 08 - Priestory na výučbu'!$C$107:$J$139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7" l="1"/>
  <c r="J36" i="7"/>
  <c r="AY100" i="1" s="1"/>
  <c r="J35" i="7"/>
  <c r="AX100" i="1" s="1"/>
  <c r="BI139" i="7"/>
  <c r="BH139" i="7"/>
  <c r="BG139" i="7"/>
  <c r="BE139" i="7"/>
  <c r="BK139" i="7"/>
  <c r="J139" i="7" s="1"/>
  <c r="BF139" i="7" s="1"/>
  <c r="BI138" i="7"/>
  <c r="BH138" i="7"/>
  <c r="BG138" i="7"/>
  <c r="BE138" i="7"/>
  <c r="BK138" i="7"/>
  <c r="J138" i="7"/>
  <c r="BF138" i="7" s="1"/>
  <c r="BI137" i="7"/>
  <c r="BH137" i="7"/>
  <c r="BG137" i="7"/>
  <c r="BE137" i="7"/>
  <c r="BK137" i="7"/>
  <c r="J137" i="7" s="1"/>
  <c r="BF137" i="7" s="1"/>
  <c r="BI136" i="7"/>
  <c r="BH136" i="7"/>
  <c r="BG136" i="7"/>
  <c r="BE136" i="7"/>
  <c r="BK136" i="7"/>
  <c r="J136" i="7"/>
  <c r="BF136" i="7" s="1"/>
  <c r="BI135" i="7"/>
  <c r="BH135" i="7"/>
  <c r="BG135" i="7"/>
  <c r="BE135" i="7"/>
  <c r="BK135" i="7"/>
  <c r="J135" i="7"/>
  <c r="BF135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3" i="7"/>
  <c r="BH123" i="7"/>
  <c r="BG123" i="7"/>
  <c r="BE123" i="7"/>
  <c r="T123" i="7"/>
  <c r="R123" i="7"/>
  <c r="P123" i="7"/>
  <c r="J117" i="7"/>
  <c r="J116" i="7"/>
  <c r="F114" i="7"/>
  <c r="E112" i="7"/>
  <c r="J92" i="7"/>
  <c r="J91" i="7"/>
  <c r="F89" i="7"/>
  <c r="E87" i="7"/>
  <c r="J18" i="7"/>
  <c r="E18" i="7"/>
  <c r="F117" i="7" s="1"/>
  <c r="J17" i="7"/>
  <c r="J15" i="7"/>
  <c r="E15" i="7"/>
  <c r="F116" i="7" s="1"/>
  <c r="J14" i="7"/>
  <c r="J12" i="7"/>
  <c r="J114" i="7"/>
  <c r="E7" i="7"/>
  <c r="E85" i="7"/>
  <c r="J37" i="6"/>
  <c r="J36" i="6"/>
  <c r="AY99" i="1" s="1"/>
  <c r="J35" i="6"/>
  <c r="AX99" i="1" s="1"/>
  <c r="BI201" i="6"/>
  <c r="BH201" i="6"/>
  <c r="BG201" i="6"/>
  <c r="BE201" i="6"/>
  <c r="BK201" i="6"/>
  <c r="J201" i="6" s="1"/>
  <c r="BF201" i="6" s="1"/>
  <c r="BI200" i="6"/>
  <c r="BH200" i="6"/>
  <c r="BG200" i="6"/>
  <c r="BE200" i="6"/>
  <c r="BK200" i="6"/>
  <c r="J200" i="6"/>
  <c r="BF200" i="6" s="1"/>
  <c r="BI199" i="6"/>
  <c r="BH199" i="6"/>
  <c r="BG199" i="6"/>
  <c r="BE199" i="6"/>
  <c r="BK199" i="6"/>
  <c r="J199" i="6" s="1"/>
  <c r="BF199" i="6" s="1"/>
  <c r="BI198" i="6"/>
  <c r="BH198" i="6"/>
  <c r="BG198" i="6"/>
  <c r="BE198" i="6"/>
  <c r="BK198" i="6"/>
  <c r="J198" i="6"/>
  <c r="BF198" i="6"/>
  <c r="BI197" i="6"/>
  <c r="BH197" i="6"/>
  <c r="BG197" i="6"/>
  <c r="BE197" i="6"/>
  <c r="BK197" i="6"/>
  <c r="J197" i="6" s="1"/>
  <c r="BF197" i="6" s="1"/>
  <c r="BI195" i="6"/>
  <c r="BH195" i="6"/>
  <c r="BG195" i="6"/>
  <c r="BE195" i="6"/>
  <c r="T195" i="6"/>
  <c r="T194" i="6"/>
  <c r="R195" i="6"/>
  <c r="R194" i="6"/>
  <c r="P195" i="6"/>
  <c r="P194" i="6"/>
  <c r="BI192" i="6"/>
  <c r="BH192" i="6"/>
  <c r="BG192" i="6"/>
  <c r="BE192" i="6"/>
  <c r="T192" i="6"/>
  <c r="T191" i="6"/>
  <c r="T190" i="6" s="1"/>
  <c r="R192" i="6"/>
  <c r="R191" i="6" s="1"/>
  <c r="R190" i="6" s="1"/>
  <c r="P192" i="6"/>
  <c r="P191" i="6"/>
  <c r="P190" i="6" s="1"/>
  <c r="BI189" i="6"/>
  <c r="BH189" i="6"/>
  <c r="BG189" i="6"/>
  <c r="BE189" i="6"/>
  <c r="T189" i="6"/>
  <c r="R189" i="6"/>
  <c r="P189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0" i="6"/>
  <c r="BH170" i="6"/>
  <c r="BG170" i="6"/>
  <c r="BE170" i="6"/>
  <c r="T170" i="6"/>
  <c r="R170" i="6"/>
  <c r="P170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7" i="6"/>
  <c r="BH157" i="6"/>
  <c r="BG157" i="6"/>
  <c r="BE157" i="6"/>
  <c r="T157" i="6"/>
  <c r="R157" i="6"/>
  <c r="P157" i="6"/>
  <c r="BI153" i="6"/>
  <c r="BH153" i="6"/>
  <c r="BG153" i="6"/>
  <c r="BE153" i="6"/>
  <c r="T153" i="6"/>
  <c r="R153" i="6"/>
  <c r="P153" i="6"/>
  <c r="BI149" i="6"/>
  <c r="BH149" i="6"/>
  <c r="BG149" i="6"/>
  <c r="BE149" i="6"/>
  <c r="T149" i="6"/>
  <c r="R149" i="6"/>
  <c r="P149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29" i="6"/>
  <c r="BH129" i="6"/>
  <c r="BG129" i="6"/>
  <c r="BE129" i="6"/>
  <c r="T129" i="6"/>
  <c r="R129" i="6"/>
  <c r="P129" i="6"/>
  <c r="J123" i="6"/>
  <c r="J122" i="6"/>
  <c r="F120" i="6"/>
  <c r="E118" i="6"/>
  <c r="J92" i="6"/>
  <c r="J91" i="6"/>
  <c r="F89" i="6"/>
  <c r="E87" i="6"/>
  <c r="J18" i="6"/>
  <c r="E18" i="6"/>
  <c r="F123" i="6"/>
  <c r="J17" i="6"/>
  <c r="J15" i="6"/>
  <c r="E15" i="6"/>
  <c r="F122" i="6"/>
  <c r="J14" i="6"/>
  <c r="J12" i="6"/>
  <c r="J120" i="6" s="1"/>
  <c r="E7" i="6"/>
  <c r="E116" i="6" s="1"/>
  <c r="J37" i="5"/>
  <c r="J36" i="5"/>
  <c r="AY98" i="1"/>
  <c r="J35" i="5"/>
  <c r="AX98" i="1"/>
  <c r="BI159" i="5"/>
  <c r="BH159" i="5"/>
  <c r="BG159" i="5"/>
  <c r="BE159" i="5"/>
  <c r="BK159" i="5"/>
  <c r="J159" i="5"/>
  <c r="BF159" i="5" s="1"/>
  <c r="BI158" i="5"/>
  <c r="BH158" i="5"/>
  <c r="BG158" i="5"/>
  <c r="BE158" i="5"/>
  <c r="BK158" i="5"/>
  <c r="J158" i="5"/>
  <c r="BF158" i="5"/>
  <c r="BI157" i="5"/>
  <c r="BH157" i="5"/>
  <c r="BG157" i="5"/>
  <c r="BE157" i="5"/>
  <c r="BK157" i="5"/>
  <c r="J157" i="5"/>
  <c r="BF157" i="5"/>
  <c r="BI156" i="5"/>
  <c r="BH156" i="5"/>
  <c r="BG156" i="5"/>
  <c r="BE156" i="5"/>
  <c r="BK156" i="5"/>
  <c r="J156" i="5" s="1"/>
  <c r="BF156" i="5" s="1"/>
  <c r="BI155" i="5"/>
  <c r="BH155" i="5"/>
  <c r="BG155" i="5"/>
  <c r="BE155" i="5"/>
  <c r="BK155" i="5"/>
  <c r="J155" i="5"/>
  <c r="BF155" i="5" s="1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48" i="5"/>
  <c r="BH148" i="5"/>
  <c r="BG148" i="5"/>
  <c r="BE148" i="5"/>
  <c r="T148" i="5"/>
  <c r="T147" i="5"/>
  <c r="R148" i="5"/>
  <c r="R147" i="5"/>
  <c r="P148" i="5"/>
  <c r="P147" i="5"/>
  <c r="BI146" i="5"/>
  <c r="BH146" i="5"/>
  <c r="BG146" i="5"/>
  <c r="BE146" i="5"/>
  <c r="T146" i="5"/>
  <c r="R146" i="5"/>
  <c r="P146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5" i="5"/>
  <c r="BH135" i="5"/>
  <c r="BG135" i="5"/>
  <c r="BE135" i="5"/>
  <c r="T135" i="5"/>
  <c r="R135" i="5"/>
  <c r="P135" i="5"/>
  <c r="BI131" i="5"/>
  <c r="BH131" i="5"/>
  <c r="BG131" i="5"/>
  <c r="BE131" i="5"/>
  <c r="T131" i="5"/>
  <c r="R131" i="5"/>
  <c r="P131" i="5"/>
  <c r="BI126" i="5"/>
  <c r="BH126" i="5"/>
  <c r="BG126" i="5"/>
  <c r="BE126" i="5"/>
  <c r="T126" i="5"/>
  <c r="T125" i="5" s="1"/>
  <c r="R126" i="5"/>
  <c r="R125" i="5" s="1"/>
  <c r="P126" i="5"/>
  <c r="P125" i="5"/>
  <c r="J120" i="5"/>
  <c r="J119" i="5"/>
  <c r="F117" i="5"/>
  <c r="E115" i="5"/>
  <c r="J92" i="5"/>
  <c r="J91" i="5"/>
  <c r="F89" i="5"/>
  <c r="E87" i="5"/>
  <c r="J18" i="5"/>
  <c r="E18" i="5"/>
  <c r="F120" i="5"/>
  <c r="J17" i="5"/>
  <c r="J15" i="5"/>
  <c r="E15" i="5"/>
  <c r="F119" i="5" s="1"/>
  <c r="J14" i="5"/>
  <c r="J12" i="5"/>
  <c r="J117" i="5" s="1"/>
  <c r="E7" i="5"/>
  <c r="E85" i="5" s="1"/>
  <c r="J37" i="4"/>
  <c r="J36" i="4"/>
  <c r="AY97" i="1" s="1"/>
  <c r="J35" i="4"/>
  <c r="AX97" i="1"/>
  <c r="BI276" i="4"/>
  <c r="BH276" i="4"/>
  <c r="BG276" i="4"/>
  <c r="BE276" i="4"/>
  <c r="BK276" i="4"/>
  <c r="J276" i="4" s="1"/>
  <c r="BF276" i="4" s="1"/>
  <c r="BI275" i="4"/>
  <c r="BH275" i="4"/>
  <c r="BG275" i="4"/>
  <c r="BE275" i="4"/>
  <c r="BK275" i="4"/>
  <c r="J275" i="4" s="1"/>
  <c r="BF275" i="4" s="1"/>
  <c r="BI274" i="4"/>
  <c r="BH274" i="4"/>
  <c r="BG274" i="4"/>
  <c r="BE274" i="4"/>
  <c r="BK274" i="4"/>
  <c r="J274" i="4"/>
  <c r="BF274" i="4" s="1"/>
  <c r="BI273" i="4"/>
  <c r="BH273" i="4"/>
  <c r="BG273" i="4"/>
  <c r="BE273" i="4"/>
  <c r="BK273" i="4"/>
  <c r="J273" i="4" s="1"/>
  <c r="BF273" i="4" s="1"/>
  <c r="BI272" i="4"/>
  <c r="BH272" i="4"/>
  <c r="BG272" i="4"/>
  <c r="BE272" i="4"/>
  <c r="BK272" i="4"/>
  <c r="J272" i="4"/>
  <c r="BF272" i="4" s="1"/>
  <c r="BI270" i="4"/>
  <c r="BH270" i="4"/>
  <c r="BG270" i="4"/>
  <c r="BE270" i="4"/>
  <c r="T270" i="4"/>
  <c r="T269" i="4" s="1"/>
  <c r="R270" i="4"/>
  <c r="R269" i="4" s="1"/>
  <c r="P270" i="4"/>
  <c r="P269" i="4" s="1"/>
  <c r="BI268" i="4"/>
  <c r="BH268" i="4"/>
  <c r="BG268" i="4"/>
  <c r="BE268" i="4"/>
  <c r="T268" i="4"/>
  <c r="T267" i="4" s="1"/>
  <c r="T266" i="4" s="1"/>
  <c r="R268" i="4"/>
  <c r="R267" i="4" s="1"/>
  <c r="R266" i="4" s="1"/>
  <c r="P268" i="4"/>
  <c r="P267" i="4" s="1"/>
  <c r="P266" i="4" s="1"/>
  <c r="BI265" i="4"/>
  <c r="BH265" i="4"/>
  <c r="BG265" i="4"/>
  <c r="BE265" i="4"/>
  <c r="T265" i="4"/>
  <c r="R265" i="4"/>
  <c r="P265" i="4"/>
  <c r="BI259" i="4"/>
  <c r="BH259" i="4"/>
  <c r="BG259" i="4"/>
  <c r="BE259" i="4"/>
  <c r="T259" i="4"/>
  <c r="R259" i="4"/>
  <c r="P259" i="4"/>
  <c r="BI254" i="4"/>
  <c r="BH254" i="4"/>
  <c r="BG254" i="4"/>
  <c r="BE254" i="4"/>
  <c r="T254" i="4"/>
  <c r="T253" i="4" s="1"/>
  <c r="R254" i="4"/>
  <c r="R253" i="4"/>
  <c r="P254" i="4"/>
  <c r="P253" i="4"/>
  <c r="BI252" i="4"/>
  <c r="BH252" i="4"/>
  <c r="BG252" i="4"/>
  <c r="BE252" i="4"/>
  <c r="T252" i="4"/>
  <c r="R252" i="4"/>
  <c r="P252" i="4"/>
  <c r="BI250" i="4"/>
  <c r="BH250" i="4"/>
  <c r="BG250" i="4"/>
  <c r="BE250" i="4"/>
  <c r="T250" i="4"/>
  <c r="R250" i="4"/>
  <c r="P250" i="4"/>
  <c r="BI246" i="4"/>
  <c r="BH246" i="4"/>
  <c r="BG246" i="4"/>
  <c r="BE246" i="4"/>
  <c r="T246" i="4"/>
  <c r="R246" i="4"/>
  <c r="P246" i="4"/>
  <c r="BI244" i="4"/>
  <c r="BH244" i="4"/>
  <c r="BG244" i="4"/>
  <c r="BE244" i="4"/>
  <c r="T244" i="4"/>
  <c r="R244" i="4"/>
  <c r="P244" i="4"/>
  <c r="BI242" i="4"/>
  <c r="BH242" i="4"/>
  <c r="BG242" i="4"/>
  <c r="BE242" i="4"/>
  <c r="T242" i="4"/>
  <c r="R242" i="4"/>
  <c r="P242" i="4"/>
  <c r="BI238" i="4"/>
  <c r="BH238" i="4"/>
  <c r="BG238" i="4"/>
  <c r="BE238" i="4"/>
  <c r="T238" i="4"/>
  <c r="R238" i="4"/>
  <c r="P238" i="4"/>
  <c r="BI236" i="4"/>
  <c r="BH236" i="4"/>
  <c r="BG236" i="4"/>
  <c r="BE236" i="4"/>
  <c r="T236" i="4"/>
  <c r="T235" i="4"/>
  <c r="R236" i="4"/>
  <c r="R235" i="4"/>
  <c r="P236" i="4"/>
  <c r="P235" i="4"/>
  <c r="BI234" i="4"/>
  <c r="BH234" i="4"/>
  <c r="BG234" i="4"/>
  <c r="BE234" i="4"/>
  <c r="T234" i="4"/>
  <c r="R234" i="4"/>
  <c r="P234" i="4"/>
  <c r="BI233" i="4"/>
  <c r="BH233" i="4"/>
  <c r="BG233" i="4"/>
  <c r="BE233" i="4"/>
  <c r="T233" i="4"/>
  <c r="R233" i="4"/>
  <c r="P233" i="4"/>
  <c r="BI232" i="4"/>
  <c r="BH232" i="4"/>
  <c r="BG232" i="4"/>
  <c r="BE232" i="4"/>
  <c r="T232" i="4"/>
  <c r="R232" i="4"/>
  <c r="P232" i="4"/>
  <c r="BI231" i="4"/>
  <c r="BH231" i="4"/>
  <c r="BG231" i="4"/>
  <c r="BE231" i="4"/>
  <c r="T231" i="4"/>
  <c r="R231" i="4"/>
  <c r="P231" i="4"/>
  <c r="BI229" i="4"/>
  <c r="BH229" i="4"/>
  <c r="BG229" i="4"/>
  <c r="BE229" i="4"/>
  <c r="T229" i="4"/>
  <c r="R229" i="4"/>
  <c r="P229" i="4"/>
  <c r="BI225" i="4"/>
  <c r="BH225" i="4"/>
  <c r="BG225" i="4"/>
  <c r="BE225" i="4"/>
  <c r="T225" i="4"/>
  <c r="R225" i="4"/>
  <c r="P225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6" i="4"/>
  <c r="BH196" i="4"/>
  <c r="BG196" i="4"/>
  <c r="BE196" i="4"/>
  <c r="T196" i="4"/>
  <c r="T195" i="4" s="1"/>
  <c r="R196" i="4"/>
  <c r="R195" i="4" s="1"/>
  <c r="P196" i="4"/>
  <c r="P195" i="4" s="1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88" i="4"/>
  <c r="BH188" i="4"/>
  <c r="BG188" i="4"/>
  <c r="BE188" i="4"/>
  <c r="T188" i="4"/>
  <c r="T187" i="4" s="1"/>
  <c r="R188" i="4"/>
  <c r="R187" i="4" s="1"/>
  <c r="P188" i="4"/>
  <c r="P187" i="4" s="1"/>
  <c r="BI186" i="4"/>
  <c r="BH186" i="4"/>
  <c r="BG186" i="4"/>
  <c r="BE186" i="4"/>
  <c r="T186" i="4"/>
  <c r="R186" i="4"/>
  <c r="P186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1" i="4"/>
  <c r="BH171" i="4"/>
  <c r="BG171" i="4"/>
  <c r="BE171" i="4"/>
  <c r="T171" i="4"/>
  <c r="R171" i="4"/>
  <c r="P171" i="4"/>
  <c r="BI167" i="4"/>
  <c r="BH167" i="4"/>
  <c r="BG167" i="4"/>
  <c r="BE167" i="4"/>
  <c r="T167" i="4"/>
  <c r="R167" i="4"/>
  <c r="P167" i="4"/>
  <c r="BI165" i="4"/>
  <c r="BH165" i="4"/>
  <c r="BG165" i="4"/>
  <c r="BE165" i="4"/>
  <c r="T165" i="4"/>
  <c r="R165" i="4"/>
  <c r="P165" i="4"/>
  <c r="BI161" i="4"/>
  <c r="BH161" i="4"/>
  <c r="BG161" i="4"/>
  <c r="BE161" i="4"/>
  <c r="T161" i="4"/>
  <c r="R161" i="4"/>
  <c r="P161" i="4"/>
  <c r="BI157" i="4"/>
  <c r="BH157" i="4"/>
  <c r="BG157" i="4"/>
  <c r="BE157" i="4"/>
  <c r="T157" i="4"/>
  <c r="R157" i="4"/>
  <c r="P157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38" i="4"/>
  <c r="BH138" i="4"/>
  <c r="BG138" i="4"/>
  <c r="BE138" i="4"/>
  <c r="T138" i="4"/>
  <c r="R138" i="4"/>
  <c r="P138" i="4"/>
  <c r="J132" i="4"/>
  <c r="J131" i="4"/>
  <c r="F129" i="4"/>
  <c r="E127" i="4"/>
  <c r="J92" i="4"/>
  <c r="J91" i="4"/>
  <c r="F89" i="4"/>
  <c r="E87" i="4"/>
  <c r="J18" i="4"/>
  <c r="E18" i="4"/>
  <c r="F92" i="4" s="1"/>
  <c r="J17" i="4"/>
  <c r="J15" i="4"/>
  <c r="E15" i="4"/>
  <c r="F131" i="4" s="1"/>
  <c r="J14" i="4"/>
  <c r="J12" i="4"/>
  <c r="J89" i="4" s="1"/>
  <c r="E7" i="4"/>
  <c r="E125" i="4"/>
  <c r="J37" i="3"/>
  <c r="J36" i="3"/>
  <c r="AY96" i="1" s="1"/>
  <c r="J35" i="3"/>
  <c r="AX96" i="1" s="1"/>
  <c r="BI267" i="3"/>
  <c r="BH267" i="3"/>
  <c r="BG267" i="3"/>
  <c r="BE267" i="3"/>
  <c r="BK267" i="3"/>
  <c r="J267" i="3" s="1"/>
  <c r="BF267" i="3" s="1"/>
  <c r="BI266" i="3"/>
  <c r="BH266" i="3"/>
  <c r="BG266" i="3"/>
  <c r="BE266" i="3"/>
  <c r="BK266" i="3"/>
  <c r="J266" i="3"/>
  <c r="BF266" i="3" s="1"/>
  <c r="BI265" i="3"/>
  <c r="BH265" i="3"/>
  <c r="BG265" i="3"/>
  <c r="BE265" i="3"/>
  <c r="BK265" i="3"/>
  <c r="J265" i="3" s="1"/>
  <c r="BF265" i="3" s="1"/>
  <c r="BI264" i="3"/>
  <c r="BH264" i="3"/>
  <c r="BG264" i="3"/>
  <c r="BE264" i="3"/>
  <c r="BK264" i="3"/>
  <c r="J264" i="3"/>
  <c r="BF264" i="3" s="1"/>
  <c r="BI263" i="3"/>
  <c r="BH263" i="3"/>
  <c r="BG263" i="3"/>
  <c r="BE263" i="3"/>
  <c r="BK263" i="3"/>
  <c r="J263" i="3" s="1"/>
  <c r="BF263" i="3" s="1"/>
  <c r="BI261" i="3"/>
  <c r="BH261" i="3"/>
  <c r="BG261" i="3"/>
  <c r="BE261" i="3"/>
  <c r="T261" i="3"/>
  <c r="T260" i="3" s="1"/>
  <c r="R261" i="3"/>
  <c r="R260" i="3"/>
  <c r="P261" i="3"/>
  <c r="P260" i="3"/>
  <c r="BI259" i="3"/>
  <c r="BH259" i="3"/>
  <c r="BG259" i="3"/>
  <c r="BE259" i="3"/>
  <c r="T259" i="3"/>
  <c r="T258" i="3"/>
  <c r="T257" i="3" s="1"/>
  <c r="R259" i="3"/>
  <c r="R258" i="3" s="1"/>
  <c r="R257" i="3" s="1"/>
  <c r="P259" i="3"/>
  <c r="P258" i="3" s="1"/>
  <c r="P257" i="3" s="1"/>
  <c r="BI253" i="3"/>
  <c r="BH253" i="3"/>
  <c r="BG253" i="3"/>
  <c r="BE253" i="3"/>
  <c r="T253" i="3"/>
  <c r="R253" i="3"/>
  <c r="P253" i="3"/>
  <c r="BI249" i="3"/>
  <c r="BH249" i="3"/>
  <c r="BG249" i="3"/>
  <c r="BE249" i="3"/>
  <c r="T249" i="3"/>
  <c r="R249" i="3"/>
  <c r="P249" i="3"/>
  <c r="BI245" i="3"/>
  <c r="BH245" i="3"/>
  <c r="BG245" i="3"/>
  <c r="BE245" i="3"/>
  <c r="T245" i="3"/>
  <c r="R245" i="3"/>
  <c r="P245" i="3"/>
  <c r="BI243" i="3"/>
  <c r="BH243" i="3"/>
  <c r="BG243" i="3"/>
  <c r="BE243" i="3"/>
  <c r="T243" i="3"/>
  <c r="R243" i="3"/>
  <c r="P243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8" i="3"/>
  <c r="BH238" i="3"/>
  <c r="BG238" i="3"/>
  <c r="BE238" i="3"/>
  <c r="T238" i="3"/>
  <c r="R238" i="3"/>
  <c r="P238" i="3"/>
  <c r="BI236" i="3"/>
  <c r="BH236" i="3"/>
  <c r="BG236" i="3"/>
  <c r="BE236" i="3"/>
  <c r="T236" i="3"/>
  <c r="R236" i="3"/>
  <c r="P236" i="3"/>
  <c r="BI231" i="3"/>
  <c r="BH231" i="3"/>
  <c r="BG231" i="3"/>
  <c r="BE231" i="3"/>
  <c r="T231" i="3"/>
  <c r="R231" i="3"/>
  <c r="P231" i="3"/>
  <c r="BI227" i="3"/>
  <c r="BH227" i="3"/>
  <c r="BG227" i="3"/>
  <c r="BE227" i="3"/>
  <c r="T227" i="3"/>
  <c r="R227" i="3"/>
  <c r="P227" i="3"/>
  <c r="BI222" i="3"/>
  <c r="BH222" i="3"/>
  <c r="BG222" i="3"/>
  <c r="BE222" i="3"/>
  <c r="T222" i="3"/>
  <c r="R222" i="3"/>
  <c r="P222" i="3"/>
  <c r="BI217" i="3"/>
  <c r="BH217" i="3"/>
  <c r="BG217" i="3"/>
  <c r="BE217" i="3"/>
  <c r="T217" i="3"/>
  <c r="R217" i="3"/>
  <c r="P217" i="3"/>
  <c r="BI212" i="3"/>
  <c r="BH212" i="3"/>
  <c r="BG212" i="3"/>
  <c r="BE212" i="3"/>
  <c r="T212" i="3"/>
  <c r="R212" i="3"/>
  <c r="P212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3" i="3"/>
  <c r="BH203" i="3"/>
  <c r="BG203" i="3"/>
  <c r="BE203" i="3"/>
  <c r="T203" i="3"/>
  <c r="R203" i="3"/>
  <c r="P203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4" i="3"/>
  <c r="BH194" i="3"/>
  <c r="BG194" i="3"/>
  <c r="BE194" i="3"/>
  <c r="T194" i="3"/>
  <c r="T193" i="3" s="1"/>
  <c r="R194" i="3"/>
  <c r="R193" i="3"/>
  <c r="P194" i="3"/>
  <c r="P193" i="3"/>
  <c r="BI192" i="3"/>
  <c r="BH192" i="3"/>
  <c r="BG192" i="3"/>
  <c r="BE192" i="3"/>
  <c r="T192" i="3"/>
  <c r="R192" i="3"/>
  <c r="P192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69" i="3"/>
  <c r="BH169" i="3"/>
  <c r="BG169" i="3"/>
  <c r="BE169" i="3"/>
  <c r="T169" i="3"/>
  <c r="R169" i="3"/>
  <c r="P169" i="3"/>
  <c r="BI165" i="3"/>
  <c r="BH165" i="3"/>
  <c r="BG165" i="3"/>
  <c r="BE165" i="3"/>
  <c r="T165" i="3"/>
  <c r="R165" i="3"/>
  <c r="P165" i="3"/>
  <c r="BI161" i="3"/>
  <c r="BH161" i="3"/>
  <c r="BG161" i="3"/>
  <c r="BE161" i="3"/>
  <c r="T161" i="3"/>
  <c r="R161" i="3"/>
  <c r="P161" i="3"/>
  <c r="BI159" i="3"/>
  <c r="BH159" i="3"/>
  <c r="BG159" i="3"/>
  <c r="BE159" i="3"/>
  <c r="T159" i="3"/>
  <c r="R159" i="3"/>
  <c r="P159" i="3"/>
  <c r="BI155" i="3"/>
  <c r="BH155" i="3"/>
  <c r="BG155" i="3"/>
  <c r="BE155" i="3"/>
  <c r="T155" i="3"/>
  <c r="R155" i="3"/>
  <c r="P155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2" i="3"/>
  <c r="BH142" i="3"/>
  <c r="BG142" i="3"/>
  <c r="BE142" i="3"/>
  <c r="T142" i="3"/>
  <c r="R142" i="3"/>
  <c r="P142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4" i="3"/>
  <c r="BH134" i="3"/>
  <c r="BG134" i="3"/>
  <c r="BE134" i="3"/>
  <c r="T134" i="3"/>
  <c r="R134" i="3"/>
  <c r="P134" i="3"/>
  <c r="J128" i="3"/>
  <c r="J127" i="3"/>
  <c r="F125" i="3"/>
  <c r="E123" i="3"/>
  <c r="J92" i="3"/>
  <c r="J91" i="3"/>
  <c r="F89" i="3"/>
  <c r="E87" i="3"/>
  <c r="J18" i="3"/>
  <c r="E18" i="3"/>
  <c r="F92" i="3" s="1"/>
  <c r="J17" i="3"/>
  <c r="J15" i="3"/>
  <c r="E15" i="3"/>
  <c r="F127" i="3" s="1"/>
  <c r="J14" i="3"/>
  <c r="J12" i="3"/>
  <c r="J89" i="3" s="1"/>
  <c r="E7" i="3"/>
  <c r="E121" i="3"/>
  <c r="J37" i="2"/>
  <c r="J36" i="2"/>
  <c r="AY95" i="1" s="1"/>
  <c r="J35" i="2"/>
  <c r="AX95" i="1" s="1"/>
  <c r="BI151" i="2"/>
  <c r="BH151" i="2"/>
  <c r="BG151" i="2"/>
  <c r="BE151" i="2"/>
  <c r="BK151" i="2"/>
  <c r="J151" i="2" s="1"/>
  <c r="BF151" i="2" s="1"/>
  <c r="BI150" i="2"/>
  <c r="BH150" i="2"/>
  <c r="BG150" i="2"/>
  <c r="BE150" i="2"/>
  <c r="BK150" i="2"/>
  <c r="J150" i="2"/>
  <c r="BF150" i="2" s="1"/>
  <c r="BI149" i="2"/>
  <c r="BH149" i="2"/>
  <c r="BG149" i="2"/>
  <c r="BE149" i="2"/>
  <c r="BK149" i="2"/>
  <c r="J149" i="2" s="1"/>
  <c r="BF149" i="2" s="1"/>
  <c r="BI148" i="2"/>
  <c r="BH148" i="2"/>
  <c r="BG148" i="2"/>
  <c r="BE148" i="2"/>
  <c r="BK148" i="2"/>
  <c r="J148" i="2"/>
  <c r="BF148" i="2" s="1"/>
  <c r="BI147" i="2"/>
  <c r="BH147" i="2"/>
  <c r="BG147" i="2"/>
  <c r="BE147" i="2"/>
  <c r="BK147" i="2"/>
  <c r="J147" i="2" s="1"/>
  <c r="BF147" i="2" s="1"/>
  <c r="BI145" i="2"/>
  <c r="BH145" i="2"/>
  <c r="BG145" i="2"/>
  <c r="BE145" i="2"/>
  <c r="T145" i="2"/>
  <c r="T144" i="2" s="1"/>
  <c r="R145" i="2"/>
  <c r="R144" i="2"/>
  <c r="P145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26" i="2"/>
  <c r="BH126" i="2"/>
  <c r="BG126" i="2"/>
  <c r="BE126" i="2"/>
  <c r="T126" i="2"/>
  <c r="T125" i="2" s="1"/>
  <c r="R126" i="2"/>
  <c r="R125" i="2" s="1"/>
  <c r="P126" i="2"/>
  <c r="P125" i="2" s="1"/>
  <c r="J120" i="2"/>
  <c r="J119" i="2"/>
  <c r="F117" i="2"/>
  <c r="E115" i="2"/>
  <c r="J92" i="2"/>
  <c r="J91" i="2"/>
  <c r="F89" i="2"/>
  <c r="E87" i="2"/>
  <c r="J18" i="2"/>
  <c r="E18" i="2"/>
  <c r="F120" i="2" s="1"/>
  <c r="J17" i="2"/>
  <c r="J15" i="2"/>
  <c r="E15" i="2"/>
  <c r="F91" i="2"/>
  <c r="J14" i="2"/>
  <c r="J12" i="2"/>
  <c r="J117" i="2" s="1"/>
  <c r="E7" i="2"/>
  <c r="E85" i="2"/>
  <c r="L90" i="1"/>
  <c r="AM90" i="1"/>
  <c r="AM89" i="1"/>
  <c r="L89" i="1"/>
  <c r="AM87" i="1"/>
  <c r="L87" i="1"/>
  <c r="L85" i="1"/>
  <c r="L84" i="1"/>
  <c r="J142" i="2"/>
  <c r="BK135" i="2"/>
  <c r="BK140" i="2"/>
  <c r="BK142" i="2"/>
  <c r="J236" i="3"/>
  <c r="BK201" i="3"/>
  <c r="BK197" i="3"/>
  <c r="J187" i="3"/>
  <c r="J169" i="3"/>
  <c r="BK259" i="3"/>
  <c r="BK243" i="3"/>
  <c r="BK227" i="3"/>
  <c r="J208" i="3"/>
  <c r="BK190" i="3"/>
  <c r="BK151" i="3"/>
  <c r="J142" i="3"/>
  <c r="J243" i="3"/>
  <c r="BK217" i="3"/>
  <c r="J201" i="3"/>
  <c r="J189" i="3"/>
  <c r="BK174" i="3"/>
  <c r="BK155" i="3"/>
  <c r="J259" i="4"/>
  <c r="J234" i="4"/>
  <c r="J211" i="4"/>
  <c r="J184" i="4"/>
  <c r="BK171" i="4"/>
  <c r="BK244" i="4"/>
  <c r="J221" i="4"/>
  <c r="J191" i="4"/>
  <c r="BK165" i="4"/>
  <c r="J138" i="4"/>
  <c r="J236" i="4"/>
  <c r="J213" i="4"/>
  <c r="J199" i="4"/>
  <c r="BK192" i="4"/>
  <c r="J181" i="4"/>
  <c r="BK143" i="4"/>
  <c r="J246" i="4"/>
  <c r="J231" i="4"/>
  <c r="BK221" i="4"/>
  <c r="BK216" i="4"/>
  <c r="J210" i="4"/>
  <c r="J201" i="4"/>
  <c r="J165" i="4"/>
  <c r="BK149" i="4"/>
  <c r="J151" i="5"/>
  <c r="J152" i="5"/>
  <c r="J135" i="5"/>
  <c r="BK146" i="5"/>
  <c r="J185" i="6"/>
  <c r="BK164" i="6"/>
  <c r="BK144" i="6"/>
  <c r="J133" i="6"/>
  <c r="J180" i="6"/>
  <c r="BK167" i="6"/>
  <c r="BK139" i="6"/>
  <c r="BK192" i="6"/>
  <c r="J173" i="6"/>
  <c r="J153" i="6"/>
  <c r="J141" i="6"/>
  <c r="BK133" i="6"/>
  <c r="BK133" i="7"/>
  <c r="BK123" i="7"/>
  <c r="BK143" i="2"/>
  <c r="J137" i="2"/>
  <c r="J135" i="2"/>
  <c r="BK261" i="3"/>
  <c r="BK208" i="3"/>
  <c r="J192" i="3"/>
  <c r="BK173" i="3"/>
  <c r="BK134" i="3"/>
  <c r="J240" i="3"/>
  <c r="J209" i="3"/>
  <c r="BK180" i="3"/>
  <c r="BK150" i="3"/>
  <c r="J253" i="3"/>
  <c r="BK209" i="3"/>
  <c r="BK198" i="3"/>
  <c r="BK161" i="3"/>
  <c r="BK142" i="3"/>
  <c r="J225" i="4"/>
  <c r="J192" i="4"/>
  <c r="BK155" i="4"/>
  <c r="BK242" i="4"/>
  <c r="J215" i="4"/>
  <c r="BK176" i="4"/>
  <c r="J268" i="4"/>
  <c r="J233" i="4"/>
  <c r="J202" i="4"/>
  <c r="BK193" i="4"/>
  <c r="J180" i="4"/>
  <c r="BK270" i="4"/>
  <c r="J244" i="4"/>
  <c r="BK220" i="4"/>
  <c r="BK212" i="4"/>
  <c r="J204" i="4"/>
  <c r="BK161" i="4"/>
  <c r="BK153" i="5"/>
  <c r="J153" i="5"/>
  <c r="J146" i="5"/>
  <c r="J143" i="5"/>
  <c r="BK179" i="6"/>
  <c r="J142" i="6"/>
  <c r="J192" i="6"/>
  <c r="J168" i="6"/>
  <c r="J140" i="6"/>
  <c r="BK189" i="6"/>
  <c r="J167" i="6"/>
  <c r="J144" i="6"/>
  <c r="J133" i="7"/>
  <c r="BK130" i="7"/>
  <c r="J123" i="7"/>
  <c r="J134" i="2"/>
  <c r="BK131" i="2"/>
  <c r="J143" i="2"/>
  <c r="J138" i="2"/>
  <c r="J249" i="3"/>
  <c r="BK222" i="3"/>
  <c r="J198" i="3"/>
  <c r="BK189" i="3"/>
  <c r="BK165" i="3"/>
  <c r="J139" i="3"/>
  <c r="J245" i="3"/>
  <c r="BK236" i="3"/>
  <c r="J212" i="3"/>
  <c r="J200" i="3"/>
  <c r="BK192" i="3"/>
  <c r="J165" i="3"/>
  <c r="BK147" i="3"/>
  <c r="J259" i="3"/>
  <c r="J241" i="3"/>
  <c r="BK210" i="3"/>
  <c r="BK200" i="3"/>
  <c r="J186" i="3"/>
  <c r="BK159" i="3"/>
  <c r="J147" i="3"/>
  <c r="J254" i="4"/>
  <c r="J222" i="4"/>
  <c r="BK204" i="4"/>
  <c r="BK175" i="4"/>
  <c r="J265" i="4"/>
  <c r="BK231" i="4"/>
  <c r="J212" i="4"/>
  <c r="J161" i="4"/>
  <c r="BK259" i="4"/>
  <c r="J232" i="4"/>
  <c r="J209" i="4"/>
  <c r="BK198" i="4"/>
  <c r="BK191" i="4"/>
  <c r="BK184" i="4"/>
  <c r="J167" i="4"/>
  <c r="BK254" i="4"/>
  <c r="J242" i="4"/>
  <c r="J229" i="4"/>
  <c r="BK215" i="4"/>
  <c r="BK208" i="4"/>
  <c r="BK203" i="4"/>
  <c r="J198" i="4"/>
  <c r="J143" i="4"/>
  <c r="BK135" i="5"/>
  <c r="BK131" i="5"/>
  <c r="J144" i="5"/>
  <c r="BK195" i="6"/>
  <c r="BK168" i="6"/>
  <c r="J157" i="6"/>
  <c r="BK132" i="2"/>
  <c r="J126" i="2"/>
  <c r="BK126" i="2"/>
  <c r="BK240" i="3"/>
  <c r="J203" i="3"/>
  <c r="J180" i="3"/>
  <c r="J151" i="3"/>
  <c r="BK249" i="3"/>
  <c r="BK231" i="3"/>
  <c r="J197" i="3"/>
  <c r="J179" i="3"/>
  <c r="J261" i="3"/>
  <c r="J227" i="3"/>
  <c r="J207" i="3"/>
  <c r="BK194" i="3"/>
  <c r="BK169" i="3"/>
  <c r="J148" i="3"/>
  <c r="BK229" i="4"/>
  <c r="J196" i="4"/>
  <c r="BK150" i="4"/>
  <c r="BK233" i="4"/>
  <c r="J186" i="4"/>
  <c r="J270" i="4"/>
  <c r="J216" i="4"/>
  <c r="BK206" i="4"/>
  <c r="BK196" i="4"/>
  <c r="J171" i="4"/>
  <c r="BK268" i="4"/>
  <c r="BK232" i="4"/>
  <c r="BK218" i="4"/>
  <c r="BK209" i="4"/>
  <c r="BK202" i="4"/>
  <c r="J157" i="4"/>
  <c r="J148" i="5"/>
  <c r="BK140" i="5"/>
  <c r="J131" i="5"/>
  <c r="J165" i="6"/>
  <c r="BK141" i="6"/>
  <c r="BK184" i="6"/>
  <c r="J164" i="6"/>
  <c r="BK145" i="6"/>
  <c r="BK185" i="6"/>
  <c r="BK160" i="6"/>
  <c r="J145" i="6"/>
  <c r="J138" i="6"/>
  <c r="J129" i="7"/>
  <c r="J128" i="7"/>
  <c r="J130" i="7"/>
  <c r="BK137" i="2"/>
  <c r="J132" i="2"/>
  <c r="BK138" i="2"/>
  <c r="AS94" i="1"/>
  <c r="J210" i="3"/>
  <c r="J194" i="3"/>
  <c r="J174" i="3"/>
  <c r="J159" i="3"/>
  <c r="J138" i="3"/>
  <c r="J134" i="3"/>
  <c r="BK236" i="4"/>
  <c r="J217" i="4"/>
  <c r="J203" i="4"/>
  <c r="BK180" i="4"/>
  <c r="J142" i="4"/>
  <c r="BK238" i="4"/>
  <c r="J218" i="4"/>
  <c r="J208" i="4"/>
  <c r="BK181" i="4"/>
  <c r="J149" i="4"/>
  <c r="BK246" i="4"/>
  <c r="BK219" i="4"/>
  <c r="BK207" i="4"/>
  <c r="J200" i="4"/>
  <c r="BK194" i="4"/>
  <c r="BK186" i="4"/>
  <c r="J175" i="4"/>
  <c r="J154" i="4"/>
  <c r="J252" i="4"/>
  <c r="BK234" i="4"/>
  <c r="BK222" i="4"/>
  <c r="BK217" i="4"/>
  <c r="BK211" i="4"/>
  <c r="J207" i="4"/>
  <c r="J205" i="4"/>
  <c r="BK199" i="4"/>
  <c r="J150" i="4"/>
  <c r="BK138" i="4"/>
  <c r="BK126" i="5"/>
  <c r="BK151" i="5"/>
  <c r="BK143" i="5"/>
  <c r="BK152" i="5"/>
  <c r="J140" i="5"/>
  <c r="J184" i="6"/>
  <c r="J160" i="6"/>
  <c r="BK153" i="6"/>
  <c r="BK138" i="6"/>
  <c r="J189" i="6"/>
  <c r="BK173" i="6"/>
  <c r="J159" i="6"/>
  <c r="BK146" i="6"/>
  <c r="J134" i="6"/>
  <c r="J174" i="6"/>
  <c r="BK165" i="6"/>
  <c r="J146" i="6"/>
  <c r="J139" i="6"/>
  <c r="J129" i="6"/>
  <c r="BK128" i="7"/>
  <c r="BK132" i="7"/>
  <c r="J132" i="7"/>
  <c r="BK129" i="7"/>
  <c r="J140" i="2"/>
  <c r="J145" i="2"/>
  <c r="BK145" i="2"/>
  <c r="J131" i="2"/>
  <c r="BK134" i="2"/>
  <c r="J238" i="3"/>
  <c r="J217" i="3"/>
  <c r="BK199" i="3"/>
  <c r="J190" i="3"/>
  <c r="BK179" i="3"/>
  <c r="J155" i="3"/>
  <c r="BK253" i="3"/>
  <c r="BK241" i="3"/>
  <c r="BK238" i="3"/>
  <c r="J222" i="3"/>
  <c r="BK207" i="3"/>
  <c r="BK186" i="3"/>
  <c r="J161" i="3"/>
  <c r="BK148" i="3"/>
  <c r="BK139" i="3"/>
  <c r="BK245" i="3"/>
  <c r="J231" i="3"/>
  <c r="BK212" i="3"/>
  <c r="BK203" i="3"/>
  <c r="J199" i="3"/>
  <c r="BK187" i="3"/>
  <c r="J173" i="3"/>
  <c r="J150" i="3"/>
  <c r="BK138" i="3"/>
  <c r="BK252" i="4"/>
  <c r="J220" i="4"/>
  <c r="BK205" i="4"/>
  <c r="BK183" i="4"/>
  <c r="BK167" i="4"/>
  <c r="BK250" i="4"/>
  <c r="BK223" i="4"/>
  <c r="BK188" i="4"/>
  <c r="J183" i="4"/>
  <c r="J155" i="4"/>
  <c r="J250" i="4"/>
  <c r="BK225" i="4"/>
  <c r="BK210" i="4"/>
  <c r="BK201" i="4"/>
  <c r="J193" i="4"/>
  <c r="J188" i="4"/>
  <c r="J176" i="4"/>
  <c r="BK157" i="4"/>
  <c r="BK265" i="4"/>
  <c r="J238" i="4"/>
  <c r="J223" i="4"/>
  <c r="J219" i="4"/>
  <c r="BK213" i="4"/>
  <c r="J206" i="4"/>
  <c r="BK200" i="4"/>
  <c r="J194" i="4"/>
  <c r="BK154" i="4"/>
  <c r="BK142" i="4"/>
  <c r="BK144" i="5"/>
  <c r="BK141" i="5"/>
  <c r="J141" i="5"/>
  <c r="BK148" i="5"/>
  <c r="J126" i="5"/>
  <c r="BK180" i="6"/>
  <c r="BK159" i="6"/>
  <c r="BK140" i="6"/>
  <c r="J195" i="6"/>
  <c r="BK174" i="6"/>
  <c r="J170" i="6"/>
  <c r="BK149" i="6"/>
  <c r="BK142" i="6"/>
  <c r="BK129" i="6"/>
  <c r="J179" i="6"/>
  <c r="BK170" i="6"/>
  <c r="BK157" i="6"/>
  <c r="J149" i="6"/>
  <c r="BK134" i="6"/>
  <c r="T130" i="2" l="1"/>
  <c r="T124" i="2" s="1"/>
  <c r="T123" i="2" s="1"/>
  <c r="R141" i="2"/>
  <c r="BK149" i="3"/>
  <c r="J149" i="3" s="1"/>
  <c r="J100" i="3" s="1"/>
  <c r="T196" i="3"/>
  <c r="BK211" i="3"/>
  <c r="J211" i="3" s="1"/>
  <c r="J105" i="3" s="1"/>
  <c r="BK239" i="3"/>
  <c r="J239" i="3" s="1"/>
  <c r="J106" i="3" s="1"/>
  <c r="R239" i="3"/>
  <c r="P137" i="4"/>
  <c r="T137" i="4"/>
  <c r="BK190" i="4"/>
  <c r="J190" i="4"/>
  <c r="J102" i="4"/>
  <c r="R190" i="4"/>
  <c r="P224" i="4"/>
  <c r="BK230" i="4"/>
  <c r="J230" i="4"/>
  <c r="J106" i="4" s="1"/>
  <c r="P245" i="4"/>
  <c r="T258" i="4"/>
  <c r="R150" i="5"/>
  <c r="R149" i="5" s="1"/>
  <c r="P133" i="2"/>
  <c r="T141" i="2"/>
  <c r="BK133" i="3"/>
  <c r="J133" i="3" s="1"/>
  <c r="J98" i="3" s="1"/>
  <c r="R149" i="3"/>
  <c r="BK202" i="3"/>
  <c r="J202" i="3" s="1"/>
  <c r="J104" i="3" s="1"/>
  <c r="P211" i="3"/>
  <c r="P239" i="3"/>
  <c r="T239" i="3"/>
  <c r="BK262" i="3"/>
  <c r="J262" i="3"/>
  <c r="J111" i="3"/>
  <c r="BK156" i="4"/>
  <c r="J156" i="4" s="1"/>
  <c r="J99" i="4" s="1"/>
  <c r="P190" i="4"/>
  <c r="T190" i="4"/>
  <c r="BK224" i="4"/>
  <c r="J224" i="4"/>
  <c r="J105" i="4"/>
  <c r="R230" i="4"/>
  <c r="P237" i="4"/>
  <c r="R245" i="4"/>
  <c r="BK258" i="4"/>
  <c r="J258" i="4" s="1"/>
  <c r="J111" i="4" s="1"/>
  <c r="T130" i="5"/>
  <c r="T124" i="5"/>
  <c r="P150" i="5"/>
  <c r="P149" i="5"/>
  <c r="BK158" i="6"/>
  <c r="J158" i="6" s="1"/>
  <c r="J100" i="6" s="1"/>
  <c r="P130" i="2"/>
  <c r="P124" i="2"/>
  <c r="P123" i="2" s="1"/>
  <c r="AU95" i="1" s="1"/>
  <c r="T133" i="2"/>
  <c r="R133" i="3"/>
  <c r="BK141" i="3"/>
  <c r="J141" i="3" s="1"/>
  <c r="J99" i="3" s="1"/>
  <c r="T141" i="3"/>
  <c r="P202" i="3"/>
  <c r="T202" i="3"/>
  <c r="T244" i="3"/>
  <c r="BK137" i="4"/>
  <c r="J137" i="4" s="1"/>
  <c r="J98" i="4" s="1"/>
  <c r="R137" i="4"/>
  <c r="BK197" i="4"/>
  <c r="J197" i="4" s="1"/>
  <c r="J104" i="4" s="1"/>
  <c r="T224" i="4"/>
  <c r="BK245" i="4"/>
  <c r="J245" i="4" s="1"/>
  <c r="J109" i="4" s="1"/>
  <c r="R130" i="5"/>
  <c r="R124" i="5"/>
  <c r="R123" i="5" s="1"/>
  <c r="BK128" i="6"/>
  <c r="J128" i="6"/>
  <c r="J98" i="6"/>
  <c r="BK148" i="6"/>
  <c r="J148" i="6" s="1"/>
  <c r="J99" i="6" s="1"/>
  <c r="T148" i="6"/>
  <c r="T127" i="6" s="1"/>
  <c r="T172" i="6"/>
  <c r="T171" i="6" s="1"/>
  <c r="BK130" i="2"/>
  <c r="J130" i="2"/>
  <c r="J99" i="2" s="1"/>
  <c r="R133" i="2"/>
  <c r="BK146" i="2"/>
  <c r="J146" i="2"/>
  <c r="J103" i="2" s="1"/>
  <c r="T149" i="3"/>
  <c r="BK196" i="3"/>
  <c r="J196" i="3"/>
  <c r="J103" i="3" s="1"/>
  <c r="T211" i="3"/>
  <c r="BK244" i="3"/>
  <c r="J244" i="3"/>
  <c r="J107" i="3" s="1"/>
  <c r="R156" i="4"/>
  <c r="P197" i="4"/>
  <c r="R224" i="4"/>
  <c r="R237" i="4"/>
  <c r="R258" i="4"/>
  <c r="BK271" i="4"/>
  <c r="J271" i="4"/>
  <c r="J115" i="4" s="1"/>
  <c r="BK130" i="5"/>
  <c r="J130" i="5"/>
  <c r="J99" i="5"/>
  <c r="T150" i="5"/>
  <c r="T149" i="5" s="1"/>
  <c r="P128" i="6"/>
  <c r="P148" i="6"/>
  <c r="T158" i="6"/>
  <c r="BK172" i="6"/>
  <c r="BK171" i="6"/>
  <c r="J171" i="6"/>
  <c r="J101" i="6" s="1"/>
  <c r="BK196" i="6"/>
  <c r="J196" i="6"/>
  <c r="J106" i="6"/>
  <c r="R130" i="2"/>
  <c r="R124" i="2" s="1"/>
  <c r="R123" i="2" s="1"/>
  <c r="BK141" i="2"/>
  <c r="J141" i="2" s="1"/>
  <c r="J101" i="2" s="1"/>
  <c r="P149" i="3"/>
  <c r="R196" i="3"/>
  <c r="R202" i="3"/>
  <c r="R244" i="3"/>
  <c r="P156" i="4"/>
  <c r="R197" i="4"/>
  <c r="T230" i="4"/>
  <c r="T237" i="4"/>
  <c r="P130" i="5"/>
  <c r="P124" i="5"/>
  <c r="P123" i="5" s="1"/>
  <c r="AU98" i="1" s="1"/>
  <c r="BK154" i="5"/>
  <c r="J154" i="5"/>
  <c r="J103" i="5" s="1"/>
  <c r="T128" i="6"/>
  <c r="R158" i="6"/>
  <c r="P172" i="6"/>
  <c r="P171" i="6"/>
  <c r="BK122" i="7"/>
  <c r="J122" i="7" s="1"/>
  <c r="J98" i="7" s="1"/>
  <c r="P122" i="7"/>
  <c r="P121" i="7"/>
  <c r="R122" i="7"/>
  <c r="R121" i="7" s="1"/>
  <c r="T122" i="7"/>
  <c r="T121" i="7"/>
  <c r="BK134" i="7"/>
  <c r="J134" i="7" s="1"/>
  <c r="J100" i="7" s="1"/>
  <c r="BK133" i="2"/>
  <c r="J133" i="2" s="1"/>
  <c r="J100" i="2" s="1"/>
  <c r="P141" i="2"/>
  <c r="P133" i="3"/>
  <c r="T133" i="3"/>
  <c r="T132" i="3" s="1"/>
  <c r="P141" i="3"/>
  <c r="R141" i="3"/>
  <c r="P196" i="3"/>
  <c r="P195" i="3" s="1"/>
  <c r="R211" i="3"/>
  <c r="P244" i="3"/>
  <c r="T156" i="4"/>
  <c r="T197" i="4"/>
  <c r="P230" i="4"/>
  <c r="BK237" i="4"/>
  <c r="J237" i="4" s="1"/>
  <c r="J108" i="4" s="1"/>
  <c r="T245" i="4"/>
  <c r="P258" i="4"/>
  <c r="BK150" i="5"/>
  <c r="J150" i="5" s="1"/>
  <c r="J102" i="5" s="1"/>
  <c r="R128" i="6"/>
  <c r="R127" i="6" s="1"/>
  <c r="R148" i="6"/>
  <c r="P158" i="6"/>
  <c r="R172" i="6"/>
  <c r="R171" i="6" s="1"/>
  <c r="BK131" i="7"/>
  <c r="J131" i="7"/>
  <c r="J99" i="7"/>
  <c r="P131" i="7"/>
  <c r="R131" i="7"/>
  <c r="T131" i="7"/>
  <c r="BK144" i="2"/>
  <c r="J144" i="2" s="1"/>
  <c r="J102" i="2" s="1"/>
  <c r="BK258" i="3"/>
  <c r="J258" i="3"/>
  <c r="J109" i="3" s="1"/>
  <c r="BK187" i="4"/>
  <c r="J187" i="4"/>
  <c r="J100" i="4"/>
  <c r="BK195" i="4"/>
  <c r="J195" i="4" s="1"/>
  <c r="J103" i="4" s="1"/>
  <c r="BK235" i="4"/>
  <c r="J235" i="4" s="1"/>
  <c r="J107" i="4" s="1"/>
  <c r="BK125" i="2"/>
  <c r="J125" i="2"/>
  <c r="J98" i="2" s="1"/>
  <c r="BK269" i="4"/>
  <c r="J269" i="4"/>
  <c r="J114" i="4"/>
  <c r="BK253" i="4"/>
  <c r="J253" i="4" s="1"/>
  <c r="J110" i="4" s="1"/>
  <c r="BK191" i="6"/>
  <c r="J191" i="6" s="1"/>
  <c r="J104" i="6" s="1"/>
  <c r="BK193" i="3"/>
  <c r="J193" i="3"/>
  <c r="J101" i="3" s="1"/>
  <c r="BK260" i="3"/>
  <c r="J260" i="3"/>
  <c r="J110" i="3"/>
  <c r="BK267" i="4"/>
  <c r="J267" i="4" s="1"/>
  <c r="J113" i="4" s="1"/>
  <c r="BK125" i="5"/>
  <c r="J125" i="5" s="1"/>
  <c r="J98" i="5" s="1"/>
  <c r="BK147" i="5"/>
  <c r="J147" i="5"/>
  <c r="J100" i="5" s="1"/>
  <c r="BK194" i="6"/>
  <c r="J194" i="6"/>
  <c r="J105" i="6"/>
  <c r="J172" i="6"/>
  <c r="J102" i="6" s="1"/>
  <c r="F91" i="7"/>
  <c r="J89" i="7"/>
  <c r="E110" i="7"/>
  <c r="BF132" i="7"/>
  <c r="BF123" i="7"/>
  <c r="BF128" i="7"/>
  <c r="BF129" i="7"/>
  <c r="BF133" i="7"/>
  <c r="F92" i="7"/>
  <c r="BF130" i="7"/>
  <c r="E85" i="6"/>
  <c r="J89" i="6"/>
  <c r="BF141" i="6"/>
  <c r="BF145" i="6"/>
  <c r="BF146" i="6"/>
  <c r="BF149" i="6"/>
  <c r="BF157" i="6"/>
  <c r="BF168" i="6"/>
  <c r="BF170" i="6"/>
  <c r="BF189" i="6"/>
  <c r="BF192" i="6"/>
  <c r="F91" i="6"/>
  <c r="BF129" i="6"/>
  <c r="BF134" i="6"/>
  <c r="BF139" i="6"/>
  <c r="BF140" i="6"/>
  <c r="BF142" i="6"/>
  <c r="BF153" i="6"/>
  <c r="BF159" i="6"/>
  <c r="BF164" i="6"/>
  <c r="BF174" i="6"/>
  <c r="BF179" i="6"/>
  <c r="BF180" i="6"/>
  <c r="BF195" i="6"/>
  <c r="F92" i="6"/>
  <c r="BF133" i="6"/>
  <c r="BF138" i="6"/>
  <c r="BF144" i="6"/>
  <c r="BF160" i="6"/>
  <c r="BF165" i="6"/>
  <c r="BF167" i="6"/>
  <c r="BF173" i="6"/>
  <c r="BF184" i="6"/>
  <c r="BF185" i="6"/>
  <c r="F91" i="5"/>
  <c r="E113" i="5"/>
  <c r="BF135" i="5"/>
  <c r="BF141" i="5"/>
  <c r="BF151" i="5"/>
  <c r="BF153" i="5"/>
  <c r="F92" i="5"/>
  <c r="BF140" i="5"/>
  <c r="BF152" i="5"/>
  <c r="J89" i="5"/>
  <c r="BF143" i="5"/>
  <c r="BF144" i="5"/>
  <c r="BF146" i="5"/>
  <c r="BF126" i="5"/>
  <c r="BF148" i="5"/>
  <c r="BK189" i="4"/>
  <c r="J189" i="4" s="1"/>
  <c r="J101" i="4" s="1"/>
  <c r="BF131" i="5"/>
  <c r="F91" i="4"/>
  <c r="J129" i="4"/>
  <c r="BF142" i="4"/>
  <c r="BF155" i="4"/>
  <c r="BF206" i="4"/>
  <c r="BF208" i="4"/>
  <c r="BF209" i="4"/>
  <c r="BF212" i="4"/>
  <c r="BF218" i="4"/>
  <c r="BF222" i="4"/>
  <c r="BF232" i="4"/>
  <c r="BF244" i="4"/>
  <c r="BF268" i="4"/>
  <c r="F132" i="4"/>
  <c r="BF143" i="4"/>
  <c r="BF150" i="4"/>
  <c r="BF165" i="4"/>
  <c r="BF181" i="4"/>
  <c r="BF186" i="4"/>
  <c r="BF191" i="4"/>
  <c r="BF192" i="4"/>
  <c r="BF193" i="4"/>
  <c r="BF196" i="4"/>
  <c r="BF199" i="4"/>
  <c r="BF200" i="4"/>
  <c r="BF201" i="4"/>
  <c r="BF204" i="4"/>
  <c r="BF210" i="4"/>
  <c r="BF213" i="4"/>
  <c r="BF215" i="4"/>
  <c r="BF220" i="4"/>
  <c r="BF223" i="4"/>
  <c r="BF229" i="4"/>
  <c r="BF231" i="4"/>
  <c r="BF238" i="4"/>
  <c r="BF259" i="4"/>
  <c r="E85" i="4"/>
  <c r="BF154" i="4"/>
  <c r="BF157" i="4"/>
  <c r="BF161" i="4"/>
  <c r="BF167" i="4"/>
  <c r="BF171" i="4"/>
  <c r="BF176" i="4"/>
  <c r="BF183" i="4"/>
  <c r="BF205" i="4"/>
  <c r="BF207" i="4"/>
  <c r="BF211" i="4"/>
  <c r="BF217" i="4"/>
  <c r="BF236" i="4"/>
  <c r="BF246" i="4"/>
  <c r="BF254" i="4"/>
  <c r="BF265" i="4"/>
  <c r="BF270" i="4"/>
  <c r="BF138" i="4"/>
  <c r="BF149" i="4"/>
  <c r="BF175" i="4"/>
  <c r="BF180" i="4"/>
  <c r="BF184" i="4"/>
  <c r="BF188" i="4"/>
  <c r="BF194" i="4"/>
  <c r="BF198" i="4"/>
  <c r="BF202" i="4"/>
  <c r="BF203" i="4"/>
  <c r="BF216" i="4"/>
  <c r="BF219" i="4"/>
  <c r="BF221" i="4"/>
  <c r="BF225" i="4"/>
  <c r="BF233" i="4"/>
  <c r="BF234" i="4"/>
  <c r="BF242" i="4"/>
  <c r="BF250" i="4"/>
  <c r="BF252" i="4"/>
  <c r="E85" i="3"/>
  <c r="J125" i="3"/>
  <c r="BF139" i="3"/>
  <c r="BF147" i="3"/>
  <c r="BF148" i="3"/>
  <c r="BF150" i="3"/>
  <c r="BF151" i="3"/>
  <c r="BF161" i="3"/>
  <c r="BF165" i="3"/>
  <c r="BF189" i="3"/>
  <c r="BF192" i="3"/>
  <c r="BF194" i="3"/>
  <c r="BF201" i="3"/>
  <c r="BF207" i="3"/>
  <c r="BF217" i="3"/>
  <c r="BF238" i="3"/>
  <c r="BF243" i="3"/>
  <c r="BF253" i="3"/>
  <c r="F91" i="3"/>
  <c r="F128" i="3"/>
  <c r="BF134" i="3"/>
  <c r="BF155" i="3"/>
  <c r="BF169" i="3"/>
  <c r="BF173" i="3"/>
  <c r="BF174" i="3"/>
  <c r="BF186" i="3"/>
  <c r="BF187" i="3"/>
  <c r="BF197" i="3"/>
  <c r="BF198" i="3"/>
  <c r="BF200" i="3"/>
  <c r="BF209" i="3"/>
  <c r="BF259" i="3"/>
  <c r="BF138" i="3"/>
  <c r="BF142" i="3"/>
  <c r="BF159" i="3"/>
  <c r="BF179" i="3"/>
  <c r="BF180" i="3"/>
  <c r="BF190" i="3"/>
  <c r="BF199" i="3"/>
  <c r="BF203" i="3"/>
  <c r="BF208" i="3"/>
  <c r="BF210" i="3"/>
  <c r="BF212" i="3"/>
  <c r="BF222" i="3"/>
  <c r="BF227" i="3"/>
  <c r="BF231" i="3"/>
  <c r="BF236" i="3"/>
  <c r="BF240" i="3"/>
  <c r="BF241" i="3"/>
  <c r="BF245" i="3"/>
  <c r="BF249" i="3"/>
  <c r="BF261" i="3"/>
  <c r="J89" i="2"/>
  <c r="F92" i="2"/>
  <c r="F119" i="2"/>
  <c r="BF131" i="2"/>
  <c r="BF134" i="2"/>
  <c r="BF135" i="2"/>
  <c r="BF137" i="2"/>
  <c r="BF142" i="2"/>
  <c r="BF143" i="2"/>
  <c r="BF126" i="2"/>
  <c r="BF140" i="2"/>
  <c r="BF145" i="2"/>
  <c r="E113" i="2"/>
  <c r="BF132" i="2"/>
  <c r="BF138" i="2"/>
  <c r="F36" i="2"/>
  <c r="BC95" i="1"/>
  <c r="F37" i="3"/>
  <c r="BD96" i="1" s="1"/>
  <c r="F37" i="4"/>
  <c r="BD97" i="1"/>
  <c r="F37" i="6"/>
  <c r="BD99" i="1" s="1"/>
  <c r="J33" i="2"/>
  <c r="AV95" i="1"/>
  <c r="F36" i="3"/>
  <c r="BC96" i="1" s="1"/>
  <c r="J33" i="4"/>
  <c r="AV97" i="1"/>
  <c r="J33" i="6"/>
  <c r="AV99" i="1" s="1"/>
  <c r="F36" i="7"/>
  <c r="BC100" i="1"/>
  <c r="F35" i="2"/>
  <c r="BB95" i="1" s="1"/>
  <c r="F35" i="3"/>
  <c r="BB96" i="1"/>
  <c r="F35" i="5"/>
  <c r="BB98" i="1" s="1"/>
  <c r="F36" i="5"/>
  <c r="BC98" i="1"/>
  <c r="J33" i="5"/>
  <c r="AV98" i="1" s="1"/>
  <c r="F33" i="6"/>
  <c r="AZ99" i="1"/>
  <c r="J33" i="7"/>
  <c r="AV100" i="1" s="1"/>
  <c r="F33" i="3"/>
  <c r="AZ96" i="1"/>
  <c r="F35" i="4"/>
  <c r="BB97" i="1" s="1"/>
  <c r="F37" i="7"/>
  <c r="BD100" i="1"/>
  <c r="F37" i="2"/>
  <c r="BD95" i="1" s="1"/>
  <c r="F33" i="4"/>
  <c r="AZ97" i="1"/>
  <c r="F33" i="5"/>
  <c r="AZ98" i="1" s="1"/>
  <c r="F36" i="6"/>
  <c r="BC99" i="1"/>
  <c r="F33" i="2"/>
  <c r="AZ95" i="1" s="1"/>
  <c r="J33" i="3"/>
  <c r="AV96" i="1"/>
  <c r="F36" i="4"/>
  <c r="BC97" i="1" s="1"/>
  <c r="F37" i="5"/>
  <c r="BD98" i="1"/>
  <c r="F35" i="6"/>
  <c r="BB99" i="1" s="1"/>
  <c r="F33" i="7"/>
  <c r="AZ100" i="1"/>
  <c r="F35" i="7"/>
  <c r="BB100" i="1" s="1"/>
  <c r="T126" i="6" l="1"/>
  <c r="T123" i="5"/>
  <c r="BK136" i="4"/>
  <c r="J136" i="4" s="1"/>
  <c r="J97" i="4" s="1"/>
  <c r="BK127" i="6"/>
  <c r="J127" i="6" s="1"/>
  <c r="J97" i="6" s="1"/>
  <c r="T120" i="7"/>
  <c r="R120" i="7"/>
  <c r="P127" i="6"/>
  <c r="P126" i="6"/>
  <c r="AU99" i="1" s="1"/>
  <c r="T189" i="4"/>
  <c r="R132" i="3"/>
  <c r="R189" i="4"/>
  <c r="T136" i="4"/>
  <c r="T135" i="4" s="1"/>
  <c r="R126" i="6"/>
  <c r="P132" i="3"/>
  <c r="P131" i="3" s="1"/>
  <c r="AU96" i="1" s="1"/>
  <c r="P120" i="7"/>
  <c r="AU100" i="1"/>
  <c r="R195" i="3"/>
  <c r="R136" i="4"/>
  <c r="R135" i="4"/>
  <c r="P189" i="4"/>
  <c r="P136" i="4"/>
  <c r="P135" i="4" s="1"/>
  <c r="AU97" i="1" s="1"/>
  <c r="T195" i="3"/>
  <c r="T131" i="3" s="1"/>
  <c r="BK195" i="3"/>
  <c r="J195" i="3"/>
  <c r="J102" i="3"/>
  <c r="BK257" i="3"/>
  <c r="J257" i="3"/>
  <c r="J108" i="3"/>
  <c r="BK124" i="5"/>
  <c r="J124" i="5" s="1"/>
  <c r="J97" i="5" s="1"/>
  <c r="BK132" i="3"/>
  <c r="J132" i="3"/>
  <c r="J97" i="3" s="1"/>
  <c r="BK190" i="6"/>
  <c r="J190" i="6" s="1"/>
  <c r="J103" i="6" s="1"/>
  <c r="BK266" i="4"/>
  <c r="BK135" i="4" s="1"/>
  <c r="J135" i="4" s="1"/>
  <c r="J30" i="4" s="1"/>
  <c r="AG97" i="1" s="1"/>
  <c r="BK121" i="7"/>
  <c r="J121" i="7" s="1"/>
  <c r="J97" i="7" s="1"/>
  <c r="BK124" i="2"/>
  <c r="J124" i="2"/>
  <c r="J97" i="2"/>
  <c r="BK149" i="5"/>
  <c r="J149" i="5"/>
  <c r="J101" i="5"/>
  <c r="F34" i="3"/>
  <c r="BA96" i="1" s="1"/>
  <c r="F34" i="5"/>
  <c r="BA98" i="1"/>
  <c r="F34" i="6"/>
  <c r="BA99" i="1"/>
  <c r="BB94" i="1"/>
  <c r="W31" i="1" s="1"/>
  <c r="J34" i="2"/>
  <c r="AW95" i="1"/>
  <c r="AT95" i="1"/>
  <c r="F34" i="4"/>
  <c r="BA97" i="1" s="1"/>
  <c r="J34" i="6"/>
  <c r="AW99" i="1" s="1"/>
  <c r="AT99" i="1" s="1"/>
  <c r="F34" i="2"/>
  <c r="BA95" i="1"/>
  <c r="J34" i="4"/>
  <c r="AW97" i="1" s="1"/>
  <c r="AT97" i="1" s="1"/>
  <c r="F34" i="7"/>
  <c r="BA100" i="1" s="1"/>
  <c r="BD94" i="1"/>
  <c r="W33" i="1" s="1"/>
  <c r="J34" i="3"/>
  <c r="AW96" i="1"/>
  <c r="AT96" i="1"/>
  <c r="J34" i="5"/>
  <c r="AW98" i="1" s="1"/>
  <c r="AT98" i="1" s="1"/>
  <c r="J34" i="7"/>
  <c r="AW100" i="1"/>
  <c r="AT100" i="1"/>
  <c r="AZ94" i="1"/>
  <c r="AV94" i="1" s="1"/>
  <c r="AK29" i="1" s="1"/>
  <c r="BC94" i="1"/>
  <c r="W32" i="1" s="1"/>
  <c r="J266" i="4" l="1"/>
  <c r="J112" i="4" s="1"/>
  <c r="BK126" i="6"/>
  <c r="J126" i="6" s="1"/>
  <c r="J30" i="6" s="1"/>
  <c r="AG99" i="1" s="1"/>
  <c r="R131" i="3"/>
  <c r="BK123" i="2"/>
  <c r="J123" i="2" s="1"/>
  <c r="J96" i="2" s="1"/>
  <c r="BK123" i="5"/>
  <c r="J123" i="5"/>
  <c r="J96" i="5" s="1"/>
  <c r="BK120" i="7"/>
  <c r="J120" i="7"/>
  <c r="J96" i="7"/>
  <c r="BK131" i="3"/>
  <c r="J131" i="3"/>
  <c r="J96" i="3"/>
  <c r="AN99" i="1"/>
  <c r="J96" i="6"/>
  <c r="J39" i="6"/>
  <c r="AN97" i="1"/>
  <c r="J96" i="4"/>
  <c r="J39" i="4"/>
  <c r="AU94" i="1"/>
  <c r="AX94" i="1"/>
  <c r="W29" i="1"/>
  <c r="BA94" i="1"/>
  <c r="AW94" i="1"/>
  <c r="AK30" i="1"/>
  <c r="AY94" i="1"/>
  <c r="J30" i="7" l="1"/>
  <c r="AG100" i="1"/>
  <c r="J30" i="2"/>
  <c r="AG95" i="1" s="1"/>
  <c r="J30" i="3"/>
  <c r="AG96" i="1" s="1"/>
  <c r="J30" i="5"/>
  <c r="AG98" i="1"/>
  <c r="AT94" i="1"/>
  <c r="W30" i="1"/>
  <c r="J39" i="2" l="1"/>
  <c r="J39" i="5"/>
  <c r="J39" i="3"/>
  <c r="J39" i="7"/>
  <c r="AN95" i="1"/>
  <c r="AN96" i="1"/>
  <c r="AN98" i="1"/>
  <c r="AG94" i="1"/>
  <c r="AK26" i="1" s="1"/>
  <c r="AK35" i="1" s="1"/>
  <c r="AN100" i="1"/>
  <c r="AN94" i="1" l="1"/>
</calcChain>
</file>

<file path=xl/sharedStrings.xml><?xml version="1.0" encoding="utf-8"?>
<sst xmlns="http://schemas.openxmlformats.org/spreadsheetml/2006/main" count="5595" uniqueCount="809">
  <si>
    <t>Export Komplet</t>
  </si>
  <si>
    <t/>
  </si>
  <si>
    <t>2.0</t>
  </si>
  <si>
    <t>ZAMOK</t>
  </si>
  <si>
    <t>False</t>
  </si>
  <si>
    <t>{473a8e24-dfb1-4667-85c9-d48e9b9ac4d5}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</si>
  <si>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</si>
  <si>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</si>
  <si>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</si>
  <si>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</si>
  <si>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</si>
  <si>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</si>
  <si>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</si>
  <si>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2024_S_357_1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</si>
  <si>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</si>
  <si>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</si>
  <si>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Gymnázium Ivana Krasku v Rimavskej Sobote, debarierizácia budovy</t>
  </si>
  <si>
    <t>JKSO:</t>
  </si>
  <si>
    <t>KS:</t>
  </si>
  <si>
    <t>Miesto:</t>
  </si>
  <si>
    <t>Rimavská Sobota</t>
  </si>
  <si>
    <t>Dátum:</t>
  </si>
  <si>
    <t>18. 6. 2024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</si>
  <si>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</si>
  <si>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</si>
  <si>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</si>
  <si>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</si>
  <si>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</si>
  <si>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</si>
  <si>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</si>
  <si>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AXA Projekt s.r.o.</t>
  </si>
  <si>
    <t>True</t>
  </si>
  <si>
    <t>Spracovateľ:</t>
  </si>
  <si>
    <t xml:space="preserve">Vladimír Pilnik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</si>
  <si>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</si>
  <si>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</si>
  <si>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</si>
  <si>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</si>
  <si>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</si>
  <si>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</si>
  <si>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</si>
  <si>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</si>
  <si>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</si>
  <si>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</si>
  <si>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</si>
  <si>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</si>
  <si>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</si>
  <si>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</si>
  <si>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</si>
  <si>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</si>
  <si>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</si>
  <si>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</si>
  <si>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</si>
  <si>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</si>
  <si>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</si>
  <si>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</si>
  <si>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</si>
  <si>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</si>
  <si>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</si>
  <si>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</si>
  <si>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</si>
  <si>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</si>
  <si>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</si>
  <si>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</si>
  <si>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</si>
  <si>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</si>
  <si>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</si>
  <si>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</si>
  <si>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</si>
  <si>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</si>
  <si>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</si>
  <si>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</si>
  <si>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</si>
  <si>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</si>
  <si>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</si>
  <si>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</si>
  <si>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</si>
  <si>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</si>
  <si>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</si>
  <si>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</si>
  <si>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</si>
  <si>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Bezbariérový prístup do objektu</t>
  </si>
  <si>
    <t>STA</t>
  </si>
  <si>
    <t>1</t>
  </si>
  <si>
    <t>{f8f51d95-6797-443e-8769-6efdd2732e2d}</t>
  </si>
  <si>
    <t>SO 02</t>
  </si>
  <si>
    <t>Rekonštrukcia hlavného vstupu do objektu</t>
  </si>
  <si>
    <t>{ceba3124-d5f6-4ffa-8bd3-a55c795daef0}</t>
  </si>
  <si>
    <t>SO 04</t>
  </si>
  <si>
    <t>Bezbarierové WC 1.NP</t>
  </si>
  <si>
    <t>{e05eecbd-3617-4c76-b301-c3b5dbf1683a}</t>
  </si>
  <si>
    <t>SO 06</t>
  </si>
  <si>
    <t>Prechodové prahy</t>
  </si>
  <si>
    <t>{ec970d8d-4258-4c2d-8468-f6e45858821c}</t>
  </si>
  <si>
    <t>SO 07</t>
  </si>
  <si>
    <t>Návrh riešenia na bezbariérového prekonávania podlaží - výťah</t>
  </si>
  <si>
    <t>{059454c3-01b3-4ad2-b84a-d2553566dc29}</t>
  </si>
  <si>
    <t>SO 08</t>
  </si>
  <si>
    <t>Priestory na výučbu</t>
  </si>
  <si>
    <t>{3c15d919-c26f-42b6-be1f-16dc9d7148d1}</t>
  </si>
  <si>
    <t>KRYCÍ LIST ROZPOČTU</t>
  </si>
  <si>
    <t>Objekt:</t>
  </si>
  <si>
    <t>SO 01 - Bezbariérový prístup do objektu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</si>
  <si>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</si>
  <si>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</si>
  <si>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</si>
  <si>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</si>
  <si>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</si>
  <si>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</si>
  <si>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</si>
  <si>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</si>
  <si>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</si>
  <si>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</si>
  <si>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VRN - Investičné náklady neobsiahnuté v cenách</t>
  </si>
  <si>
    <t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</si>
  <si>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</si>
  <si>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</si>
  <si>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</si>
  <si>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</si>
  <si>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</si>
  <si>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</si>
  <si>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</si>
  <si>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</si>
  <si>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</si>
  <si>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</si>
  <si>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</si>
  <si>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</si>
  <si>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</si>
  <si>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</si>
  <si>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</si>
  <si>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</si>
  <si>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4</t>
  </si>
  <si>
    <t>K</t>
  </si>
  <si>
    <t>113152130.S</t>
  </si>
  <si>
    <t>Frézovanie asf. podkladu alebo krytu bez prek., plochy do 500 m2, pruh š. do 0,5 m, hr. 50 mm  0,125 t</t>
  </si>
  <si>
    <t>m2</t>
  </si>
  <si>
    <t>2</t>
  </si>
  <si>
    <t>-635466635</t>
  </si>
  <si>
    <t>VV</t>
  </si>
  <si>
    <t xml:space="preserve">Výmera </t>
  </si>
  <si>
    <t>18</t>
  </si>
  <si>
    <t>Súčet</t>
  </si>
  <si>
    <t>5</t>
  </si>
  <si>
    <t>Komunikácie</t>
  </si>
  <si>
    <t>9</t>
  </si>
  <si>
    <t>573211111.S</t>
  </si>
  <si>
    <t>Postrek asfaltový spojovací bez posypu kamenivom z asfaltu cestného v množstve 0,70 kg/m2</t>
  </si>
  <si>
    <t>-169604195</t>
  </si>
  <si>
    <t>10</t>
  </si>
  <si>
    <t>577134211.S</t>
  </si>
  <si>
    <t>Asfaltový betón vrstva obrusná AC 11 O v pruhu š. do 3 m z nemodifik. asfaltu tr. I, po zhutnení hr. 40 mm</t>
  </si>
  <si>
    <t>668685142</t>
  </si>
  <si>
    <t>Ostatné konštrukcie a práce-búranie</t>
  </si>
  <si>
    <t>29</t>
  </si>
  <si>
    <t>979081111.S</t>
  </si>
  <si>
    <t>Odvoz sutiny a vybúraných hmôt na skládku do 1 km</t>
  </si>
  <si>
    <t>t</t>
  </si>
  <si>
    <t>1542977137</t>
  </si>
  <si>
    <t>30</t>
  </si>
  <si>
    <t>979081121.S</t>
  </si>
  <si>
    <t>Odvoz sutiny a vybúraných hmôt na skládku za každý ďalší 1 km</t>
  </si>
  <si>
    <t>1787353563</t>
  </si>
  <si>
    <t>2,25*19 'Prepočítané koeficientom množstva</t>
  </si>
  <si>
    <t>31</t>
  </si>
  <si>
    <t>979082111.S</t>
  </si>
  <si>
    <t>Vnútrostavenisková doprava sutiny a vybúraných hmôt do 10 m</t>
  </si>
  <si>
    <t>1521589082</t>
  </si>
  <si>
    <t>32</t>
  </si>
  <si>
    <t>979082121.S</t>
  </si>
  <si>
    <t>Vnútrostavenisková doprava sutiny a vybúraných hmôt za každých ďalších 5 m</t>
  </si>
  <si>
    <t>-124235810</t>
  </si>
  <si>
    <t>2,25*5 'Prepočítané koeficientom množstva</t>
  </si>
  <si>
    <t>33</t>
  </si>
  <si>
    <t>979089212.S</t>
  </si>
  <si>
    <t>Poplatok za skládku - bitúmenové zmesi, uholný decht, dechtové výrobky (17 03 ), ostatné</t>
  </si>
  <si>
    <t>-1499051326</t>
  </si>
  <si>
    <t>99</t>
  </si>
  <si>
    <t>Presun hmôt HSV</t>
  </si>
  <si>
    <t>34</t>
  </si>
  <si>
    <t>998225111.S</t>
  </si>
  <si>
    <t>Presun hmôt pre pozemnú komunikáciu a letisko s krytom asfaltovým akejkoľvek dĺžky objektu</t>
  </si>
  <si>
    <t>1668758840</t>
  </si>
  <si>
    <t>35</t>
  </si>
  <si>
    <t>998225191.S</t>
  </si>
  <si>
    <t>Príplatok za zväčšený presun pre pozemnú komunikáciu a letisko s krytom asfaltovým nad vymedzenú najväčšiu dopravnú vzdialenosť do 1000 m</t>
  </si>
  <si>
    <t>-548605907</t>
  </si>
  <si>
    <t>VRN</t>
  </si>
  <si>
    <t>Investičné náklady neobsiahnuté v cenách</t>
  </si>
  <si>
    <t>36</t>
  </si>
  <si>
    <t>001400011.S</t>
  </si>
  <si>
    <t>Ostatné náklady stavby - bez rozlíšenia</t>
  </si>
  <si>
    <t>%</t>
  </si>
  <si>
    <t>1024</t>
  </si>
  <si>
    <t>437110050</t>
  </si>
  <si>
    <t>VP</t>
  </si>
  <si>
    <t xml:space="preserve">  Práce naviac</t>
  </si>
  <si>
    <t>PN</t>
  </si>
  <si>
    <t>SO 02 - Rekonštrukcia hlavného vstupu do objektu</t>
  </si>
  <si>
    <t xml:space="preserve">    6 - Úpravy povrchov, podlahy, osadenie</t>
  </si>
  <si>
    <t>PSV - Práce a dodávky PSV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</si>
  <si>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</si>
  <si>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</si>
  <si>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</si>
  <si>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775 - Podlahy vlysové a parketové</t>
  </si>
  <si>
    <t xml:space="preserve">    783 - Nátery</t>
  </si>
  <si>
    <t>M - Práce a dodávky M</t>
  </si>
  <si>
    <t xml:space="preserve">    22-M - Montáže oznamovacích a zabezpečovacích zariadení</t>
  </si>
  <si>
    <t>564750111.S</t>
  </si>
  <si>
    <t>Podklad alebo kryt z kameniva hrubého drveného veľ. 8-16 mm s rozprestretím a zhutnením hr. 150 mm</t>
  </si>
  <si>
    <t>1349464896</t>
  </si>
  <si>
    <t>60,5+8,43</t>
  </si>
  <si>
    <t>596811321.S</t>
  </si>
  <si>
    <t>Kladenie betónovej dlažby s vyplnením škár do lôžka z kameniva, veľ. do 0,25 m2 plochy od 50 do 100 m2</t>
  </si>
  <si>
    <t>-1052274780</t>
  </si>
  <si>
    <t>3</t>
  </si>
  <si>
    <t>M</t>
  </si>
  <si>
    <t>592460013700.S</t>
  </si>
  <si>
    <t>Platňa betónová, rozmer 400x400x40 mm, vymývaný betón</t>
  </si>
  <si>
    <t>ks</t>
  </si>
  <si>
    <t>8</t>
  </si>
  <si>
    <t>1630871603</t>
  </si>
  <si>
    <t>68,93*4,04 'Prepočítané koeficientom množstva</t>
  </si>
  <si>
    <t>6</t>
  </si>
  <si>
    <t>Úpravy povrchov, podlahy, osadenie</t>
  </si>
  <si>
    <t>632452618.S</t>
  </si>
  <si>
    <t>Cementová samonivelizačná stierka, pevnosti v tlaku 20 MPa, hr. 10 mm</t>
  </si>
  <si>
    <t>1967022969</t>
  </si>
  <si>
    <t>3,045*6,95*1,05</t>
  </si>
  <si>
    <t>7,705*6,95*1,05</t>
  </si>
  <si>
    <t>7</t>
  </si>
  <si>
    <t>642942221.S</t>
  </si>
  <si>
    <t>Osadenie oceľovej dverovej zárubne alebo rámu, plochy otvoru nad 2,5 do 4,5 m2</t>
  </si>
  <si>
    <t>576274590</t>
  </si>
  <si>
    <t>553310008200</t>
  </si>
  <si>
    <t>Zárubňa oceľová CgU šxvxhr 1450x1970x100 mm</t>
  </si>
  <si>
    <t>2142123045</t>
  </si>
  <si>
    <t>915715101.R</t>
  </si>
  <si>
    <t>Označenie bezbarierového značenia - samolepiaci symbol</t>
  </si>
  <si>
    <t>-1840665442</t>
  </si>
  <si>
    <t>12</t>
  </si>
  <si>
    <t>965043341.S</t>
  </si>
  <si>
    <t>Búranie podkladov pod dlažby, liatych dlažieb a mazanín,betón s poterom,teracom hr.do 100 mm, plochy nad 4 m2  -2,20000t</t>
  </si>
  <si>
    <t>m3</t>
  </si>
  <si>
    <t>-1867054803</t>
  </si>
  <si>
    <t>68,94*0,05</t>
  </si>
  <si>
    <t>13</t>
  </si>
  <si>
    <t>965044201.S</t>
  </si>
  <si>
    <t>Brúsenie existujúcich betónových podláh, zbrúsenie hrúbky do 3 mm -0,00600t</t>
  </si>
  <si>
    <t>700723392</t>
  </si>
  <si>
    <t>19,8+55,44</t>
  </si>
  <si>
    <t>14</t>
  </si>
  <si>
    <t>965044291.S</t>
  </si>
  <si>
    <t>Príplatok k brúseniu existujúcich betónových podláh, za každý ďalší 1 mm hrúbky -0,00200t</t>
  </si>
  <si>
    <t>916269954</t>
  </si>
  <si>
    <t>75,24*2 'Prepočítané koeficientom množstva</t>
  </si>
  <si>
    <t>15</t>
  </si>
  <si>
    <t>965081413.S</t>
  </si>
  <si>
    <t>Búranie schodiskových stupníc a podstupníc,  -0,03900t</t>
  </si>
  <si>
    <t>-453648641</t>
  </si>
  <si>
    <t>0,161*1,8*8+0,28*1,8*8</t>
  </si>
  <si>
    <t>16</t>
  </si>
  <si>
    <t>965081812.S</t>
  </si>
  <si>
    <t>Búranie dlažieb, z kamen., cement., terazzových, čadičových alebo keramických, hr. nad 10 mm,  -0,06500t</t>
  </si>
  <si>
    <t>-1890137472</t>
  </si>
  <si>
    <t>68,94+19,8+55,44</t>
  </si>
  <si>
    <t>17</t>
  </si>
  <si>
    <t>968061116.S</t>
  </si>
  <si>
    <t>Demontáž dverí drevených, 1 bm obvodu - 0,012t</t>
  </si>
  <si>
    <t>m</t>
  </si>
  <si>
    <t>594108616</t>
  </si>
  <si>
    <t>(1,6*2+2,1*2)*2</t>
  </si>
  <si>
    <t>968061126.S</t>
  </si>
  <si>
    <t>Vyvesenie dreveného dverného krídla do suti plochy nad 2 m2, -0,02700t</t>
  </si>
  <si>
    <t>-1896914187</t>
  </si>
  <si>
    <t>19</t>
  </si>
  <si>
    <t>968071116.S</t>
  </si>
  <si>
    <t>Demontáž dverí kovových vchodových, 1 bm obvodu - 0,005t</t>
  </si>
  <si>
    <t>1397581057</t>
  </si>
  <si>
    <t>(6,95*2+2,75*2)*2</t>
  </si>
  <si>
    <t>(2,9*2+2,75*2)</t>
  </si>
  <si>
    <t>968071126.S</t>
  </si>
  <si>
    <t>Vyvesenie kovového dverného krídla do suti plochy nad 2 m2</t>
  </si>
  <si>
    <t>534555537</t>
  </si>
  <si>
    <t>21</t>
  </si>
  <si>
    <t>968072456.S</t>
  </si>
  <si>
    <t>Vybúranie kovových dverových zárubní plochy nad 2 m2,  -0,06300t</t>
  </si>
  <si>
    <t>1468571479</t>
  </si>
  <si>
    <t>6,75*2,75*2+2,9*2,75</t>
  </si>
  <si>
    <t>1,6*2,1*2</t>
  </si>
  <si>
    <t>22</t>
  </si>
  <si>
    <t>746306413</t>
  </si>
  <si>
    <t>23</t>
  </si>
  <si>
    <t>-1979049251</t>
  </si>
  <si>
    <t>21,946*19 'Prepočítané koeficientom množstva</t>
  </si>
  <si>
    <t>24</t>
  </si>
  <si>
    <t>-673307939</t>
  </si>
  <si>
    <t>25</t>
  </si>
  <si>
    <t>-1122604846</t>
  </si>
  <si>
    <t>21,946*5 'Prepočítané koeficientom množstva</t>
  </si>
  <si>
    <t>26</t>
  </si>
  <si>
    <t>979089012.S</t>
  </si>
  <si>
    <t>Poplatok za skládku - betón, tehly, dlaždice (17 01) ostatné</t>
  </si>
  <si>
    <t>1209626870</t>
  </si>
  <si>
    <t>27</t>
  </si>
  <si>
    <t>999281111.S</t>
  </si>
  <si>
    <t>Presun hmôt pre opravy a údržbu objektov vrátane vonkajších plášťov výšky do 25 m</t>
  </si>
  <si>
    <t>805328527</t>
  </si>
  <si>
    <t>PSV</t>
  </si>
  <si>
    <t>Práce a dodávky PSV</t>
  </si>
  <si>
    <t>766</t>
  </si>
  <si>
    <t>Konštrukcie stolárske</t>
  </si>
  <si>
    <t>28</t>
  </si>
  <si>
    <t>766662132.S</t>
  </si>
  <si>
    <t>Montáž dverového krídla otočného dvojkrídlového poldrážkového, do existujúcej zárubne, vrátane kovania</t>
  </si>
  <si>
    <t>-2069468504</t>
  </si>
  <si>
    <t>549150000600.S</t>
  </si>
  <si>
    <t>Kľučka dverová a rozeta 2x, nehrdzavejúca oceľ, povrch nerez brúsený</t>
  </si>
  <si>
    <t>-989332213</t>
  </si>
  <si>
    <t>6116100004.S</t>
  </si>
  <si>
    <t>Dvere vnútorné jednokrídlové, šírka 600-900 mm, plné, RAL2000</t>
  </si>
  <si>
    <t>-63821846</t>
  </si>
  <si>
    <t>766662812.S</t>
  </si>
  <si>
    <t>Demontáž dverného krídla, dokovanie prahu dverí dvojkrídlových,  -0,00200t</t>
  </si>
  <si>
    <t>1347435643</t>
  </si>
  <si>
    <t>998766201.S</t>
  </si>
  <si>
    <t>Presun hmot pre konštrukcie stolárske v objektoch výšky do 6 m</t>
  </si>
  <si>
    <t>-862903020</t>
  </si>
  <si>
    <t>767</t>
  </si>
  <si>
    <t>Konštrukcie doplnkové kovové</t>
  </si>
  <si>
    <t>38</t>
  </si>
  <si>
    <t>767646524.R</t>
  </si>
  <si>
    <t>Montáž dverí hliníkových, presklených, 1 m obvodu dverí</t>
  </si>
  <si>
    <t>-369209760</t>
  </si>
  <si>
    <t>3,245*2+2,75*2</t>
  </si>
  <si>
    <t>39</t>
  </si>
  <si>
    <t>553410032.M11_1</t>
  </si>
  <si>
    <t>Hliníková presklená stena s integrovanými dverami a integrovaným oknom rozmer 3245x2750 mm, krídlo 2x800/2100 mm, okno 635/700 mm, trojsklo, prah zapustený nulový prah, RAL7016</t>
  </si>
  <si>
    <t>-1077011388</t>
  </si>
  <si>
    <t>41</t>
  </si>
  <si>
    <t>553410032.M10_1</t>
  </si>
  <si>
    <t xml:space="preserve">Hliníkové dvere s otočným krídlom v presklenej steny rozmer 6630x2750 mm, krídlo 2x1000/2100 mm, dvojsklo, prah zapustený nulový prah, RAL7016 </t>
  </si>
  <si>
    <t>364812927</t>
  </si>
  <si>
    <t>42</t>
  </si>
  <si>
    <t>553410032.M10_2</t>
  </si>
  <si>
    <t>Hliníkové dvere s otočným krídlom v presklenej steny rozmer 6820x2750 mm, krídlo 2x1000/2100 mm, dvojsklo, prah zapustený nulový prah, RAL7016</t>
  </si>
  <si>
    <t>812116952</t>
  </si>
  <si>
    <t>44</t>
  </si>
  <si>
    <t>998767201.S</t>
  </si>
  <si>
    <t>Presun hmôt pre kovové stavebné doplnkové konštrukcie v objektoch výšky do 6 m</t>
  </si>
  <si>
    <t>1754451863</t>
  </si>
  <si>
    <t>771</t>
  </si>
  <si>
    <t>Podlahy z dlaždíc</t>
  </si>
  <si>
    <t>45</t>
  </si>
  <si>
    <t>771275301.S</t>
  </si>
  <si>
    <t>Montáž obkladov schodiskových stupňov do flexibilného tmelu</t>
  </si>
  <si>
    <t>1994927028</t>
  </si>
  <si>
    <t>0,31*1,8*8</t>
  </si>
  <si>
    <t>0,125*1,8*8</t>
  </si>
  <si>
    <t>46</t>
  </si>
  <si>
    <t>5838400001.S</t>
  </si>
  <si>
    <t>Obklad kamenný protišmykový  - žula, 310x1800 mm</t>
  </si>
  <si>
    <t>-1993975948</t>
  </si>
  <si>
    <t>1,8*0,31*8</t>
  </si>
  <si>
    <t>4,464*1,04 'Prepočítané koeficientom množstva</t>
  </si>
  <si>
    <t>47</t>
  </si>
  <si>
    <t>5838400002.S</t>
  </si>
  <si>
    <t>Obklad kamenný protišmykový  - žula, 125x1800 mm</t>
  </si>
  <si>
    <t>663087181</t>
  </si>
  <si>
    <t>1,8*0,125*8</t>
  </si>
  <si>
    <t>1,8*1,04 'Prepočítané koeficientom množstva</t>
  </si>
  <si>
    <t>48</t>
  </si>
  <si>
    <t>5838400003.S</t>
  </si>
  <si>
    <t>Označenie schodiska</t>
  </si>
  <si>
    <t>1908242254</t>
  </si>
  <si>
    <t>49</t>
  </si>
  <si>
    <t>771576109.S</t>
  </si>
  <si>
    <t>Montáž podláh z dlaždíc keramických do tmelu flexibilného mrazuvzdorného veľ. 300 x 300 mm</t>
  </si>
  <si>
    <t>1461312373</t>
  </si>
  <si>
    <t>50</t>
  </si>
  <si>
    <t>597740001600.S</t>
  </si>
  <si>
    <t>Dlaždice keramické, lxvxhr 297x297x8 mm, protišmyková, RAL 3000 a RAL 1015</t>
  </si>
  <si>
    <t>-1699137012</t>
  </si>
  <si>
    <t>78,448*1,04 'Prepočítané koeficientom množstva</t>
  </si>
  <si>
    <t>51</t>
  </si>
  <si>
    <t>998771201.S</t>
  </si>
  <si>
    <t>Presun hmôt pre podlahy z dlaždíc v objektoch výšky do 6m</t>
  </si>
  <si>
    <t>-516534352</t>
  </si>
  <si>
    <t>775</t>
  </si>
  <si>
    <t>Podlahy vlysové a parketové</t>
  </si>
  <si>
    <t>52</t>
  </si>
  <si>
    <t>775413220.S</t>
  </si>
  <si>
    <t>Montáž prechodovej lišty priskrutkovaním</t>
  </si>
  <si>
    <t>-90537112</t>
  </si>
  <si>
    <t>53</t>
  </si>
  <si>
    <t>611990000800.S</t>
  </si>
  <si>
    <t>Lišta hliníková prechodová skrutkovacia, šírka 32 mm</t>
  </si>
  <si>
    <t>1549435675</t>
  </si>
  <si>
    <t>6,95*1,01 'Prepočítané koeficientom množstva</t>
  </si>
  <si>
    <t>54</t>
  </si>
  <si>
    <t>998775201.S</t>
  </si>
  <si>
    <t>Presun hmôt pre podlahy vlysové a parketové v objektoch výšky do 6 m</t>
  </si>
  <si>
    <t>341910633</t>
  </si>
  <si>
    <t>783</t>
  </si>
  <si>
    <t>Nátery</t>
  </si>
  <si>
    <t>55</t>
  </si>
  <si>
    <t>783222100.S</t>
  </si>
  <si>
    <t>Nátery kov.stav.doplnk.konštr. syntetické farby šedej na vzduchu schnúce dvojnásobné - 70µm - zárubňa RAL 7016</t>
  </si>
  <si>
    <t>-287252825</t>
  </si>
  <si>
    <t>0,25*(1,45+2,02*2)*1,05*2</t>
  </si>
  <si>
    <t>56</t>
  </si>
  <si>
    <t>78382422.R</t>
  </si>
  <si>
    <t>Nátery syntetické farby bielej RAL 1015 povrchov stien dvojnásobné</t>
  </si>
  <si>
    <t>-2011076866</t>
  </si>
  <si>
    <t>2,75*(3,045*2+7,705*2)*1,05</t>
  </si>
  <si>
    <t>57</t>
  </si>
  <si>
    <t>78382423.R</t>
  </si>
  <si>
    <t>Nátery syntetické farby bielej RAL 2000 povrchov stien dvojnásobné</t>
  </si>
  <si>
    <t>-901851234</t>
  </si>
  <si>
    <t>2,02*(0,74*2)*1,05*(8+12)</t>
  </si>
  <si>
    <t>Práce a dodávky M</t>
  </si>
  <si>
    <t>22-M</t>
  </si>
  <si>
    <t>Montáže oznamovacích a zabezpečovacích zariadení</t>
  </si>
  <si>
    <t>58</t>
  </si>
  <si>
    <t>220320.S</t>
  </si>
  <si>
    <t>Montáž a dodávka zvončekového panelu vr. zapojenia a odskúšania</t>
  </si>
  <si>
    <t>kpl</t>
  </si>
  <si>
    <t>64</t>
  </si>
  <si>
    <t>324028470</t>
  </si>
  <si>
    <t>59</t>
  </si>
  <si>
    <t>-1533747974</t>
  </si>
  <si>
    <t>SO 04 - Bezbarierové WC 1.NP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</si>
  <si>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</si>
  <si>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</si>
  <si>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</si>
  <si>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 xml:space="preserve">    763 - Konštrukcie - drevostavby</t>
  </si>
  <si>
    <t xml:space="preserve">    769 - Montáže vzduchotechnických zariadení</t>
  </si>
  <si>
    <t xml:space="preserve">    781 - Obklady</t>
  </si>
  <si>
    <t xml:space="preserve">    784 - Maľby</t>
  </si>
  <si>
    <t xml:space="preserve">    21-M - Elektromontáže</t>
  </si>
  <si>
    <t>612451071.S</t>
  </si>
  <si>
    <t>Vyspravenie povrchu neomietaných betónových stien vnútorných maltou cementovou pre omietky</t>
  </si>
  <si>
    <t>1761701325</t>
  </si>
  <si>
    <t>(3*(3,905*2+3,35*5+3,95*2)*1,05-0,9*2,02*4-1,2*3,35*2)</t>
  </si>
  <si>
    <t>612460121.S</t>
  </si>
  <si>
    <t>Príprava vnútorného podkladu stien penetráciou základnou</t>
  </si>
  <si>
    <t>875563061</t>
  </si>
  <si>
    <t>612460383.S</t>
  </si>
  <si>
    <t>Vnútorná omietka stien vápennocementová štuková (jemná), hr. 3 mm</t>
  </si>
  <si>
    <t>-231790385</t>
  </si>
  <si>
    <t>Odpočet obklad</t>
  </si>
  <si>
    <t>-(2*(3,905*2+3,35*4+3,95*2-0,9*3)*1,05-1,2*3,35)</t>
  </si>
  <si>
    <t>612481119.S</t>
  </si>
  <si>
    <t>Potiahnutie vnútorných stien sklotextilnou mriežkou s celoplošným prilepením</t>
  </si>
  <si>
    <t>-882206631</t>
  </si>
  <si>
    <t>632452616.S</t>
  </si>
  <si>
    <t>Cementová samonivelizačná stierka, pevnosti v tlaku 20 MPa, hr. 8 mm</t>
  </si>
  <si>
    <t>72497367</t>
  </si>
  <si>
    <t>26,38</t>
  </si>
  <si>
    <t>642942111.S</t>
  </si>
  <si>
    <t>Osadenie oceľovej dverovej zárubne alebo rámu, plochy otvoru do 2,5 m2</t>
  </si>
  <si>
    <t>-1856078702</t>
  </si>
  <si>
    <t>553310008000.S</t>
  </si>
  <si>
    <t>Zárubňa oceľová oblá šxvxhr 1100x1970x100 mm P</t>
  </si>
  <si>
    <t>-1784334471</t>
  </si>
  <si>
    <t>962031135.S</t>
  </si>
  <si>
    <t>Búranie priečok alebo vybúranie otvorov plochy nad 4 m2 z tvárnic alebo priečkoviek hr. do150 mm,  -0,11500t</t>
  </si>
  <si>
    <t>1110137972</t>
  </si>
  <si>
    <t>(3*(3,25*2+1*2+0,8*2+2,125+4,48)*1,05-0,6*2,02*6)</t>
  </si>
  <si>
    <t>-970561605</t>
  </si>
  <si>
    <t>(6,65+2,55+16,48)</t>
  </si>
  <si>
    <t>-1807602417</t>
  </si>
  <si>
    <t>25,68*2 'Prepočítané koeficientom množstva</t>
  </si>
  <si>
    <t>11</t>
  </si>
  <si>
    <t>-147117938</t>
  </si>
  <si>
    <t>25,68</t>
  </si>
  <si>
    <t>1523369479</t>
  </si>
  <si>
    <t>(0,6*2+2,02*2)*6</t>
  </si>
  <si>
    <t>968061125.S</t>
  </si>
  <si>
    <t>Vyvesenie dreveného dverného krídla do suti plochy do 2 m2, -0,02400t</t>
  </si>
  <si>
    <t>-250443932</t>
  </si>
  <si>
    <t>968072455.S</t>
  </si>
  <si>
    <t>Vybúranie kovových dverových zárubní plochy do 2 m2,  -0,07600t</t>
  </si>
  <si>
    <t>1567097824</t>
  </si>
  <si>
    <t>0,6*2,02*6</t>
  </si>
  <si>
    <t>-1445708185</t>
  </si>
  <si>
    <t>-1887162932</t>
  </si>
  <si>
    <t>8,801*19 'Prepočítané koeficientom množstva</t>
  </si>
  <si>
    <t>1239801793</t>
  </si>
  <si>
    <t>527692044</t>
  </si>
  <si>
    <t>8,801*5 'Prepočítané koeficientom množstva</t>
  </si>
  <si>
    <t>-1885976436</t>
  </si>
  <si>
    <t>-1947677967</t>
  </si>
  <si>
    <t>721</t>
  </si>
  <si>
    <t>Zdravotechnika - vnútorná kanalizácia</t>
  </si>
  <si>
    <t>721.S</t>
  </si>
  <si>
    <t>Nové rozvody kanalizácia napojené  do pôvodnej kanalizácia ( 1.NP )</t>
  </si>
  <si>
    <t>súb.</t>
  </si>
  <si>
    <t>-349510887</t>
  </si>
  <si>
    <t>721213000.S</t>
  </si>
  <si>
    <t>Montáž podlahového vpustu s vodorovným odtokom DN 50</t>
  </si>
  <si>
    <t>1205407324</t>
  </si>
  <si>
    <t>286630023600.S</t>
  </si>
  <si>
    <t>Podlahový vpust horizontálny odtok DN 50, mriežka/krytka nerez, zápachová uzávierka</t>
  </si>
  <si>
    <t>1154537876</t>
  </si>
  <si>
    <t>998721201.S</t>
  </si>
  <si>
    <t>Presun hmôt pre vnútornú kanalizáciu v objektoch výšky do 6 m</t>
  </si>
  <si>
    <t>-1331216920</t>
  </si>
  <si>
    <t>722</t>
  </si>
  <si>
    <t>Zdravotechnika - vnútorný vodovod</t>
  </si>
  <si>
    <t>722.S</t>
  </si>
  <si>
    <t>Nové rozvody vody ( plasthliník ) napojené na pôvodné rozvody ( 1.NP )</t>
  </si>
  <si>
    <t>660290268</t>
  </si>
  <si>
    <t>725</t>
  </si>
  <si>
    <t>Zdravotechnika - zariaďovacie predmety</t>
  </si>
  <si>
    <t>725110811.S</t>
  </si>
  <si>
    <t>Demontáž záchoda splachovacieho s nádržou alebo s tlakovým splachovačom,  -0,01933t</t>
  </si>
  <si>
    <t>-372416985</t>
  </si>
  <si>
    <t>725119410.S</t>
  </si>
  <si>
    <t>Montáž záchodovej misy keramickej zavesenej s rovným odpadom</t>
  </si>
  <si>
    <t>2052459355</t>
  </si>
  <si>
    <t>642360000550.S</t>
  </si>
  <si>
    <t>Misa záchodová keramická závesná so splachovacím okruhom - bezbarierová</t>
  </si>
  <si>
    <t>-99220284</t>
  </si>
  <si>
    <t>725149715.S</t>
  </si>
  <si>
    <t>Montáž predstenového systému záchodov do ľahkých stien s kovovou konštrukciou</t>
  </si>
  <si>
    <t>-1910648741</t>
  </si>
  <si>
    <t>552370000100.S</t>
  </si>
  <si>
    <t>Predstenový systém pre závesné WC so splachovacou podomietkovou nádržou do ľahkých montovaných konštrukcií</t>
  </si>
  <si>
    <t>-583488933</t>
  </si>
  <si>
    <t>725210821.S</t>
  </si>
  <si>
    <t>Demontáž umývadiel alebo umývadielok bez výtokovej armatúry,  -0,01946t</t>
  </si>
  <si>
    <t>1189810263</t>
  </si>
  <si>
    <t>725219401.S</t>
  </si>
  <si>
    <t>Montáž umývadla keramického na skrutky do muriva, bez výtokovej armatúry</t>
  </si>
  <si>
    <t>-416270931</t>
  </si>
  <si>
    <t>642110004350.S</t>
  </si>
  <si>
    <t>Umývadlo keramické bezbarierové</t>
  </si>
  <si>
    <t>819735947</t>
  </si>
  <si>
    <t>725291111.S</t>
  </si>
  <si>
    <t>Montáž doplnkov</t>
  </si>
  <si>
    <t>-1440555295</t>
  </si>
  <si>
    <t>R6681,44</t>
  </si>
  <si>
    <t>Madlo dvojité pevné 844 mm leštená - nerez,</t>
  </si>
  <si>
    <t>884823020</t>
  </si>
  <si>
    <t>R66813,44</t>
  </si>
  <si>
    <t xml:space="preserve">Úchyt dvojitý sklopný 852 mm leštená - nerez, </t>
  </si>
  <si>
    <t>-1777781747</t>
  </si>
  <si>
    <t>37</t>
  </si>
  <si>
    <t>R6699,44</t>
  </si>
  <si>
    <t xml:space="preserve">Sedačka do sprchy sklopná leštená - nerez, </t>
  </si>
  <si>
    <t>-196612967</t>
  </si>
  <si>
    <t>H3897120030001</t>
  </si>
  <si>
    <t>Madlo do sprchy,nerez,ľavé</t>
  </si>
  <si>
    <t>1571864428</t>
  </si>
  <si>
    <t>H3897220030001</t>
  </si>
  <si>
    <t>Madlo do sprchy,nerez,pravé</t>
  </si>
  <si>
    <t>379158708</t>
  </si>
  <si>
    <t>40</t>
  </si>
  <si>
    <t>725819201.S</t>
  </si>
  <si>
    <t>Montáž ventilu nástenného G 1/2</t>
  </si>
  <si>
    <t>-947069171</t>
  </si>
  <si>
    <t>ARV001</t>
  </si>
  <si>
    <t>Ventil rohový s filtrom 1/2" x 3/8"</t>
  </si>
  <si>
    <t>1324682706</t>
  </si>
  <si>
    <t>P</t>
  </si>
  <si>
    <t>Poznámka k položke:_x000D_
Rohový ventil s filtrom :
  - pre montáž na omietku 
  - pre pripojenie stojankových vodovodných batérií
  - obsahuje filter na nečistoty
  - guľatý dizajn
  - materiál: kov s chromovou povrchovou úpravou
  - rozmer (kus) :150 x 65 x 45 mm
Rozsah dodávky:
  - ventil
  - rozeta kovová</t>
  </si>
  <si>
    <t>725829601.S</t>
  </si>
  <si>
    <t>Montáž batérie umývadlovej a drezovej stojankovej, pákovej alebo klasickej s mechanickým ovládaním</t>
  </si>
  <si>
    <t>452671008</t>
  </si>
  <si>
    <t>43</t>
  </si>
  <si>
    <t>551450003800.S</t>
  </si>
  <si>
    <t>Batéria umývadlová stojanková páková</t>
  </si>
  <si>
    <t>118180481</t>
  </si>
  <si>
    <t>725849205.S</t>
  </si>
  <si>
    <t>Montáž batérie sprchovej nástennej, držiak sprchy s nastaviteľnou výškou sprchy</t>
  </si>
  <si>
    <t>-1938243505</t>
  </si>
  <si>
    <t>551450003300.S</t>
  </si>
  <si>
    <t>Teleskopický sprchový stĺp s nástennou batériou a prepínačom</t>
  </si>
  <si>
    <t>613192088</t>
  </si>
  <si>
    <t>725849231.S</t>
  </si>
  <si>
    <t>Montáž batérie sprchovej termostatickej</t>
  </si>
  <si>
    <t>423406334</t>
  </si>
  <si>
    <t>551450003250.S</t>
  </si>
  <si>
    <t>Batéria sprchová termostatická</t>
  </si>
  <si>
    <t>1184705493</t>
  </si>
  <si>
    <t>725869301.S</t>
  </si>
  <si>
    <t>Montáž zápachovej uzávierky pre zariaďovacie predmety, umývadlovej do D 40 mm</t>
  </si>
  <si>
    <t>1771164718</t>
  </si>
  <si>
    <t>551620006400.S</t>
  </si>
  <si>
    <t>Zápachová uzávierka - sifón pre umývadlá DN 40</t>
  </si>
  <si>
    <t>1530857578</t>
  </si>
  <si>
    <t>998725201.S</t>
  </si>
  <si>
    <t>Presun hmôt pre zariaďovacie predmety v objektoch výšky do 6 m</t>
  </si>
  <si>
    <t>-1229076922</t>
  </si>
  <si>
    <t>763</t>
  </si>
  <si>
    <t>Konštrukcie - drevostavby</t>
  </si>
  <si>
    <t>763120011.S</t>
  </si>
  <si>
    <t>Sadrokartónová inštalačná predstena pre sanitárne zariadenia, kca CD+UD, dvojito opláštená doskou impregnovanou H2 2x12,5 mm</t>
  </si>
  <si>
    <t>-67388688</t>
  </si>
  <si>
    <t>3*(3,95)*1,05</t>
  </si>
  <si>
    <t>998763401.S</t>
  </si>
  <si>
    <t>Presun hmôt pre sadrokartónové konštrukcie v stavbách (objektoch) výšky do 7 m</t>
  </si>
  <si>
    <t>220050640</t>
  </si>
  <si>
    <t>766821001.S</t>
  </si>
  <si>
    <t>Montáž vstavanej skrine, šatníková</t>
  </si>
  <si>
    <t>556912112</t>
  </si>
  <si>
    <t>6151800011.R</t>
  </si>
  <si>
    <t>Kovová skriňa 450x600x1200, uzamykatelná, RAL 2000</t>
  </si>
  <si>
    <t>931950394</t>
  </si>
  <si>
    <t>766821015.S</t>
  </si>
  <si>
    <t>Montáž a dodávka lavice, rozmer 1800x600x480 mm</t>
  </si>
  <si>
    <t>2133787193</t>
  </si>
  <si>
    <t>898036927</t>
  </si>
  <si>
    <t>769</t>
  </si>
  <si>
    <t>Montáže vzduchotechnických zariadení</t>
  </si>
  <si>
    <t>769.S</t>
  </si>
  <si>
    <t>Montáž a dodávka nuteného vetrania ( 1.NP )</t>
  </si>
  <si>
    <t>295898020</t>
  </si>
  <si>
    <t>771576119.S</t>
  </si>
  <si>
    <t>Montáž podláh z dlaždíc keramických do tmelu flexibilného mrazuvzdorného v obmedzenom priestore veľ. 300 x 300 mm</t>
  </si>
  <si>
    <t>1091741284</t>
  </si>
  <si>
    <t>(26,38)*1,05</t>
  </si>
  <si>
    <t>Dlaždice keramické, lxvxhr 297x297x8 mm, protišmyková, sivá farba</t>
  </si>
  <si>
    <t>596317300</t>
  </si>
  <si>
    <t>27,699*1,04 'Prepočítané koeficientom množstva</t>
  </si>
  <si>
    <t>60</t>
  </si>
  <si>
    <t>1620822544</t>
  </si>
  <si>
    <t>781</t>
  </si>
  <si>
    <t>Obklady</t>
  </si>
  <si>
    <t>61</t>
  </si>
  <si>
    <t>781445270.S</t>
  </si>
  <si>
    <t>Montáž obkladov vnútor. stien z obkladačiek kladených do tmelu flexibilného v obmedzenom priestore veľ. 300x300 mm</t>
  </si>
  <si>
    <t>425682777</t>
  </si>
  <si>
    <t>(2*(3,905*2+3,35*4+3,95*2-0,9*3)*1,05-1,2*3,35)</t>
  </si>
  <si>
    <t>62</t>
  </si>
  <si>
    <t>597740000900.S</t>
  </si>
  <si>
    <t>Obklad keramický s hladkým povrchom, lxv 300x300 mm, RAL9010</t>
  </si>
  <si>
    <t>-962124509</t>
  </si>
  <si>
    <t>51,441*1,04 'Prepočítané koeficientom množstva</t>
  </si>
  <si>
    <t>63</t>
  </si>
  <si>
    <t>998781201.S</t>
  </si>
  <si>
    <t>Presun hmôt pre obklady keramické v objektoch výšky do 6 m</t>
  </si>
  <si>
    <t>-21645016</t>
  </si>
  <si>
    <t>1248043127</t>
  </si>
  <si>
    <t>0,25*(0,9+2,02*2)*1,05*2</t>
  </si>
  <si>
    <t>784</t>
  </si>
  <si>
    <t>Maľby</t>
  </si>
  <si>
    <t>65</t>
  </si>
  <si>
    <t>784410100.S</t>
  </si>
  <si>
    <t>Penetrovanie jednonásobné jemnozrnných podkladov výšky do 3,80 m</t>
  </si>
  <si>
    <t>-1458065109</t>
  </si>
  <si>
    <t>66</t>
  </si>
  <si>
    <t>784454271.S</t>
  </si>
  <si>
    <t>Maľby z maliarskych zmesí práškových, základné ručne nanášané dvojnásobné na jemnozrnný podklad na schodisku výšky do 3,80 m</t>
  </si>
  <si>
    <t>337131997</t>
  </si>
  <si>
    <t>21-M</t>
  </si>
  <si>
    <t>Elektromontáže</t>
  </si>
  <si>
    <t>67</t>
  </si>
  <si>
    <t>210.S</t>
  </si>
  <si>
    <t>Nové rozvody elektroinštalácie ( 4KS - svietidlo, 2 KS vypínače, kabeláž CYKY 3x1,5, spínač privolanie pomoci , rôzne )</t>
  </si>
  <si>
    <t>-1859409250</t>
  </si>
  <si>
    <t>68</t>
  </si>
  <si>
    <t>-2019045448</t>
  </si>
  <si>
    <t>SO 06 - Prechodové prahy</t>
  </si>
  <si>
    <t>632452699.S</t>
  </si>
  <si>
    <t>Cementová samonivelizačná stierka, pevnosti v tlaku 30 MPa, hr. 40 mm</t>
  </si>
  <si>
    <t>-430239027</t>
  </si>
  <si>
    <t>0,1*0,9*18</t>
  </si>
  <si>
    <t>974042532.S</t>
  </si>
  <si>
    <t>Vysekanie rýh v betónovej dlažbe do hĺbky 50 mm a šírky do 70 mm,  -0,00800t</t>
  </si>
  <si>
    <t>2059764099</t>
  </si>
  <si>
    <t>0,9*18</t>
  </si>
  <si>
    <t>974083101.S</t>
  </si>
  <si>
    <t>Rezanie betónových mazanín existujúcich nevystužených hĺbky do 50 mm</t>
  </si>
  <si>
    <t>-323173631</t>
  </si>
  <si>
    <t>0,1*2*18</t>
  </si>
  <si>
    <t>0,9*2*18</t>
  </si>
  <si>
    <t>-533987423</t>
  </si>
  <si>
    <t>-1227848382</t>
  </si>
  <si>
    <t>0,13*19 'Prepočítané koeficientom množstva</t>
  </si>
  <si>
    <t>1920233685</t>
  </si>
  <si>
    <t>16404123</t>
  </si>
  <si>
    <t>0,13*5 'Prepočítané koeficientom množstva</t>
  </si>
  <si>
    <t>402991535</t>
  </si>
  <si>
    <t>145614374</t>
  </si>
  <si>
    <t>-966462161</t>
  </si>
  <si>
    <t>611990001125.S</t>
  </si>
  <si>
    <t>Lišta prechodová skrutkovacia, šírka 161 mm</t>
  </si>
  <si>
    <t>-1496465189</t>
  </si>
  <si>
    <t>-415734236</t>
  </si>
  <si>
    <t>SO 07 - Návrh riešenia na bezbariérového prekonávania podlaží - výťah</t>
  </si>
  <si>
    <t xml:space="preserve">    2 - Zakladanie</t>
  </si>
  <si>
    <t xml:space="preserve">    33-M - Montáže dopravných zariadení, skladových zariadení a váh</t>
  </si>
  <si>
    <t>113106611.S</t>
  </si>
  <si>
    <t>Rozoberanie zámkovej dlažby všetkých druhov v ploche do 20 m2,  -0,2600 t</t>
  </si>
  <si>
    <t>681642172</t>
  </si>
  <si>
    <t>4*4*1,05</t>
  </si>
  <si>
    <t>113107122.S</t>
  </si>
  <si>
    <t>Odstránenie krytu v ploche do 200 m2 z kameniva hrubého drveného, hr.100 do 200 mm,  -0,23500t</t>
  </si>
  <si>
    <t>-1277115446</t>
  </si>
  <si>
    <t>131201101.S</t>
  </si>
  <si>
    <t>Výkop nezapaženej jamy v hornine 3, do 100 m3</t>
  </si>
  <si>
    <t>-1751229125</t>
  </si>
  <si>
    <t>4*4*1,2</t>
  </si>
  <si>
    <t>131201109.S</t>
  </si>
  <si>
    <t>Hĺbenie nezapažených jám a zárezov. Príplatok za lepivosť horniny 3</t>
  </si>
  <si>
    <t>-184521573</t>
  </si>
  <si>
    <t>161101501.S</t>
  </si>
  <si>
    <t>Zvislé premiestnenie výkopku z horniny I až IV, nosením za každé 3 m výšky</t>
  </si>
  <si>
    <t>879280183</t>
  </si>
  <si>
    <t>162201101.S</t>
  </si>
  <si>
    <t>Vodorovné premiestnenie výkopku z horniny 1-4 do 20m</t>
  </si>
  <si>
    <t>-342048364</t>
  </si>
  <si>
    <t>162501102.S</t>
  </si>
  <si>
    <t>Vodorovné premiestnenie výkopku po spevnenej ceste z horniny tr.1-4, do 100 m3 na vzdialenosť do 3000 m</t>
  </si>
  <si>
    <t>1429270567</t>
  </si>
  <si>
    <t>162501105.S</t>
  </si>
  <si>
    <t>Vodorovné premiestnenie výkopku po spevnenej ceste z horniny tr.1-4, do 100 m3, príplatok k cene za každých ďalšich a začatých 1000 m</t>
  </si>
  <si>
    <t>188073301</t>
  </si>
  <si>
    <t>19,2*17 'Prepočítané koeficientom množstva</t>
  </si>
  <si>
    <t>167101100.S</t>
  </si>
  <si>
    <t>Nakladanie výkopku tr.1-4 ručne</t>
  </si>
  <si>
    <t>1204977119</t>
  </si>
  <si>
    <t>171201201.S</t>
  </si>
  <si>
    <t>Uloženie sypaniny na skládky do 100 m3</t>
  </si>
  <si>
    <t>-668847398</t>
  </si>
  <si>
    <t>171209002.S</t>
  </si>
  <si>
    <t>Poplatok za skládku - zemina a kamenivo (17 05) ostatné</t>
  </si>
  <si>
    <t>-1318440256</t>
  </si>
  <si>
    <t>19,2*1,89 'Prepočítané koeficientom množstva</t>
  </si>
  <si>
    <t>Zakladanie</t>
  </si>
  <si>
    <t>273321511.S</t>
  </si>
  <si>
    <t>Betón základových dosiek, železový (bez výstuže), tr. C 30/37 - vodostavebný</t>
  </si>
  <si>
    <t>-163635043</t>
  </si>
  <si>
    <t>0,4*(4*4)*1,05</t>
  </si>
  <si>
    <t>273361821.S</t>
  </si>
  <si>
    <t>Výstuž základových dosiek z ocele B500 (10505)</t>
  </si>
  <si>
    <t>-187326645</t>
  </si>
  <si>
    <t>Výmera 55kg/m3</t>
  </si>
  <si>
    <t>6,720*0,055</t>
  </si>
  <si>
    <t>273362442.S</t>
  </si>
  <si>
    <t>Výstuž základových dosiek zo zvár. sietí KARI, priemer drôtu 8/8 mm, veľkosť oka 150x150 mm</t>
  </si>
  <si>
    <t>-1593108311</t>
  </si>
  <si>
    <t>968071113.S</t>
  </si>
  <si>
    <t>Vyvesenie kovového okenného krídla do suti plochy nad 1, 5 m2</t>
  </si>
  <si>
    <t>233524051</t>
  </si>
  <si>
    <t>968071115.S</t>
  </si>
  <si>
    <t>Demontáž okien kovových, 1 bm obvodu - 0,005t</t>
  </si>
  <si>
    <t>1392223271</t>
  </si>
  <si>
    <t>(3,35*2+2,75*2)*2</t>
  </si>
  <si>
    <t>931133768</t>
  </si>
  <si>
    <t>1423292585</t>
  </si>
  <si>
    <t>8,678*19 'Prepočítané koeficientom množstva</t>
  </si>
  <si>
    <t>-679437379</t>
  </si>
  <si>
    <t>-1749793419</t>
  </si>
  <si>
    <t>8,678*5 'Prepočítané koeficientom množstva</t>
  </si>
  <si>
    <t>1978884027</t>
  </si>
  <si>
    <t>76741110.R</t>
  </si>
  <si>
    <t>Montáž a dodávka oplechovanie opláštenia</t>
  </si>
  <si>
    <t>1048550134</t>
  </si>
  <si>
    <t>767411101.S</t>
  </si>
  <si>
    <t>Montáž opláštenia sendvičovými stenovými panelmi s viditeľným spojom na OK, hrúbky do 100 mm</t>
  </si>
  <si>
    <t>-272773090</t>
  </si>
  <si>
    <t>Výmera opláštenie výťahu</t>
  </si>
  <si>
    <t>8,75*(2,95+2,5+2,95)*1,05</t>
  </si>
  <si>
    <t>3,35*2,75*2*1,05-1,1*2,2*2</t>
  </si>
  <si>
    <t>553250002100.S</t>
  </si>
  <si>
    <t>Panel sendvičový z tvrdej polyuretánovej peny PIR stenový štandardný oceľový plášť š. 1100 mm hr. jadra 40 mm</t>
  </si>
  <si>
    <t>517239691</t>
  </si>
  <si>
    <t>767995104.S</t>
  </si>
  <si>
    <t>Montáž ostatných atypických kovových stavebných doplnkových konštrukcií nad 20 do 50 kg</t>
  </si>
  <si>
    <t>kg</t>
  </si>
  <si>
    <t>-1118870404</t>
  </si>
  <si>
    <t>Výmera 45kg/m3</t>
  </si>
  <si>
    <t>4*4*8,715*45</t>
  </si>
  <si>
    <t>533.OK</t>
  </si>
  <si>
    <t>Oceľová konštrukcia výťahu vr náteru RAL 7016</t>
  </si>
  <si>
    <t>2808091</t>
  </si>
  <si>
    <t>767995199.S</t>
  </si>
  <si>
    <t>Príplatok za sťaženú montáž</t>
  </si>
  <si>
    <t>1066442765</t>
  </si>
  <si>
    <t>6274,800</t>
  </si>
  <si>
    <t>998767202.S</t>
  </si>
  <si>
    <t>Presun hmôt pre kovové stavebné doplnkové konštrukcie v objektoch výšky nad 6 do 12 m</t>
  </si>
  <si>
    <t>785356525</t>
  </si>
  <si>
    <t>33-M</t>
  </si>
  <si>
    <t>Montáže dopravných zariadení, skladových zariadení a váh</t>
  </si>
  <si>
    <t>33003005.R</t>
  </si>
  <si>
    <t>Výťah 2 stanice-2 nástupištia - komplet dodávka</t>
  </si>
  <si>
    <t>735553879</t>
  </si>
  <si>
    <t>Poznámka k položke:_x000D_
Hlavné parametre_x000D_
Parameter Voľba_x000D_
Pozícia 100 V.1_x000D_
Nosnosť / Počet osôb 630 kg / 8_x000D_
Rýchlosť 1.0 m/s_x000D_
Počet staníc / nástupísk 2 / 2 (0, 1)_x000D_
Hlavná stanica 1 (0)_x000D_
Zdvih 4.85 m_x000D_
Strojovňa Riešenie bez strojovne (MRL)_x000D_
Hlava šachty 2865 mm (pod spodnú hranu stropu šachty, bez montážneho nosníka/montážneho prvku)_x000D_
Priehlbina 1000 mm_x000D_
Šachta: šírka x hĺbka 1600 mm x 1750 mm_x000D_
Šachta Ocelľové nosníky_x000D_
Kabína: šírka x hĺbka x výška 1100 mm x 1400 mm x 2100 mm_x000D_
Dvere: šírka x výška 900 mm x 2000 mm_x000D_
Kabínové dvere Automatické 2-panelové s otváraním doľava (T2L)_x000D_
_x000D_
Technická špecifikácia_x000D_
Parameter Voľba_x000D_
Svetelná clona Fotoclona - pre maximálnu ochranu_x000D_
Požiarna odolnosť šacht. dverí EW30_x000D_
Umiestnenie protiváhy Vľavo_x000D_
Zachytávače na protiváhe Nie_x000D_
Počet vstupov do kabíny 1_x000D_
Pohon kabínových dverí Varidor 15_x000D_
Riadenie Riadenie so zberom smerom do hlavnej stanice 1KA_x000D_
Umiestenie rozvádzača (pozícia) Rozvádzač integrovaný v pravej časti rámu šachtových dverí_x000D_
Umiestenie rozvádzača (lokalita) Nástupisko na podlažie 2 na strane 1_x000D_
Menovitý výkon motora PMN 4.6 kW_x000D_
Hlavný prívod - typ TN-S (3L+PE+N)_x000D_
Hlavný prívod - napätie / frekvencia 400 V 50 Hz_x000D_
Prívod šachtového osvetlenia 230 V_x000D_
Počet jázd za hodinu 120_x000D_
Zariadenie v súlade s platnou legislativou STN EN 81-20/50_x000D_
Plný súlad s normou STN EN81-73_x000D_
Inštalačná metóda INEX - montáž bez lešenia_x000D_
_x000D_
Špecifikácie dekorácie_x000D_
Osvetlenie kabíny Automaticky zapnuté / vypnuté_x000D_
Povrchová úprava rámu kabínových dverí Nerezová oceľ brúsená AISI441_x000D_
Ovládací panel v kabíne Nerezová oceľ brúsená AISI304_x000D_
Maticový displej_x000D_
Popis tlačidiel Mechanické tlačidlá_x000D_
Nerezová oceľ AISI304 brúsená čierna_x000D_
Verzia ovládacieho panela na nástupisku Nerezová oceľ brúsená AISI304_x000D_
Na povrchu_x000D_
Ukazovateľ polohy kabíny na všetkých nástupiskách_x000D_
Prah kabínových dverí Hliník_x000D_
Prah šachtových dverí Hliníkový prah_x000D_
Rozmer rámu šachtových dverí 120 mm x 60 mm_x000D_
_x000D_
- dodávku a montáž zariadenia v rozsahu priloženej technickej špecifikácie_x000D_
- dodávku a inštaláciu certifikovaných montážnych závesov/nosníkov podľa podkladu zhotoviteľa_x000D_
- sklopnú sedačku,madlá_x000D_
- zhotovenie technickej a sprievodnej dokumentácie_x000D_
- dopravu na stavbu_x000D_
- ekologickú likvidáciu nenávratných obalov_x000D_
- vykonanie predpísaných skúšok_x000D_
- zaškolenie obsluhy_x000D_
- uvedenie do prevádzky</t>
  </si>
  <si>
    <t>1745424709</t>
  </si>
  <si>
    <t>SO 08 - Priestory na výučbu</t>
  </si>
  <si>
    <t>766641161.S</t>
  </si>
  <si>
    <t>Montáž dverí plastových, 1 m obvodu dverí</t>
  </si>
  <si>
    <t>-808191412</t>
  </si>
  <si>
    <t>1,88*2+2,75*2</t>
  </si>
  <si>
    <t>1,67*2+2,08*2</t>
  </si>
  <si>
    <t>61142000015.S</t>
  </si>
  <si>
    <t>Dvere plastové dvijkrídlové, vxš 2750x1880 mm, dverné krídlo 1000/2000 mm, čiastočné zasklené s nízkym prahom, závesy, klučka, držiak, RAL 7016</t>
  </si>
  <si>
    <t>-327268544</t>
  </si>
  <si>
    <t>61142000016.S</t>
  </si>
  <si>
    <t>Dvere plastové dvijkrídlové, vxš 2080x1670 mm, dverné krídlo 900/2000 mm, čiastočné zasklené s nízkym prahom, závesy, klučka, držiak, RAL 7016</t>
  </si>
  <si>
    <t>1448803135</t>
  </si>
  <si>
    <t>1522069725</t>
  </si>
  <si>
    <t>MV</t>
  </si>
  <si>
    <t>Murárska výpomoc ( začistenie, opravy ostenia )</t>
  </si>
  <si>
    <t>-1165687756</t>
  </si>
  <si>
    <t>-1579208595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</si>
</sst>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4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4" fillId="4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4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/>
    <xf numFmtId="0" fontId="0" fillId="0" borderId="3" xfId="0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4" fontId="26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4" fillId="0" borderId="22" xfId="0" applyFont="1" applyBorder="1" applyAlignment="1">
      <alignment horizontal="center" vertical="center"/>
    </xf>
    <xf numFmtId="49" fontId="24" fillId="0" borderId="22" xfId="0" applyNumberFormat="1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center" vertical="center" wrapText="1"/>
    </xf>
    <xf numFmtId="167" fontId="24" fillId="0" borderId="22" xfId="0" applyNumberFormat="1" applyFont="1" applyBorder="1" applyAlignment="1">
      <alignment vertical="center"/>
    </xf>
    <xf numFmtId="4" fontId="24" fillId="2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5" fillId="2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67" fontId="24" fillId="2" borderId="22" xfId="0" applyNumberFormat="1" applyFont="1" applyFill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49" fontId="0" fillId="2" borderId="22" xfId="0" applyNumberFormat="1" applyFill="1" applyBorder="1" applyAlignment="1" applyProtection="1">
      <alignment horizontal="left" vertical="center" wrapText="1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167" fontId="0" fillId="2" borderId="22" xfId="0" applyNumberFormat="1" applyFill="1" applyBorder="1" applyAlignment="1" applyProtection="1">
      <alignment vertical="center"/>
      <protection locked="0"/>
    </xf>
    <xf numFmtId="4" fontId="0" fillId="2" borderId="22" xfId="0" applyNumberFormat="1" applyFill="1" applyBorder="1" applyAlignment="1" applyProtection="1">
      <alignment vertical="center"/>
      <protection locked="0"/>
    </xf>
    <xf numFmtId="4" fontId="0" fillId="0" borderId="22" xfId="0" applyNumberFormat="1" applyBorder="1" applyAlignment="1">
      <alignment vertical="center"/>
    </xf>
    <xf numFmtId="0" fontId="23" fillId="2" borderId="22" xfId="0" applyFont="1" applyFill="1" applyBorder="1" applyAlignment="1" applyProtection="1">
      <alignment horizontal="left" vertical="center"/>
      <protection locked="0"/>
    </xf>
    <xf numFmtId="0" fontId="23" fillId="2" borderId="22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39" fillId="0" borderId="0" xfId="0" applyFont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left" vertical="center"/>
    </xf>
    <xf numFmtId="0" fontId="24" fillId="4" borderId="7" xfId="0" applyFont="1" applyFill="1" applyBorder="1" applyAlignment="1">
      <alignment horizontal="right" vertical="center"/>
    </xf>
    <xf numFmtId="0" fontId="24" fillId="4" borderId="7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" customHeight="1"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S2" s="16" t="s">
        <v>6</v>
      </c>
      <c r="BT2" s="16" t="s">
        <v>7</v>
      </c>
    </row>
    <row r="3" spans="1:74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ht="12" customHeight="1">
      <c r="B5" s="19"/>
      <c r="D5" s="23" t="s">
        <v>12</v>
      </c>
      <c r="K5" s="223" t="s">
        <v>13</v>
      </c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R5" s="19"/>
      <c r="BE5" s="220" t="s">
        <v>14</v>
      </c>
      <c r="BS5" s="16" t="s">
        <v>6</v>
      </c>
    </row>
    <row r="6" spans="1:74" ht="36.9" customHeight="1">
      <c r="B6" s="19"/>
      <c r="D6" s="25" t="s">
        <v>15</v>
      </c>
      <c r="K6" s="225" t="s">
        <v>16</v>
      </c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R6" s="19"/>
      <c r="BE6" s="221"/>
      <c r="BS6" s="16" t="s">
        <v>6</v>
      </c>
    </row>
    <row r="7" spans="1:74" ht="12" customHeight="1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21"/>
      <c r="BS7" s="16" t="s">
        <v>6</v>
      </c>
    </row>
    <row r="8" spans="1:74" ht="12" customHeight="1">
      <c r="B8" s="19"/>
      <c r="D8" s="26" t="s">
        <v>19</v>
      </c>
      <c r="K8" s="24" t="s">
        <v>20</v>
      </c>
      <c r="AK8" s="26" t="s">
        <v>21</v>
      </c>
      <c r="AN8" s="27" t="s">
        <v>22</v>
      </c>
      <c r="AR8" s="19"/>
      <c r="BE8" s="221"/>
      <c r="BS8" s="16" t="s">
        <v>6</v>
      </c>
    </row>
    <row r="9" spans="1:74" ht="14.4" customHeight="1">
      <c r="B9" s="19"/>
      <c r="AR9" s="19"/>
      <c r="BE9" s="221"/>
      <c r="BS9" s="16" t="s">
        <v>6</v>
      </c>
    </row>
    <row r="10" spans="1:74" ht="12" customHeight="1">
      <c r="B10" s="19"/>
      <c r="D10" s="26" t="s">
        <v>23</v>
      </c>
      <c r="AK10" s="26" t="s">
        <v>24</v>
      </c>
      <c r="AN10" s="24" t="s">
        <v>1</v>
      </c>
      <c r="AR10" s="19"/>
      <c r="BE10" s="221"/>
      <c r="BS10" s="16" t="s">
        <v>6</v>
      </c>
    </row>
    <row r="11" spans="1:74" ht="18.45" customHeight="1">
      <c r="B11" s="19"/>
      <c r="E11" s="24" t="s">
        <v>25</v>
      </c>
      <c r="AK11" s="26" t="s">
        <v>26</v>
      </c>
      <c r="AN11" s="24" t="s">
        <v>1</v>
      </c>
      <c r="AR11" s="19"/>
      <c r="BE11" s="221"/>
      <c r="BS11" s="16" t="s">
        <v>6</v>
      </c>
    </row>
    <row r="12" spans="1:74" ht="6.9" customHeight="1">
      <c r="B12" s="19"/>
      <c r="AR12" s="19"/>
      <c r="BE12" s="221"/>
      <c r="BS12" s="16" t="s">
        <v>6</v>
      </c>
    </row>
    <row r="13" spans="1:74" ht="12" customHeight="1">
      <c r="B13" s="19"/>
      <c r="D13" s="26" t="s">
        <v>27</v>
      </c>
      <c r="AK13" s="26" t="s">
        <v>24</v>
      </c>
      <c r="AN13" s="28" t="s">
        <v>28</v>
      </c>
      <c r="AR13" s="19"/>
      <c r="BE13" s="221"/>
      <c r="BS13" s="16" t="s">
        <v>6</v>
      </c>
    </row>
    <row r="14" spans="1:74" ht="13.2">
      <c r="B14" s="19"/>
      <c r="E14" s="226" t="s">
        <v>28</v>
      </c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6" t="s">
        <v>26</v>
      </c>
      <c r="AN14" s="28" t="s">
        <v>28</v>
      </c>
      <c r="AR14" s="19"/>
      <c r="BE14" s="221"/>
      <c r="BS14" s="16" t="s">
        <v>6</v>
      </c>
    </row>
    <row r="15" spans="1:74" ht="6.9" customHeight="1">
      <c r="B15" s="19"/>
      <c r="AR15" s="19"/>
      <c r="BE15" s="221"/>
      <c r="BS15" s="16" t="s">
        <v>4</v>
      </c>
    </row>
    <row r="16" spans="1:74" ht="12" customHeight="1">
      <c r="B16" s="19"/>
      <c r="D16" s="26" t="s">
        <v>29</v>
      </c>
      <c r="AK16" s="26" t="s">
        <v>24</v>
      </c>
      <c r="AN16" s="24" t="s">
        <v>1</v>
      </c>
      <c r="AR16" s="19"/>
      <c r="BE16" s="221"/>
      <c r="BS16" s="16" t="s">
        <v>4</v>
      </c>
    </row>
    <row r="17" spans="2:71" ht="18.45" customHeight="1">
      <c r="B17" s="19"/>
      <c r="E17" s="24" t="s">
        <v>30</v>
      </c>
      <c r="AK17" s="26" t="s">
        <v>26</v>
      </c>
      <c r="AN17" s="24" t="s">
        <v>1</v>
      </c>
      <c r="AR17" s="19"/>
      <c r="BE17" s="221"/>
      <c r="BS17" s="16" t="s">
        <v>31</v>
      </c>
    </row>
    <row r="18" spans="2:71" ht="6.9" customHeight="1">
      <c r="B18" s="19"/>
      <c r="AR18" s="19"/>
      <c r="BE18" s="221"/>
      <c r="BS18" s="16" t="s">
        <v>6</v>
      </c>
    </row>
    <row r="19" spans="2:71" ht="12" customHeight="1">
      <c r="B19" s="19"/>
      <c r="D19" s="26" t="s">
        <v>32</v>
      </c>
      <c r="AK19" s="26" t="s">
        <v>24</v>
      </c>
      <c r="AN19" s="24" t="s">
        <v>1</v>
      </c>
      <c r="AR19" s="19"/>
      <c r="BE19" s="221"/>
      <c r="BS19" s="16" t="s">
        <v>6</v>
      </c>
    </row>
    <row r="20" spans="2:71" ht="18.45" customHeight="1">
      <c r="B20" s="19"/>
      <c r="E20" s="24" t="s">
        <v>33</v>
      </c>
      <c r="AK20" s="26" t="s">
        <v>26</v>
      </c>
      <c r="AN20" s="24" t="s">
        <v>1</v>
      </c>
      <c r="AR20" s="19"/>
      <c r="BE20" s="221"/>
      <c r="BS20" s="16" t="s">
        <v>31</v>
      </c>
    </row>
    <row r="21" spans="2:71" ht="6.9" customHeight="1">
      <c r="B21" s="19"/>
      <c r="AR21" s="19"/>
      <c r="BE21" s="221"/>
    </row>
    <row r="22" spans="2:71" ht="12" customHeight="1">
      <c r="B22" s="19"/>
      <c r="D22" s="26" t="s">
        <v>34</v>
      </c>
      <c r="AR22" s="19"/>
      <c r="BE22" s="221"/>
    </row>
    <row r="23" spans="2:71" ht="16.5" customHeight="1">
      <c r="B23" s="19"/>
      <c r="E23" s="228" t="s">
        <v>1</v>
      </c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8"/>
      <c r="AR23" s="19"/>
      <c r="BE23" s="221"/>
    </row>
    <row r="24" spans="2:71" ht="6.9" customHeight="1">
      <c r="B24" s="19"/>
      <c r="AR24" s="19"/>
      <c r="BE24" s="221"/>
    </row>
    <row r="25" spans="2:71" ht="6.9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21"/>
    </row>
    <row r="26" spans="2:71" s="1" customFormat="1" ht="25.95" customHeight="1">
      <c r="B26" s="31"/>
      <c r="D26" s="32" t="s">
        <v>35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29">
        <f>ROUND(AG94,2)</f>
        <v>0</v>
      </c>
      <c r="AL26" s="230"/>
      <c r="AM26" s="230"/>
      <c r="AN26" s="230"/>
      <c r="AO26" s="230"/>
      <c r="AR26" s="31"/>
      <c r="BE26" s="221"/>
    </row>
    <row r="27" spans="2:71" s="1" customFormat="1" ht="6.9" customHeight="1">
      <c r="B27" s="31"/>
      <c r="AR27" s="31"/>
      <c r="BE27" s="221"/>
    </row>
    <row r="28" spans="2:71" s="1" customFormat="1" ht="13.2">
      <c r="B28" s="31"/>
      <c r="L28" s="231" t="s">
        <v>36</v>
      </c>
      <c r="M28" s="231"/>
      <c r="N28" s="231"/>
      <c r="O28" s="231"/>
      <c r="P28" s="231"/>
      <c r="W28" s="231" t="s">
        <v>37</v>
      </c>
      <c r="X28" s="231"/>
      <c r="Y28" s="231"/>
      <c r="Z28" s="231"/>
      <c r="AA28" s="231"/>
      <c r="AB28" s="231"/>
      <c r="AC28" s="231"/>
      <c r="AD28" s="231"/>
      <c r="AE28" s="231"/>
      <c r="AK28" s="231" t="s">
        <v>38</v>
      </c>
      <c r="AL28" s="231"/>
      <c r="AM28" s="231"/>
      <c r="AN28" s="231"/>
      <c r="AO28" s="231"/>
      <c r="AR28" s="31"/>
      <c r="BE28" s="221"/>
    </row>
    <row r="29" spans="2:71" s="2" customFormat="1" ht="14.4" customHeight="1">
      <c r="B29" s="35"/>
      <c r="D29" s="26" t="s">
        <v>39</v>
      </c>
      <c r="F29" s="36" t="s">
        <v>40</v>
      </c>
      <c r="L29" s="234">
        <v>0.2</v>
      </c>
      <c r="M29" s="233"/>
      <c r="N29" s="233"/>
      <c r="O29" s="233"/>
      <c r="P29" s="233"/>
      <c r="Q29" s="37"/>
      <c r="R29" s="37"/>
      <c r="S29" s="37"/>
      <c r="T29" s="37"/>
      <c r="U29" s="37"/>
      <c r="V29" s="37"/>
      <c r="W29" s="232">
        <f>ROUND(AZ94, 2)</f>
        <v>0</v>
      </c>
      <c r="X29" s="233"/>
      <c r="Y29" s="233"/>
      <c r="Z29" s="233"/>
      <c r="AA29" s="233"/>
      <c r="AB29" s="233"/>
      <c r="AC29" s="233"/>
      <c r="AD29" s="233"/>
      <c r="AE29" s="233"/>
      <c r="AF29" s="37"/>
      <c r="AG29" s="37"/>
      <c r="AH29" s="37"/>
      <c r="AI29" s="37"/>
      <c r="AJ29" s="37"/>
      <c r="AK29" s="232">
        <f>ROUND(AV94, 2)</f>
        <v>0</v>
      </c>
      <c r="AL29" s="233"/>
      <c r="AM29" s="233"/>
      <c r="AN29" s="233"/>
      <c r="AO29" s="233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22"/>
    </row>
    <row r="30" spans="2:71" s="2" customFormat="1" ht="14.4" customHeight="1">
      <c r="B30" s="35"/>
      <c r="F30" s="36" t="s">
        <v>41</v>
      </c>
      <c r="L30" s="234">
        <v>0.2</v>
      </c>
      <c r="M30" s="233"/>
      <c r="N30" s="233"/>
      <c r="O30" s="233"/>
      <c r="P30" s="233"/>
      <c r="Q30" s="37"/>
      <c r="R30" s="37"/>
      <c r="S30" s="37"/>
      <c r="T30" s="37"/>
      <c r="U30" s="37"/>
      <c r="V30" s="37"/>
      <c r="W30" s="232">
        <f>ROUND(BA94, 2)</f>
        <v>0</v>
      </c>
      <c r="X30" s="233"/>
      <c r="Y30" s="233"/>
      <c r="Z30" s="233"/>
      <c r="AA30" s="233"/>
      <c r="AB30" s="233"/>
      <c r="AC30" s="233"/>
      <c r="AD30" s="233"/>
      <c r="AE30" s="233"/>
      <c r="AF30" s="37"/>
      <c r="AG30" s="37"/>
      <c r="AH30" s="37"/>
      <c r="AI30" s="37"/>
      <c r="AJ30" s="37"/>
      <c r="AK30" s="232">
        <f>ROUND(AW94, 2)</f>
        <v>0</v>
      </c>
      <c r="AL30" s="233"/>
      <c r="AM30" s="233"/>
      <c r="AN30" s="233"/>
      <c r="AO30" s="233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22"/>
    </row>
    <row r="31" spans="2:71" s="2" customFormat="1" ht="14.4" hidden="1" customHeight="1">
      <c r="B31" s="35"/>
      <c r="F31" s="26" t="s">
        <v>42</v>
      </c>
      <c r="L31" s="235">
        <v>0.2</v>
      </c>
      <c r="M31" s="236"/>
      <c r="N31" s="236"/>
      <c r="O31" s="236"/>
      <c r="P31" s="236"/>
      <c r="W31" s="237">
        <f>ROUND(BB94, 2)</f>
        <v>0</v>
      </c>
      <c r="X31" s="236"/>
      <c r="Y31" s="236"/>
      <c r="Z31" s="236"/>
      <c r="AA31" s="236"/>
      <c r="AB31" s="236"/>
      <c r="AC31" s="236"/>
      <c r="AD31" s="236"/>
      <c r="AE31" s="236"/>
      <c r="AK31" s="237">
        <v>0</v>
      </c>
      <c r="AL31" s="236"/>
      <c r="AM31" s="236"/>
      <c r="AN31" s="236"/>
      <c r="AO31" s="236"/>
      <c r="AR31" s="35"/>
      <c r="BE31" s="222"/>
    </row>
    <row r="32" spans="2:71" s="2" customFormat="1" ht="14.4" hidden="1" customHeight="1">
      <c r="B32" s="35"/>
      <c r="F32" s="26" t="s">
        <v>43</v>
      </c>
      <c r="L32" s="235">
        <v>0.2</v>
      </c>
      <c r="M32" s="236"/>
      <c r="N32" s="236"/>
      <c r="O32" s="236"/>
      <c r="P32" s="236"/>
      <c r="W32" s="237">
        <f>ROUND(BC94, 2)</f>
        <v>0</v>
      </c>
      <c r="X32" s="236"/>
      <c r="Y32" s="236"/>
      <c r="Z32" s="236"/>
      <c r="AA32" s="236"/>
      <c r="AB32" s="236"/>
      <c r="AC32" s="236"/>
      <c r="AD32" s="236"/>
      <c r="AE32" s="236"/>
      <c r="AK32" s="237">
        <v>0</v>
      </c>
      <c r="AL32" s="236"/>
      <c r="AM32" s="236"/>
      <c r="AN32" s="236"/>
      <c r="AO32" s="236"/>
      <c r="AR32" s="35"/>
      <c r="BE32" s="222"/>
    </row>
    <row r="33" spans="2:57" s="2" customFormat="1" ht="14.4" hidden="1" customHeight="1">
      <c r="B33" s="35"/>
      <c r="F33" s="36" t="s">
        <v>44</v>
      </c>
      <c r="L33" s="234">
        <v>0</v>
      </c>
      <c r="M33" s="233"/>
      <c r="N33" s="233"/>
      <c r="O33" s="233"/>
      <c r="P33" s="233"/>
      <c r="Q33" s="37"/>
      <c r="R33" s="37"/>
      <c r="S33" s="37"/>
      <c r="T33" s="37"/>
      <c r="U33" s="37"/>
      <c r="V33" s="37"/>
      <c r="W33" s="232">
        <f>ROUND(BD94, 2)</f>
        <v>0</v>
      </c>
      <c r="X33" s="233"/>
      <c r="Y33" s="233"/>
      <c r="Z33" s="233"/>
      <c r="AA33" s="233"/>
      <c r="AB33" s="233"/>
      <c r="AC33" s="233"/>
      <c r="AD33" s="233"/>
      <c r="AE33" s="233"/>
      <c r="AF33" s="37"/>
      <c r="AG33" s="37"/>
      <c r="AH33" s="37"/>
      <c r="AI33" s="37"/>
      <c r="AJ33" s="37"/>
      <c r="AK33" s="232">
        <v>0</v>
      </c>
      <c r="AL33" s="233"/>
      <c r="AM33" s="233"/>
      <c r="AN33" s="233"/>
      <c r="AO33" s="233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22"/>
    </row>
    <row r="34" spans="2:57" s="1" customFormat="1" ht="6.9" customHeight="1">
      <c r="B34" s="31"/>
      <c r="AR34" s="31"/>
      <c r="BE34" s="221"/>
    </row>
    <row r="35" spans="2:57" s="1" customFormat="1" ht="25.95" customHeight="1">
      <c r="B35" s="31"/>
      <c r="C35" s="39"/>
      <c r="D35" s="40" t="s">
        <v>45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46</v>
      </c>
      <c r="U35" s="41"/>
      <c r="V35" s="41"/>
      <c r="W35" s="41"/>
      <c r="X35" s="241" t="s">
        <v>47</v>
      </c>
      <c r="Y35" s="239"/>
      <c r="Z35" s="239"/>
      <c r="AA35" s="239"/>
      <c r="AB35" s="239"/>
      <c r="AC35" s="41"/>
      <c r="AD35" s="41"/>
      <c r="AE35" s="41"/>
      <c r="AF35" s="41"/>
      <c r="AG35" s="41"/>
      <c r="AH35" s="41"/>
      <c r="AI35" s="41"/>
      <c r="AJ35" s="41"/>
      <c r="AK35" s="238">
        <f>SUM(AK26:AK33)</f>
        <v>0</v>
      </c>
      <c r="AL35" s="239"/>
      <c r="AM35" s="239"/>
      <c r="AN35" s="239"/>
      <c r="AO35" s="240"/>
      <c r="AP35" s="39"/>
      <c r="AQ35" s="39"/>
      <c r="AR35" s="31"/>
    </row>
    <row r="36" spans="2:57" s="1" customFormat="1" ht="6.9" customHeight="1">
      <c r="B36" s="31"/>
      <c r="AR36" s="31"/>
    </row>
    <row r="37" spans="2:57" s="1" customFormat="1" ht="14.4" customHeight="1">
      <c r="B37" s="31"/>
      <c r="AR37" s="31"/>
    </row>
    <row r="38" spans="2:57" ht="14.4" customHeight="1">
      <c r="B38" s="19"/>
      <c r="AR38" s="19"/>
    </row>
    <row r="39" spans="2:57" ht="14.4" customHeight="1">
      <c r="B39" s="19"/>
      <c r="AR39" s="19"/>
    </row>
    <row r="40" spans="2:57" ht="14.4" customHeight="1">
      <c r="B40" s="19"/>
      <c r="AR40" s="19"/>
    </row>
    <row r="41" spans="2:57" ht="14.4" customHeight="1">
      <c r="B41" s="19"/>
      <c r="AR41" s="19"/>
    </row>
    <row r="42" spans="2:57" ht="14.4" customHeight="1">
      <c r="B42" s="19"/>
      <c r="AR42" s="19"/>
    </row>
    <row r="43" spans="2:57" ht="14.4" customHeight="1">
      <c r="B43" s="19"/>
      <c r="AR43" s="19"/>
    </row>
    <row r="44" spans="2:57" ht="14.4" customHeight="1">
      <c r="B44" s="19"/>
      <c r="AR44" s="19"/>
    </row>
    <row r="45" spans="2:57" ht="14.4" customHeight="1">
      <c r="B45" s="19"/>
      <c r="AR45" s="19"/>
    </row>
    <row r="46" spans="2:57" ht="14.4" customHeight="1">
      <c r="B46" s="19"/>
      <c r="AR46" s="19"/>
    </row>
    <row r="47" spans="2:57" ht="14.4" customHeight="1">
      <c r="B47" s="19"/>
      <c r="AR47" s="19"/>
    </row>
    <row r="48" spans="2:57" ht="14.4" customHeight="1">
      <c r="B48" s="19"/>
      <c r="AR48" s="19"/>
    </row>
    <row r="49" spans="2:44" s="1" customFormat="1" ht="14.4" customHeight="1">
      <c r="B49" s="31"/>
      <c r="D49" s="43" t="s">
        <v>48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49</v>
      </c>
      <c r="AI49" s="44"/>
      <c r="AJ49" s="44"/>
      <c r="AK49" s="44"/>
      <c r="AL49" s="44"/>
      <c r="AM49" s="44"/>
      <c r="AN49" s="44"/>
      <c r="AO49" s="44"/>
      <c r="AR49" s="31"/>
    </row>
    <row r="50" spans="2:44" ht="10.199999999999999">
      <c r="B50" s="19"/>
      <c r="AR50" s="19"/>
    </row>
    <row r="51" spans="2:44" ht="10.199999999999999">
      <c r="B51" s="19"/>
      <c r="AR51" s="19"/>
    </row>
    <row r="52" spans="2:44" ht="10.199999999999999">
      <c r="B52" s="19"/>
      <c r="AR52" s="19"/>
    </row>
    <row r="53" spans="2:44" ht="10.199999999999999">
      <c r="B53" s="19"/>
      <c r="AR53" s="19"/>
    </row>
    <row r="54" spans="2:44" ht="10.199999999999999">
      <c r="B54" s="19"/>
      <c r="AR54" s="19"/>
    </row>
    <row r="55" spans="2:44" ht="10.199999999999999">
      <c r="B55" s="19"/>
      <c r="AR55" s="19"/>
    </row>
    <row r="56" spans="2:44" ht="10.199999999999999">
      <c r="B56" s="19"/>
      <c r="AR56" s="19"/>
    </row>
    <row r="57" spans="2:44" ht="10.199999999999999">
      <c r="B57" s="19"/>
      <c r="AR57" s="19"/>
    </row>
    <row r="58" spans="2:44" ht="10.199999999999999">
      <c r="B58" s="19"/>
      <c r="AR58" s="19"/>
    </row>
    <row r="59" spans="2:44" ht="10.199999999999999">
      <c r="B59" s="19"/>
      <c r="AR59" s="19"/>
    </row>
    <row r="60" spans="2:44" s="1" customFormat="1" ht="13.2">
      <c r="B60" s="31"/>
      <c r="D60" s="45" t="s">
        <v>50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51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50</v>
      </c>
      <c r="AI60" s="33"/>
      <c r="AJ60" s="33"/>
      <c r="AK60" s="33"/>
      <c r="AL60" s="33"/>
      <c r="AM60" s="45" t="s">
        <v>51</v>
      </c>
      <c r="AN60" s="33"/>
      <c r="AO60" s="33"/>
      <c r="AR60" s="31"/>
    </row>
    <row r="61" spans="2:44" ht="10.199999999999999">
      <c r="B61" s="19"/>
      <c r="AR61" s="19"/>
    </row>
    <row r="62" spans="2:44" ht="10.199999999999999">
      <c r="B62" s="19"/>
      <c r="AR62" s="19"/>
    </row>
    <row r="63" spans="2:44" ht="10.199999999999999">
      <c r="B63" s="19"/>
      <c r="AR63" s="19"/>
    </row>
    <row r="64" spans="2:44" s="1" customFormat="1" ht="13.2">
      <c r="B64" s="31"/>
      <c r="D64" s="43" t="s">
        <v>52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53</v>
      </c>
      <c r="AI64" s="44"/>
      <c r="AJ64" s="44"/>
      <c r="AK64" s="44"/>
      <c r="AL64" s="44"/>
      <c r="AM64" s="44"/>
      <c r="AN64" s="44"/>
      <c r="AO64" s="44"/>
      <c r="AR64" s="31"/>
    </row>
    <row r="65" spans="2:44" ht="10.199999999999999">
      <c r="B65" s="19"/>
      <c r="AR65" s="19"/>
    </row>
    <row r="66" spans="2:44" ht="10.199999999999999">
      <c r="B66" s="19"/>
      <c r="AR66" s="19"/>
    </row>
    <row r="67" spans="2:44" ht="10.199999999999999">
      <c r="B67" s="19"/>
      <c r="AR67" s="19"/>
    </row>
    <row r="68" spans="2:44" ht="10.199999999999999">
      <c r="B68" s="19"/>
      <c r="AR68" s="19"/>
    </row>
    <row r="69" spans="2:44" ht="10.199999999999999">
      <c r="B69" s="19"/>
      <c r="AR69" s="19"/>
    </row>
    <row r="70" spans="2:44" ht="10.199999999999999">
      <c r="B70" s="19"/>
      <c r="AR70" s="19"/>
    </row>
    <row r="71" spans="2:44" ht="10.199999999999999">
      <c r="B71" s="19"/>
      <c r="AR71" s="19"/>
    </row>
    <row r="72" spans="2:44" ht="10.199999999999999">
      <c r="B72" s="19"/>
      <c r="AR72" s="19"/>
    </row>
    <row r="73" spans="2:44" ht="10.199999999999999">
      <c r="B73" s="19"/>
      <c r="AR73" s="19"/>
    </row>
    <row r="74" spans="2:44" ht="10.199999999999999">
      <c r="B74" s="19"/>
      <c r="AR74" s="19"/>
    </row>
    <row r="75" spans="2:44" s="1" customFormat="1" ht="13.2">
      <c r="B75" s="31"/>
      <c r="D75" s="45" t="s">
        <v>50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51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50</v>
      </c>
      <c r="AI75" s="33"/>
      <c r="AJ75" s="33"/>
      <c r="AK75" s="33"/>
      <c r="AL75" s="33"/>
      <c r="AM75" s="45" t="s">
        <v>51</v>
      </c>
      <c r="AN75" s="33"/>
      <c r="AO75" s="33"/>
      <c r="AR75" s="31"/>
    </row>
    <row r="76" spans="2:44" s="1" customFormat="1" ht="10.199999999999999">
      <c r="B76" s="31"/>
      <c r="AR76" s="31"/>
    </row>
    <row r="77" spans="2:44" s="1" customFormat="1" ht="6.9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1:91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1:91" s="1" customFormat="1" ht="24.9" customHeight="1">
      <c r="B82" s="31"/>
      <c r="C82" s="20" t="s">
        <v>54</v>
      </c>
      <c r="AR82" s="31"/>
    </row>
    <row r="83" spans="1:91" s="1" customFormat="1" ht="6.9" customHeight="1">
      <c r="B83" s="31"/>
      <c r="AR83" s="31"/>
    </row>
    <row r="84" spans="1:91" s="3" customFormat="1" ht="12" customHeight="1">
      <c r="B84" s="50"/>
      <c r="C84" s="26" t="s">
        <v>12</v>
      </c>
      <c r="L84" s="3" t="str">
        <f>K5</f>
        <v>2024_S_357_1</v>
      </c>
      <c r="AR84" s="50"/>
    </row>
    <row r="85" spans="1:91" s="4" customFormat="1" ht="36.9" customHeight="1">
      <c r="B85" s="51"/>
      <c r="C85" s="52" t="s">
        <v>15</v>
      </c>
      <c r="L85" s="201" t="str">
        <f>K6</f>
        <v>Gymnázium Ivana Krasku v Rimavskej Sobote, debarierizácia budovy</v>
      </c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  <c r="AF85" s="202"/>
      <c r="AG85" s="202"/>
      <c r="AH85" s="202"/>
      <c r="AI85" s="202"/>
      <c r="AJ85" s="202"/>
      <c r="AK85" s="202"/>
      <c r="AL85" s="202"/>
      <c r="AM85" s="202"/>
      <c r="AN85" s="202"/>
      <c r="AO85" s="202"/>
      <c r="AR85" s="51"/>
    </row>
    <row r="86" spans="1:91" s="1" customFormat="1" ht="6.9" customHeight="1">
      <c r="B86" s="31"/>
      <c r="AR86" s="31"/>
    </row>
    <row r="87" spans="1:91" s="1" customFormat="1" ht="12" customHeight="1">
      <c r="B87" s="31"/>
      <c r="C87" s="26" t="s">
        <v>19</v>
      </c>
      <c r="L87" s="53" t="str">
        <f>IF(K8="","",K8)</f>
        <v>Rimavská Sobota</v>
      </c>
      <c r="AI87" s="26" t="s">
        <v>21</v>
      </c>
      <c r="AM87" s="203" t="str">
        <f>IF(AN8= "","",AN8)</f>
        <v>18. 6. 2024</v>
      </c>
      <c r="AN87" s="203"/>
      <c r="AR87" s="31"/>
    </row>
    <row r="88" spans="1:91" s="1" customFormat="1" ht="6.9" customHeight="1">
      <c r="B88" s="31"/>
      <c r="AR88" s="31"/>
    </row>
    <row r="89" spans="1:91" s="1" customFormat="1" ht="15.15" customHeight="1">
      <c r="B89" s="31"/>
      <c r="C89" s="26" t="s">
        <v>23</v>
      </c>
      <c r="L89" s="3" t="str">
        <f>IF(E11= "","",E11)</f>
        <v xml:space="preserve"> </v>
      </c>
      <c r="AI89" s="26" t="s">
        <v>29</v>
      </c>
      <c r="AM89" s="204" t="str">
        <f>IF(E17="","",E17)</f>
        <v>AXA Projekt s.r.o.</v>
      </c>
      <c r="AN89" s="205"/>
      <c r="AO89" s="205"/>
      <c r="AP89" s="205"/>
      <c r="AR89" s="31"/>
      <c r="AS89" s="206" t="s">
        <v>55</v>
      </c>
      <c r="AT89" s="207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15" customHeight="1">
      <c r="B90" s="31"/>
      <c r="C90" s="26" t="s">
        <v>27</v>
      </c>
      <c r="L90" s="3" t="str">
        <f>IF(E14= "Vyplň údaj","",E14)</f>
        <v/>
      </c>
      <c r="AI90" s="26" t="s">
        <v>32</v>
      </c>
      <c r="AM90" s="204" t="str">
        <f>IF(E20="","",E20)</f>
        <v xml:space="preserve">Vladimír Pilnik </v>
      </c>
      <c r="AN90" s="205"/>
      <c r="AO90" s="205"/>
      <c r="AP90" s="205"/>
      <c r="AR90" s="31"/>
      <c r="AS90" s="208"/>
      <c r="AT90" s="209"/>
      <c r="BD90" s="58"/>
    </row>
    <row r="91" spans="1:91" s="1" customFormat="1" ht="10.8" customHeight="1">
      <c r="B91" s="31"/>
      <c r="AR91" s="31"/>
      <c r="AS91" s="208"/>
      <c r="AT91" s="209"/>
      <c r="BD91" s="58"/>
    </row>
    <row r="92" spans="1:91" s="1" customFormat="1" ht="29.25" customHeight="1">
      <c r="B92" s="31"/>
      <c r="C92" s="210" t="s">
        <v>56</v>
      </c>
      <c r="D92" s="211"/>
      <c r="E92" s="211"/>
      <c r="F92" s="211"/>
      <c r="G92" s="211"/>
      <c r="H92" s="59"/>
      <c r="I92" s="213" t="s">
        <v>57</v>
      </c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2" t="s">
        <v>58</v>
      </c>
      <c r="AH92" s="211"/>
      <c r="AI92" s="211"/>
      <c r="AJ92" s="211"/>
      <c r="AK92" s="211"/>
      <c r="AL92" s="211"/>
      <c r="AM92" s="211"/>
      <c r="AN92" s="213" t="s">
        <v>59</v>
      </c>
      <c r="AO92" s="211"/>
      <c r="AP92" s="214"/>
      <c r="AQ92" s="60" t="s">
        <v>60</v>
      </c>
      <c r="AR92" s="31"/>
      <c r="AS92" s="61" t="s">
        <v>61</v>
      </c>
      <c r="AT92" s="62" t="s">
        <v>62</v>
      </c>
      <c r="AU92" s="62" t="s">
        <v>63</v>
      </c>
      <c r="AV92" s="62" t="s">
        <v>64</v>
      </c>
      <c r="AW92" s="62" t="s">
        <v>65</v>
      </c>
      <c r="AX92" s="62" t="s">
        <v>66</v>
      </c>
      <c r="AY92" s="62" t="s">
        <v>67</v>
      </c>
      <c r="AZ92" s="62" t="s">
        <v>68</v>
      </c>
      <c r="BA92" s="62" t="s">
        <v>69</v>
      </c>
      <c r="BB92" s="62" t="s">
        <v>70</v>
      </c>
      <c r="BC92" s="62" t="s">
        <v>71</v>
      </c>
      <c r="BD92" s="63" t="s">
        <v>72</v>
      </c>
    </row>
    <row r="93" spans="1:91" s="1" customFormat="1" ht="10.8" customHeight="1">
      <c r="B93" s="31"/>
      <c r="AR93" s="31"/>
      <c r="AS93" s="64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4" customHeight="1">
      <c r="B94" s="65"/>
      <c r="C94" s="66" t="s">
        <v>73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18">
        <f>ROUND(SUM(AG95:AG100),2)</f>
        <v>0</v>
      </c>
      <c r="AH94" s="218"/>
      <c r="AI94" s="218"/>
      <c r="AJ94" s="218"/>
      <c r="AK94" s="218"/>
      <c r="AL94" s="218"/>
      <c r="AM94" s="218"/>
      <c r="AN94" s="219">
        <f t="shared" ref="AN94:AN100" si="0">SUM(AG94,AT94)</f>
        <v>0</v>
      </c>
      <c r="AO94" s="219"/>
      <c r="AP94" s="219"/>
      <c r="AQ94" s="69" t="s">
        <v>1</v>
      </c>
      <c r="AR94" s="65"/>
      <c r="AS94" s="70">
        <f>ROUND(SUM(AS95:AS100),2)</f>
        <v>0</v>
      </c>
      <c r="AT94" s="71">
        <f t="shared" ref="AT94:AT100" si="1">ROUND(SUM(AV94:AW94),2)</f>
        <v>0</v>
      </c>
      <c r="AU94" s="72">
        <f>ROUND(SUM(AU95:AU100),5)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ROUND(SUM(AZ95:AZ100),2)</f>
        <v>0</v>
      </c>
      <c r="BA94" s="71">
        <f>ROUND(SUM(BA95:BA100),2)</f>
        <v>0</v>
      </c>
      <c r="BB94" s="71">
        <f>ROUND(SUM(BB95:BB100),2)</f>
        <v>0</v>
      </c>
      <c r="BC94" s="71">
        <f>ROUND(SUM(BC95:BC100),2)</f>
        <v>0</v>
      </c>
      <c r="BD94" s="73">
        <f>ROUND(SUM(BD95:BD100),2)</f>
        <v>0</v>
      </c>
      <c r="BS94" s="74" t="s">
        <v>74</v>
      </c>
      <c r="BT94" s="74" t="s">
        <v>75</v>
      </c>
      <c r="BU94" s="75" t="s">
        <v>76</v>
      </c>
      <c r="BV94" s="74" t="s">
        <v>77</v>
      </c>
      <c r="BW94" s="74" t="s">
        <v>5</v>
      </c>
      <c r="BX94" s="74" t="s">
        <v>78</v>
      </c>
      <c r="CL94" s="74" t="s">
        <v>1</v>
      </c>
    </row>
    <row r="95" spans="1:91" s="6" customFormat="1" ht="16.5" customHeight="1">
      <c r="A95" s="76" t="s">
        <v>79</v>
      </c>
      <c r="B95" s="77"/>
      <c r="C95" s="78"/>
      <c r="D95" s="215" t="s">
        <v>80</v>
      </c>
      <c r="E95" s="215"/>
      <c r="F95" s="215"/>
      <c r="G95" s="215"/>
      <c r="H95" s="215"/>
      <c r="I95" s="79"/>
      <c r="J95" s="215" t="s">
        <v>81</v>
      </c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6">
        <f>'SO 01 - Bezbariérový prís...'!J30</f>
        <v>0</v>
      </c>
      <c r="AH95" s="217"/>
      <c r="AI95" s="217"/>
      <c r="AJ95" s="217"/>
      <c r="AK95" s="217"/>
      <c r="AL95" s="217"/>
      <c r="AM95" s="217"/>
      <c r="AN95" s="216">
        <f t="shared" si="0"/>
        <v>0</v>
      </c>
      <c r="AO95" s="217"/>
      <c r="AP95" s="217"/>
      <c r="AQ95" s="80" t="s">
        <v>82</v>
      </c>
      <c r="AR95" s="77"/>
      <c r="AS95" s="81">
        <v>0</v>
      </c>
      <c r="AT95" s="82">
        <f t="shared" si="1"/>
        <v>0</v>
      </c>
      <c r="AU95" s="83">
        <f>'SO 01 - Bezbariérový prís...'!P123</f>
        <v>0</v>
      </c>
      <c r="AV95" s="82">
        <f>'SO 01 - Bezbariérový prís...'!J33</f>
        <v>0</v>
      </c>
      <c r="AW95" s="82">
        <f>'SO 01 - Bezbariérový prís...'!J34</f>
        <v>0</v>
      </c>
      <c r="AX95" s="82">
        <f>'SO 01 - Bezbariérový prís...'!J35</f>
        <v>0</v>
      </c>
      <c r="AY95" s="82">
        <f>'SO 01 - Bezbariérový prís...'!J36</f>
        <v>0</v>
      </c>
      <c r="AZ95" s="82">
        <f>'SO 01 - Bezbariérový prís...'!F33</f>
        <v>0</v>
      </c>
      <c r="BA95" s="82">
        <f>'SO 01 - Bezbariérový prís...'!F34</f>
        <v>0</v>
      </c>
      <c r="BB95" s="82">
        <f>'SO 01 - Bezbariérový prís...'!F35</f>
        <v>0</v>
      </c>
      <c r="BC95" s="82">
        <f>'SO 01 - Bezbariérový prís...'!F36</f>
        <v>0</v>
      </c>
      <c r="BD95" s="84">
        <f>'SO 01 - Bezbariérový prís...'!F37</f>
        <v>0</v>
      </c>
      <c r="BT95" s="85" t="s">
        <v>83</v>
      </c>
      <c r="BV95" s="85" t="s">
        <v>77</v>
      </c>
      <c r="BW95" s="85" t="s">
        <v>84</v>
      </c>
      <c r="BX95" s="85" t="s">
        <v>5</v>
      </c>
      <c r="CL95" s="85" t="s">
        <v>1</v>
      </c>
      <c r="CM95" s="85" t="s">
        <v>75</v>
      </c>
    </row>
    <row r="96" spans="1:91" s="6" customFormat="1" ht="24.75" customHeight="1">
      <c r="A96" s="76" t="s">
        <v>79</v>
      </c>
      <c r="B96" s="77"/>
      <c r="C96" s="78"/>
      <c r="D96" s="215" t="s">
        <v>85</v>
      </c>
      <c r="E96" s="215"/>
      <c r="F96" s="215"/>
      <c r="G96" s="215"/>
      <c r="H96" s="215"/>
      <c r="I96" s="79"/>
      <c r="J96" s="215" t="s">
        <v>86</v>
      </c>
      <c r="K96" s="215"/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6">
        <f>'SO 02 - Rekonštrukcia hla...'!J30</f>
        <v>0</v>
      </c>
      <c r="AH96" s="217"/>
      <c r="AI96" s="217"/>
      <c r="AJ96" s="217"/>
      <c r="AK96" s="217"/>
      <c r="AL96" s="217"/>
      <c r="AM96" s="217"/>
      <c r="AN96" s="216">
        <f t="shared" si="0"/>
        <v>0</v>
      </c>
      <c r="AO96" s="217"/>
      <c r="AP96" s="217"/>
      <c r="AQ96" s="80" t="s">
        <v>82</v>
      </c>
      <c r="AR96" s="77"/>
      <c r="AS96" s="81">
        <v>0</v>
      </c>
      <c r="AT96" s="82">
        <f t="shared" si="1"/>
        <v>0</v>
      </c>
      <c r="AU96" s="83">
        <f>'SO 02 - Rekonštrukcia hla...'!P131</f>
        <v>0</v>
      </c>
      <c r="AV96" s="82">
        <f>'SO 02 - Rekonštrukcia hla...'!J33</f>
        <v>0</v>
      </c>
      <c r="AW96" s="82">
        <f>'SO 02 - Rekonštrukcia hla...'!J34</f>
        <v>0</v>
      </c>
      <c r="AX96" s="82">
        <f>'SO 02 - Rekonštrukcia hla...'!J35</f>
        <v>0</v>
      </c>
      <c r="AY96" s="82">
        <f>'SO 02 - Rekonštrukcia hla...'!J36</f>
        <v>0</v>
      </c>
      <c r="AZ96" s="82">
        <f>'SO 02 - Rekonštrukcia hla...'!F33</f>
        <v>0</v>
      </c>
      <c r="BA96" s="82">
        <f>'SO 02 - Rekonštrukcia hla...'!F34</f>
        <v>0</v>
      </c>
      <c r="BB96" s="82">
        <f>'SO 02 - Rekonštrukcia hla...'!F35</f>
        <v>0</v>
      </c>
      <c r="BC96" s="82">
        <f>'SO 02 - Rekonštrukcia hla...'!F36</f>
        <v>0</v>
      </c>
      <c r="BD96" s="84">
        <f>'SO 02 - Rekonštrukcia hla...'!F37</f>
        <v>0</v>
      </c>
      <c r="BT96" s="85" t="s">
        <v>83</v>
      </c>
      <c r="BV96" s="85" t="s">
        <v>77</v>
      </c>
      <c r="BW96" s="85" t="s">
        <v>87</v>
      </c>
      <c r="BX96" s="85" t="s">
        <v>5</v>
      </c>
      <c r="CL96" s="85" t="s">
        <v>1</v>
      </c>
      <c r="CM96" s="85" t="s">
        <v>75</v>
      </c>
    </row>
    <row r="97" spans="1:91" s="6" customFormat="1" ht="16.5" customHeight="1">
      <c r="A97" s="76" t="s">
        <v>79</v>
      </c>
      <c r="B97" s="77"/>
      <c r="C97" s="78"/>
      <c r="D97" s="215" t="s">
        <v>88</v>
      </c>
      <c r="E97" s="215"/>
      <c r="F97" s="215"/>
      <c r="G97" s="215"/>
      <c r="H97" s="215"/>
      <c r="I97" s="79"/>
      <c r="J97" s="215" t="s">
        <v>89</v>
      </c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6">
        <f>'SO 04 - Bezbarierové WC 1.NP'!J30</f>
        <v>0</v>
      </c>
      <c r="AH97" s="217"/>
      <c r="AI97" s="217"/>
      <c r="AJ97" s="217"/>
      <c r="AK97" s="217"/>
      <c r="AL97" s="217"/>
      <c r="AM97" s="217"/>
      <c r="AN97" s="216">
        <f t="shared" si="0"/>
        <v>0</v>
      </c>
      <c r="AO97" s="217"/>
      <c r="AP97" s="217"/>
      <c r="AQ97" s="80" t="s">
        <v>82</v>
      </c>
      <c r="AR97" s="77"/>
      <c r="AS97" s="81">
        <v>0</v>
      </c>
      <c r="AT97" s="82">
        <f t="shared" si="1"/>
        <v>0</v>
      </c>
      <c r="AU97" s="83">
        <f>'SO 04 - Bezbarierové WC 1.NP'!P135</f>
        <v>0</v>
      </c>
      <c r="AV97" s="82">
        <f>'SO 04 - Bezbarierové WC 1.NP'!J33</f>
        <v>0</v>
      </c>
      <c r="AW97" s="82">
        <f>'SO 04 - Bezbarierové WC 1.NP'!J34</f>
        <v>0</v>
      </c>
      <c r="AX97" s="82">
        <f>'SO 04 - Bezbarierové WC 1.NP'!J35</f>
        <v>0</v>
      </c>
      <c r="AY97" s="82">
        <f>'SO 04 - Bezbarierové WC 1.NP'!J36</f>
        <v>0</v>
      </c>
      <c r="AZ97" s="82">
        <f>'SO 04 - Bezbarierové WC 1.NP'!F33</f>
        <v>0</v>
      </c>
      <c r="BA97" s="82">
        <f>'SO 04 - Bezbarierové WC 1.NP'!F34</f>
        <v>0</v>
      </c>
      <c r="BB97" s="82">
        <f>'SO 04 - Bezbarierové WC 1.NP'!F35</f>
        <v>0</v>
      </c>
      <c r="BC97" s="82">
        <f>'SO 04 - Bezbarierové WC 1.NP'!F36</f>
        <v>0</v>
      </c>
      <c r="BD97" s="84">
        <f>'SO 04 - Bezbarierové WC 1.NP'!F37</f>
        <v>0</v>
      </c>
      <c r="BT97" s="85" t="s">
        <v>83</v>
      </c>
      <c r="BV97" s="85" t="s">
        <v>77</v>
      </c>
      <c r="BW97" s="85" t="s">
        <v>90</v>
      </c>
      <c r="BX97" s="85" t="s">
        <v>5</v>
      </c>
      <c r="CL97" s="85" t="s">
        <v>1</v>
      </c>
      <c r="CM97" s="85" t="s">
        <v>75</v>
      </c>
    </row>
    <row r="98" spans="1:91" s="6" customFormat="1" ht="16.5" customHeight="1">
      <c r="A98" s="76" t="s">
        <v>79</v>
      </c>
      <c r="B98" s="77"/>
      <c r="C98" s="78"/>
      <c r="D98" s="215" t="s">
        <v>91</v>
      </c>
      <c r="E98" s="215"/>
      <c r="F98" s="215"/>
      <c r="G98" s="215"/>
      <c r="H98" s="215"/>
      <c r="I98" s="79"/>
      <c r="J98" s="215" t="s">
        <v>92</v>
      </c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6">
        <f>'SO 06 - Prechodové prahy'!J30</f>
        <v>0</v>
      </c>
      <c r="AH98" s="217"/>
      <c r="AI98" s="217"/>
      <c r="AJ98" s="217"/>
      <c r="AK98" s="217"/>
      <c r="AL98" s="217"/>
      <c r="AM98" s="217"/>
      <c r="AN98" s="216">
        <f t="shared" si="0"/>
        <v>0</v>
      </c>
      <c r="AO98" s="217"/>
      <c r="AP98" s="217"/>
      <c r="AQ98" s="80" t="s">
        <v>82</v>
      </c>
      <c r="AR98" s="77"/>
      <c r="AS98" s="81">
        <v>0</v>
      </c>
      <c r="AT98" s="82">
        <f t="shared" si="1"/>
        <v>0</v>
      </c>
      <c r="AU98" s="83">
        <f>'SO 06 - Prechodové prahy'!P123</f>
        <v>0</v>
      </c>
      <c r="AV98" s="82">
        <f>'SO 06 - Prechodové prahy'!J33</f>
        <v>0</v>
      </c>
      <c r="AW98" s="82">
        <f>'SO 06 - Prechodové prahy'!J34</f>
        <v>0</v>
      </c>
      <c r="AX98" s="82">
        <f>'SO 06 - Prechodové prahy'!J35</f>
        <v>0</v>
      </c>
      <c r="AY98" s="82">
        <f>'SO 06 - Prechodové prahy'!J36</f>
        <v>0</v>
      </c>
      <c r="AZ98" s="82">
        <f>'SO 06 - Prechodové prahy'!F33</f>
        <v>0</v>
      </c>
      <c r="BA98" s="82">
        <f>'SO 06 - Prechodové prahy'!F34</f>
        <v>0</v>
      </c>
      <c r="BB98" s="82">
        <f>'SO 06 - Prechodové prahy'!F35</f>
        <v>0</v>
      </c>
      <c r="BC98" s="82">
        <f>'SO 06 - Prechodové prahy'!F36</f>
        <v>0</v>
      </c>
      <c r="BD98" s="84">
        <f>'SO 06 - Prechodové prahy'!F37</f>
        <v>0</v>
      </c>
      <c r="BT98" s="85" t="s">
        <v>83</v>
      </c>
      <c r="BV98" s="85" t="s">
        <v>77</v>
      </c>
      <c r="BW98" s="85" t="s">
        <v>93</v>
      </c>
      <c r="BX98" s="85" t="s">
        <v>5</v>
      </c>
      <c r="CL98" s="85" t="s">
        <v>1</v>
      </c>
      <c r="CM98" s="85" t="s">
        <v>75</v>
      </c>
    </row>
    <row r="99" spans="1:91" s="6" customFormat="1" ht="24.75" customHeight="1">
      <c r="A99" s="76" t="s">
        <v>79</v>
      </c>
      <c r="B99" s="77"/>
      <c r="C99" s="78"/>
      <c r="D99" s="215" t="s">
        <v>94</v>
      </c>
      <c r="E99" s="215"/>
      <c r="F99" s="215"/>
      <c r="G99" s="215"/>
      <c r="H99" s="215"/>
      <c r="I99" s="79"/>
      <c r="J99" s="215" t="s">
        <v>95</v>
      </c>
      <c r="K99" s="215"/>
      <c r="L99" s="215"/>
      <c r="M99" s="215"/>
      <c r="N99" s="215"/>
      <c r="O99" s="215"/>
      <c r="P99" s="215"/>
      <c r="Q99" s="215"/>
      <c r="R99" s="215"/>
      <c r="S99" s="215"/>
      <c r="T99" s="215"/>
      <c r="U99" s="215"/>
      <c r="V99" s="215"/>
      <c r="W99" s="215"/>
      <c r="X99" s="215"/>
      <c r="Y99" s="215"/>
      <c r="Z99" s="215"/>
      <c r="AA99" s="215"/>
      <c r="AB99" s="215"/>
      <c r="AC99" s="215"/>
      <c r="AD99" s="215"/>
      <c r="AE99" s="215"/>
      <c r="AF99" s="215"/>
      <c r="AG99" s="216">
        <f>'SO 07 - Návrh riešenia na...'!J30</f>
        <v>0</v>
      </c>
      <c r="AH99" s="217"/>
      <c r="AI99" s="217"/>
      <c r="AJ99" s="217"/>
      <c r="AK99" s="217"/>
      <c r="AL99" s="217"/>
      <c r="AM99" s="217"/>
      <c r="AN99" s="216">
        <f t="shared" si="0"/>
        <v>0</v>
      </c>
      <c r="AO99" s="217"/>
      <c r="AP99" s="217"/>
      <c r="AQ99" s="80" t="s">
        <v>82</v>
      </c>
      <c r="AR99" s="77"/>
      <c r="AS99" s="81">
        <v>0</v>
      </c>
      <c r="AT99" s="82">
        <f t="shared" si="1"/>
        <v>0</v>
      </c>
      <c r="AU99" s="83">
        <f>'SO 07 - Návrh riešenia na...'!P126</f>
        <v>0</v>
      </c>
      <c r="AV99" s="82">
        <f>'SO 07 - Návrh riešenia na...'!J33</f>
        <v>0</v>
      </c>
      <c r="AW99" s="82">
        <f>'SO 07 - Návrh riešenia na...'!J34</f>
        <v>0</v>
      </c>
      <c r="AX99" s="82">
        <f>'SO 07 - Návrh riešenia na...'!J35</f>
        <v>0</v>
      </c>
      <c r="AY99" s="82">
        <f>'SO 07 - Návrh riešenia na...'!J36</f>
        <v>0</v>
      </c>
      <c r="AZ99" s="82">
        <f>'SO 07 - Návrh riešenia na...'!F33</f>
        <v>0</v>
      </c>
      <c r="BA99" s="82">
        <f>'SO 07 - Návrh riešenia na...'!F34</f>
        <v>0</v>
      </c>
      <c r="BB99" s="82">
        <f>'SO 07 - Návrh riešenia na...'!F35</f>
        <v>0</v>
      </c>
      <c r="BC99" s="82">
        <f>'SO 07 - Návrh riešenia na...'!F36</f>
        <v>0</v>
      </c>
      <c r="BD99" s="84">
        <f>'SO 07 - Návrh riešenia na...'!F37</f>
        <v>0</v>
      </c>
      <c r="BT99" s="85" t="s">
        <v>83</v>
      </c>
      <c r="BV99" s="85" t="s">
        <v>77</v>
      </c>
      <c r="BW99" s="85" t="s">
        <v>96</v>
      </c>
      <c r="BX99" s="85" t="s">
        <v>5</v>
      </c>
      <c r="CL99" s="85" t="s">
        <v>1</v>
      </c>
      <c r="CM99" s="85" t="s">
        <v>75</v>
      </c>
    </row>
    <row r="100" spans="1:91" s="6" customFormat="1" ht="16.5" customHeight="1">
      <c r="A100" s="76" t="s">
        <v>79</v>
      </c>
      <c r="B100" s="77"/>
      <c r="C100" s="78"/>
      <c r="D100" s="215" t="s">
        <v>97</v>
      </c>
      <c r="E100" s="215"/>
      <c r="F100" s="215"/>
      <c r="G100" s="215"/>
      <c r="H100" s="215"/>
      <c r="I100" s="79"/>
      <c r="J100" s="215" t="s">
        <v>98</v>
      </c>
      <c r="K100" s="215"/>
      <c r="L100" s="215"/>
      <c r="M100" s="215"/>
      <c r="N100" s="215"/>
      <c r="O100" s="215"/>
      <c r="P100" s="215"/>
      <c r="Q100" s="215"/>
      <c r="R100" s="215"/>
      <c r="S100" s="215"/>
      <c r="T100" s="215"/>
      <c r="U100" s="215"/>
      <c r="V100" s="215"/>
      <c r="W100" s="215"/>
      <c r="X100" s="215"/>
      <c r="Y100" s="215"/>
      <c r="Z100" s="215"/>
      <c r="AA100" s="215"/>
      <c r="AB100" s="215"/>
      <c r="AC100" s="215"/>
      <c r="AD100" s="215"/>
      <c r="AE100" s="215"/>
      <c r="AF100" s="215"/>
      <c r="AG100" s="216">
        <f>'SO 08 - Priestory na výučbu'!J30</f>
        <v>0</v>
      </c>
      <c r="AH100" s="217"/>
      <c r="AI100" s="217"/>
      <c r="AJ100" s="217"/>
      <c r="AK100" s="217"/>
      <c r="AL100" s="217"/>
      <c r="AM100" s="217"/>
      <c r="AN100" s="216">
        <f t="shared" si="0"/>
        <v>0</v>
      </c>
      <c r="AO100" s="217"/>
      <c r="AP100" s="217"/>
      <c r="AQ100" s="80" t="s">
        <v>82</v>
      </c>
      <c r="AR100" s="77"/>
      <c r="AS100" s="86">
        <v>0</v>
      </c>
      <c r="AT100" s="87">
        <f t="shared" si="1"/>
        <v>0</v>
      </c>
      <c r="AU100" s="88">
        <f>'SO 08 - Priestory na výučbu'!P120</f>
        <v>0</v>
      </c>
      <c r="AV100" s="87">
        <f>'SO 08 - Priestory na výučbu'!J33</f>
        <v>0</v>
      </c>
      <c r="AW100" s="87">
        <f>'SO 08 - Priestory na výučbu'!J34</f>
        <v>0</v>
      </c>
      <c r="AX100" s="87">
        <f>'SO 08 - Priestory na výučbu'!J35</f>
        <v>0</v>
      </c>
      <c r="AY100" s="87">
        <f>'SO 08 - Priestory na výučbu'!J36</f>
        <v>0</v>
      </c>
      <c r="AZ100" s="87">
        <f>'SO 08 - Priestory na výučbu'!F33</f>
        <v>0</v>
      </c>
      <c r="BA100" s="87">
        <f>'SO 08 - Priestory na výučbu'!F34</f>
        <v>0</v>
      </c>
      <c r="BB100" s="87">
        <f>'SO 08 - Priestory na výučbu'!F35</f>
        <v>0</v>
      </c>
      <c r="BC100" s="87">
        <f>'SO 08 - Priestory na výučbu'!F36</f>
        <v>0</v>
      </c>
      <c r="BD100" s="89">
        <f>'SO 08 - Priestory na výučbu'!F37</f>
        <v>0</v>
      </c>
      <c r="BT100" s="85" t="s">
        <v>83</v>
      </c>
      <c r="BV100" s="85" t="s">
        <v>77</v>
      </c>
      <c r="BW100" s="85" t="s">
        <v>99</v>
      </c>
      <c r="BX100" s="85" t="s">
        <v>5</v>
      </c>
      <c r="CL100" s="85" t="s">
        <v>1</v>
      </c>
      <c r="CM100" s="85" t="s">
        <v>75</v>
      </c>
    </row>
    <row r="101" spans="1:91" s="1" customFormat="1" ht="30" customHeight="1">
      <c r="B101" s="31"/>
      <c r="AR101" s="31"/>
    </row>
    <row r="102" spans="1:91" s="1" customFormat="1" ht="6.9" customHeight="1">
      <c r="B102" s="46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31"/>
    </row>
  </sheetData>
  <sheetProtection algorithmName="SHA-512" hashValue="aDOdDnCs3gu5vHgYce9L0dnHHFfedNmSBsMGVCBy5f8GYlyTwYLqbYPRwBjiZdjZ74eeaIWmUkj3SG/QC4x5lQ==" saltValue="b2BmsEv7gsg+ir6x6D0xgbSlPZn9qNXxYS37Mm2h5QuB+Vwmgji2v/clmP0SHaPhmOem2F4fKDY3CRVKyGm+Ow==" spinCount="100000" sheet="1" objects="1" scenarios="1" formatColumns="0" formatRows="0"/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SO 01 - Bezbariérový prís...'!C2" display="/" xr:uid="{00000000-0004-0000-0000-000000000000}"/>
    <hyperlink ref="A96" location="'SO 02 - Rekonštrukcia hla...'!C2" display="/" xr:uid="{00000000-0004-0000-0000-000001000000}"/>
    <hyperlink ref="A97" location="'SO 04 - Bezbarierové WC 1.NP'!C2" display="/" xr:uid="{00000000-0004-0000-0000-000002000000}"/>
    <hyperlink ref="A98" location="'SO 06 - Prechodové prahy'!C2" display="/" xr:uid="{00000000-0004-0000-0000-000003000000}"/>
    <hyperlink ref="A99" location="'SO 07 - Návrh riešenia na...'!C2" display="/" xr:uid="{00000000-0004-0000-0000-000004000000}"/>
    <hyperlink ref="A100" location="'SO 08 - Priestory na výučbu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2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AT2" s="16" t="s">
        <v>84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4.9" customHeight="1">
      <c r="B4" s="19"/>
      <c r="D4" s="20" t="s">
        <v>100</v>
      </c>
      <c r="L4" s="19"/>
      <c r="M4" s="90" t="s">
        <v>9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16.5" customHeight="1">
      <c r="B7" s="19"/>
      <c r="E7" s="242" t="str">
        <f>'Rekapitulácia stavby'!K6</f>
        <v>Gymnázium Ivana Krasku v Rimavskej Sobote, debarierizácia budovy</v>
      </c>
      <c r="F7" s="243"/>
      <c r="G7" s="243"/>
      <c r="H7" s="243"/>
      <c r="L7" s="19"/>
    </row>
    <row r="8" spans="2:46" s="1" customFormat="1" ht="12" customHeight="1">
      <c r="B8" s="31"/>
      <c r="D8" s="26" t="s">
        <v>101</v>
      </c>
      <c r="L8" s="31"/>
    </row>
    <row r="9" spans="2:46" s="1" customFormat="1" ht="16.5" customHeight="1">
      <c r="B9" s="31"/>
      <c r="E9" s="201" t="s">
        <v>102</v>
      </c>
      <c r="F9" s="244"/>
      <c r="G9" s="244"/>
      <c r="H9" s="244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18. 6. 2024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tr">
        <f>IF('Rekapitulácia stavby'!AN10="","",'Rekapitulácia stavby'!AN10)</f>
        <v/>
      </c>
      <c r="L14" s="31"/>
    </row>
    <row r="15" spans="2:46" s="1" customFormat="1" ht="18" customHeight="1">
      <c r="B15" s="31"/>
      <c r="E15" s="24" t="str">
        <f>IF('Rekapitulácia stavby'!E11="","",'Rekapitulácia stavby'!E11)</f>
        <v xml:space="preserve"> </v>
      </c>
      <c r="I15" s="26" t="s">
        <v>26</v>
      </c>
      <c r="J15" s="24" t="str">
        <f>IF('Rekapitulácia stavby'!AN11="","",'Rekapitulácia stavby'!AN11)</f>
        <v/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45" t="str">
        <f>'Rekapitulácia stavby'!E14</f>
        <v>Vyplň údaj</v>
      </c>
      <c r="F18" s="223"/>
      <c r="G18" s="223"/>
      <c r="H18" s="223"/>
      <c r="I18" s="26" t="s">
        <v>26</v>
      </c>
      <c r="J18" s="27" t="str">
        <f>'Rekapitulácia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">
        <v>1</v>
      </c>
      <c r="L23" s="31"/>
    </row>
    <row r="24" spans="2:12" s="1" customFormat="1" ht="18" customHeight="1">
      <c r="B24" s="31"/>
      <c r="E24" s="24" t="s">
        <v>33</v>
      </c>
      <c r="I24" s="26" t="s">
        <v>26</v>
      </c>
      <c r="J24" s="24" t="s">
        <v>1</v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91"/>
      <c r="E27" s="228" t="s">
        <v>1</v>
      </c>
      <c r="F27" s="228"/>
      <c r="G27" s="228"/>
      <c r="H27" s="228"/>
      <c r="L27" s="91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35</v>
      </c>
      <c r="J30" s="68">
        <f>ROUND(J123, 2)</f>
        <v>0</v>
      </c>
      <c r="L30" s="31"/>
    </row>
    <row r="31" spans="2:12" s="1" customFormat="1" ht="6.9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" customHeight="1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" customHeight="1">
      <c r="B33" s="31"/>
      <c r="D33" s="57" t="s">
        <v>39</v>
      </c>
      <c r="E33" s="36" t="s">
        <v>40</v>
      </c>
      <c r="F33" s="93">
        <f>ROUND((ROUND((SUM(BE123:BE145)),  2) + SUM(BE147:BE151)), 2)</f>
        <v>0</v>
      </c>
      <c r="G33" s="94"/>
      <c r="H33" s="94"/>
      <c r="I33" s="95">
        <v>0.2</v>
      </c>
      <c r="J33" s="93">
        <f>ROUND((ROUND(((SUM(BE123:BE145))*I33),  2) + (SUM(BE147:BE151)*I33)), 2)</f>
        <v>0</v>
      </c>
      <c r="L33" s="31"/>
    </row>
    <row r="34" spans="2:12" s="1" customFormat="1" ht="14.4" customHeight="1">
      <c r="B34" s="31"/>
      <c r="E34" s="36" t="s">
        <v>41</v>
      </c>
      <c r="F34" s="93">
        <f>ROUND((ROUND((SUM(BF123:BF145)),  2) + SUM(BF147:BF151)), 2)</f>
        <v>0</v>
      </c>
      <c r="G34" s="94"/>
      <c r="H34" s="94"/>
      <c r="I34" s="95">
        <v>0.2</v>
      </c>
      <c r="J34" s="93">
        <f>ROUND((ROUND(((SUM(BF123:BF145))*I34),  2) + (SUM(BF147:BF151)*I34)), 2)</f>
        <v>0</v>
      </c>
      <c r="L34" s="31"/>
    </row>
    <row r="35" spans="2:12" s="1" customFormat="1" ht="14.4" hidden="1" customHeight="1">
      <c r="B35" s="31"/>
      <c r="E35" s="26" t="s">
        <v>42</v>
      </c>
      <c r="F35" s="96">
        <f>ROUND((ROUND((SUM(BG123:BG145)),  2) + SUM(BG147:BG151)), 2)</f>
        <v>0</v>
      </c>
      <c r="I35" s="97">
        <v>0.2</v>
      </c>
      <c r="J35" s="96">
        <f>0</f>
        <v>0</v>
      </c>
      <c r="L35" s="31"/>
    </row>
    <row r="36" spans="2:12" s="1" customFormat="1" ht="14.4" hidden="1" customHeight="1">
      <c r="B36" s="31"/>
      <c r="E36" s="26" t="s">
        <v>43</v>
      </c>
      <c r="F36" s="96">
        <f>ROUND((ROUND((SUM(BH123:BH145)),  2) + SUM(BH147:BH151)), 2)</f>
        <v>0</v>
      </c>
      <c r="I36" s="97">
        <v>0.2</v>
      </c>
      <c r="J36" s="96">
        <f>0</f>
        <v>0</v>
      </c>
      <c r="L36" s="31"/>
    </row>
    <row r="37" spans="2:12" s="1" customFormat="1" ht="14.4" hidden="1" customHeight="1">
      <c r="B37" s="31"/>
      <c r="E37" s="36" t="s">
        <v>44</v>
      </c>
      <c r="F37" s="93">
        <f>ROUND((ROUND((SUM(BI123:BI145)),  2) + SUM(BI147:BI151)),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98"/>
      <c r="D39" s="99" t="s">
        <v>45</v>
      </c>
      <c r="E39" s="59"/>
      <c r="F39" s="59"/>
      <c r="G39" s="100" t="s">
        <v>46</v>
      </c>
      <c r="H39" s="101" t="s">
        <v>47</v>
      </c>
      <c r="I39" s="59"/>
      <c r="J39" s="102">
        <f>SUM(J30:J37)</f>
        <v>0</v>
      </c>
      <c r="K39" s="103"/>
      <c r="L39" s="31"/>
    </row>
    <row r="40" spans="2:12" s="1" customFormat="1" ht="14.4" customHeight="1">
      <c r="B40" s="31"/>
      <c r="L40" s="31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5" t="s">
        <v>50</v>
      </c>
      <c r="E61" s="33"/>
      <c r="F61" s="104" t="s">
        <v>51</v>
      </c>
      <c r="G61" s="45" t="s">
        <v>50</v>
      </c>
      <c r="H61" s="33"/>
      <c r="I61" s="33"/>
      <c r="J61" s="105" t="s">
        <v>51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5" t="s">
        <v>50</v>
      </c>
      <c r="E76" s="33"/>
      <c r="F76" s="104" t="s">
        <v>51</v>
      </c>
      <c r="G76" s="45" t="s">
        <v>50</v>
      </c>
      <c r="H76" s="33"/>
      <c r="I76" s="33"/>
      <c r="J76" s="105" t="s">
        <v>51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" customHeight="1">
      <c r="B82" s="31"/>
      <c r="C82" s="20" t="s">
        <v>103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16.5" customHeight="1">
      <c r="B85" s="31"/>
      <c r="E85" s="242" t="str">
        <f>E7</f>
        <v>Gymnázium Ivana Krasku v Rimavskej Sobote, debarierizácia budovy</v>
      </c>
      <c r="F85" s="243"/>
      <c r="G85" s="243"/>
      <c r="H85" s="243"/>
      <c r="L85" s="31"/>
    </row>
    <row r="86" spans="2:47" s="1" customFormat="1" ht="12" customHeight="1">
      <c r="B86" s="31"/>
      <c r="C86" s="26" t="s">
        <v>101</v>
      </c>
      <c r="L86" s="31"/>
    </row>
    <row r="87" spans="2:47" s="1" customFormat="1" ht="16.5" customHeight="1">
      <c r="B87" s="31"/>
      <c r="E87" s="201" t="str">
        <f>E9</f>
        <v>SO 01 - Bezbariérový prístup do objektu</v>
      </c>
      <c r="F87" s="244"/>
      <c r="G87" s="244"/>
      <c r="H87" s="244"/>
      <c r="L87" s="31"/>
    </row>
    <row r="88" spans="2:47" s="1" customFormat="1" ht="6.9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Rimavská Sobota</v>
      </c>
      <c r="I89" s="26" t="s">
        <v>21</v>
      </c>
      <c r="J89" s="54" t="str">
        <f>IF(J12="","",J12)</f>
        <v>18. 6. 2024</v>
      </c>
      <c r="L89" s="31"/>
    </row>
    <row r="90" spans="2:47" s="1" customFormat="1" ht="6.9" customHeight="1">
      <c r="B90" s="31"/>
      <c r="L90" s="31"/>
    </row>
    <row r="91" spans="2:47" s="1" customFormat="1" ht="15.15" customHeight="1">
      <c r="B91" s="31"/>
      <c r="C91" s="26" t="s">
        <v>23</v>
      </c>
      <c r="F91" s="24" t="str">
        <f>E15</f>
        <v xml:space="preserve"> </v>
      </c>
      <c r="I91" s="26" t="s">
        <v>29</v>
      </c>
      <c r="J91" s="29" t="str">
        <f>E21</f>
        <v>AXA Projekt s.r.o.</v>
      </c>
      <c r="L91" s="31"/>
    </row>
    <row r="92" spans="2:47" s="1" customFormat="1" ht="15.15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Vladimír Pilnik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104</v>
      </c>
      <c r="D94" s="98"/>
      <c r="E94" s="98"/>
      <c r="F94" s="98"/>
      <c r="G94" s="98"/>
      <c r="H94" s="98"/>
      <c r="I94" s="98"/>
      <c r="J94" s="107" t="s">
        <v>105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8" customHeight="1">
      <c r="B96" s="31"/>
      <c r="C96" s="108" t="s">
        <v>106</v>
      </c>
      <c r="J96" s="68">
        <f>J123</f>
        <v>0</v>
      </c>
      <c r="L96" s="31"/>
      <c r="AU96" s="16" t="s">
        <v>107</v>
      </c>
    </row>
    <row r="97" spans="2:12" s="8" customFormat="1" ht="24.9" customHeight="1">
      <c r="B97" s="109"/>
      <c r="D97" s="110" t="s">
        <v>108</v>
      </c>
      <c r="E97" s="111"/>
      <c r="F97" s="111"/>
      <c r="G97" s="111"/>
      <c r="H97" s="111"/>
      <c r="I97" s="111"/>
      <c r="J97" s="112">
        <f>J124</f>
        <v>0</v>
      </c>
      <c r="L97" s="109"/>
    </row>
    <row r="98" spans="2:12" s="9" customFormat="1" ht="19.95" customHeight="1">
      <c r="B98" s="113"/>
      <c r="D98" s="114" t="s">
        <v>109</v>
      </c>
      <c r="E98" s="115"/>
      <c r="F98" s="115"/>
      <c r="G98" s="115"/>
      <c r="H98" s="115"/>
      <c r="I98" s="115"/>
      <c r="J98" s="116">
        <f>J125</f>
        <v>0</v>
      </c>
      <c r="L98" s="113"/>
    </row>
    <row r="99" spans="2:12" s="9" customFormat="1" ht="19.95" customHeight="1">
      <c r="B99" s="113"/>
      <c r="D99" s="114" t="s">
        <v>110</v>
      </c>
      <c r="E99" s="115"/>
      <c r="F99" s="115"/>
      <c r="G99" s="115"/>
      <c r="H99" s="115"/>
      <c r="I99" s="115"/>
      <c r="J99" s="116">
        <f>J130</f>
        <v>0</v>
      </c>
      <c r="L99" s="113"/>
    </row>
    <row r="100" spans="2:12" s="9" customFormat="1" ht="19.95" customHeight="1">
      <c r="B100" s="113"/>
      <c r="D100" s="114" t="s">
        <v>111</v>
      </c>
      <c r="E100" s="115"/>
      <c r="F100" s="115"/>
      <c r="G100" s="115"/>
      <c r="H100" s="115"/>
      <c r="I100" s="115"/>
      <c r="J100" s="116">
        <f>J133</f>
        <v>0</v>
      </c>
      <c r="L100" s="113"/>
    </row>
    <row r="101" spans="2:12" s="9" customFormat="1" ht="19.95" customHeight="1">
      <c r="B101" s="113"/>
      <c r="D101" s="114" t="s">
        <v>112</v>
      </c>
      <c r="E101" s="115"/>
      <c r="F101" s="115"/>
      <c r="G101" s="115"/>
      <c r="H101" s="115"/>
      <c r="I101" s="115"/>
      <c r="J101" s="116">
        <f>J141</f>
        <v>0</v>
      </c>
      <c r="L101" s="113"/>
    </row>
    <row r="102" spans="2:12" s="8" customFormat="1" ht="24.9" customHeight="1">
      <c r="B102" s="109"/>
      <c r="D102" s="110" t="s">
        <v>113</v>
      </c>
      <c r="E102" s="111"/>
      <c r="F102" s="111"/>
      <c r="G102" s="111"/>
      <c r="H102" s="111"/>
      <c r="I102" s="111"/>
      <c r="J102" s="112">
        <f>J144</f>
        <v>0</v>
      </c>
      <c r="L102" s="109"/>
    </row>
    <row r="103" spans="2:12" s="8" customFormat="1" ht="21.75" customHeight="1">
      <c r="B103" s="109"/>
      <c r="D103" s="117" t="s">
        <v>114</v>
      </c>
      <c r="J103" s="118">
        <f>J146</f>
        <v>0</v>
      </c>
      <c r="L103" s="109"/>
    </row>
    <row r="104" spans="2:12" s="1" customFormat="1" ht="21.75" customHeight="1">
      <c r="B104" s="31"/>
      <c r="L104" s="31"/>
    </row>
    <row r="105" spans="2:12" s="1" customFormat="1" ht="6.9" customHeight="1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1"/>
    </row>
    <row r="109" spans="2:12" s="1" customFormat="1" ht="6.9" customHeight="1"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31"/>
    </row>
    <row r="110" spans="2:12" s="1" customFormat="1" ht="24.9" customHeight="1">
      <c r="B110" s="31"/>
      <c r="C110" s="20" t="s">
        <v>115</v>
      </c>
      <c r="L110" s="31"/>
    </row>
    <row r="111" spans="2:12" s="1" customFormat="1" ht="6.9" customHeight="1">
      <c r="B111" s="31"/>
      <c r="L111" s="31"/>
    </row>
    <row r="112" spans="2:12" s="1" customFormat="1" ht="12" customHeight="1">
      <c r="B112" s="31"/>
      <c r="C112" s="26" t="s">
        <v>15</v>
      </c>
      <c r="L112" s="31"/>
    </row>
    <row r="113" spans="2:65" s="1" customFormat="1" ht="16.5" customHeight="1">
      <c r="B113" s="31"/>
      <c r="E113" s="242" t="str">
        <f>E7</f>
        <v>Gymnázium Ivana Krasku v Rimavskej Sobote, debarierizácia budovy</v>
      </c>
      <c r="F113" s="243"/>
      <c r="G113" s="243"/>
      <c r="H113" s="243"/>
      <c r="L113" s="31"/>
    </row>
    <row r="114" spans="2:65" s="1" customFormat="1" ht="12" customHeight="1">
      <c r="B114" s="31"/>
      <c r="C114" s="26" t="s">
        <v>101</v>
      </c>
      <c r="L114" s="31"/>
    </row>
    <row r="115" spans="2:65" s="1" customFormat="1" ht="16.5" customHeight="1">
      <c r="B115" s="31"/>
      <c r="E115" s="201" t="str">
        <f>E9</f>
        <v>SO 01 - Bezbariérový prístup do objektu</v>
      </c>
      <c r="F115" s="244"/>
      <c r="G115" s="244"/>
      <c r="H115" s="244"/>
      <c r="L115" s="31"/>
    </row>
    <row r="116" spans="2:65" s="1" customFormat="1" ht="6.9" customHeight="1">
      <c r="B116" s="31"/>
      <c r="L116" s="31"/>
    </row>
    <row r="117" spans="2:65" s="1" customFormat="1" ht="12" customHeight="1">
      <c r="B117" s="31"/>
      <c r="C117" s="26" t="s">
        <v>19</v>
      </c>
      <c r="F117" s="24" t="str">
        <f>F12</f>
        <v>Rimavská Sobota</v>
      </c>
      <c r="I117" s="26" t="s">
        <v>21</v>
      </c>
      <c r="J117" s="54" t="str">
        <f>IF(J12="","",J12)</f>
        <v>18. 6. 2024</v>
      </c>
      <c r="L117" s="31"/>
    </row>
    <row r="118" spans="2:65" s="1" customFormat="1" ht="6.9" customHeight="1">
      <c r="B118" s="31"/>
      <c r="L118" s="31"/>
    </row>
    <row r="119" spans="2:65" s="1" customFormat="1" ht="15.15" customHeight="1">
      <c r="B119" s="31"/>
      <c r="C119" s="26" t="s">
        <v>23</v>
      </c>
      <c r="F119" s="24" t="str">
        <f>E15</f>
        <v xml:space="preserve"> </v>
      </c>
      <c r="I119" s="26" t="s">
        <v>29</v>
      </c>
      <c r="J119" s="29" t="str">
        <f>E21</f>
        <v>AXA Projekt s.r.o.</v>
      </c>
      <c r="L119" s="31"/>
    </row>
    <row r="120" spans="2:65" s="1" customFormat="1" ht="15.15" customHeight="1">
      <c r="B120" s="31"/>
      <c r="C120" s="26" t="s">
        <v>27</v>
      </c>
      <c r="F120" s="24" t="str">
        <f>IF(E18="","",E18)</f>
        <v>Vyplň údaj</v>
      </c>
      <c r="I120" s="26" t="s">
        <v>32</v>
      </c>
      <c r="J120" s="29" t="str">
        <f>E24</f>
        <v xml:space="preserve">Vladimír Pilnik </v>
      </c>
      <c r="L120" s="31"/>
    </row>
    <row r="121" spans="2:65" s="1" customFormat="1" ht="10.35" customHeight="1">
      <c r="B121" s="31"/>
      <c r="L121" s="31"/>
    </row>
    <row r="122" spans="2:65" s="10" customFormat="1" ht="29.25" customHeight="1">
      <c r="B122" s="119"/>
      <c r="C122" s="120" t="s">
        <v>116</v>
      </c>
      <c r="D122" s="121" t="s">
        <v>60</v>
      </c>
      <c r="E122" s="121" t="s">
        <v>56</v>
      </c>
      <c r="F122" s="121" t="s">
        <v>57</v>
      </c>
      <c r="G122" s="121" t="s">
        <v>117</v>
      </c>
      <c r="H122" s="121" t="s">
        <v>118</v>
      </c>
      <c r="I122" s="121" t="s">
        <v>119</v>
      </c>
      <c r="J122" s="122" t="s">
        <v>105</v>
      </c>
      <c r="K122" s="123" t="s">
        <v>120</v>
      </c>
      <c r="L122" s="119"/>
      <c r="M122" s="61" t="s">
        <v>1</v>
      </c>
      <c r="N122" s="62" t="s">
        <v>39</v>
      </c>
      <c r="O122" s="62" t="s">
        <v>121</v>
      </c>
      <c r="P122" s="62" t="s">
        <v>122</v>
      </c>
      <c r="Q122" s="62" t="s">
        <v>123</v>
      </c>
      <c r="R122" s="62" t="s">
        <v>124</v>
      </c>
      <c r="S122" s="62" t="s">
        <v>125</v>
      </c>
      <c r="T122" s="63" t="s">
        <v>126</v>
      </c>
    </row>
    <row r="123" spans="2:65" s="1" customFormat="1" ht="22.8" customHeight="1">
      <c r="B123" s="31"/>
      <c r="C123" s="66" t="s">
        <v>106</v>
      </c>
      <c r="J123" s="124">
        <f>BK123</f>
        <v>0</v>
      </c>
      <c r="L123" s="31"/>
      <c r="M123" s="64"/>
      <c r="N123" s="55"/>
      <c r="O123" s="55"/>
      <c r="P123" s="125">
        <f>P124+P144+P146</f>
        <v>0</v>
      </c>
      <c r="Q123" s="55"/>
      <c r="R123" s="125">
        <f>R124+R144+R146</f>
        <v>1.88154</v>
      </c>
      <c r="S123" s="55"/>
      <c r="T123" s="126">
        <f>T124+T144+T146</f>
        <v>2.25</v>
      </c>
      <c r="AT123" s="16" t="s">
        <v>74</v>
      </c>
      <c r="AU123" s="16" t="s">
        <v>107</v>
      </c>
      <c r="BK123" s="127">
        <f>BK124+BK144+BK146</f>
        <v>0</v>
      </c>
    </row>
    <row r="124" spans="2:65" s="11" customFormat="1" ht="25.95" customHeight="1">
      <c r="B124" s="128"/>
      <c r="D124" s="129" t="s">
        <v>74</v>
      </c>
      <c r="E124" s="130" t="s">
        <v>127</v>
      </c>
      <c r="F124" s="130" t="s">
        <v>128</v>
      </c>
      <c r="I124" s="131"/>
      <c r="J124" s="118">
        <f>BK124</f>
        <v>0</v>
      </c>
      <c r="L124" s="128"/>
      <c r="M124" s="132"/>
      <c r="P124" s="133">
        <f>P125+P130+P133+P141</f>
        <v>0</v>
      </c>
      <c r="R124" s="133">
        <f>R125+R130+R133+R141</f>
        <v>1.88154</v>
      </c>
      <c r="T124" s="134">
        <f>T125+T130+T133+T141</f>
        <v>2.25</v>
      </c>
      <c r="AR124" s="129" t="s">
        <v>83</v>
      </c>
      <c r="AT124" s="135" t="s">
        <v>74</v>
      </c>
      <c r="AU124" s="135" t="s">
        <v>75</v>
      </c>
      <c r="AY124" s="129" t="s">
        <v>129</v>
      </c>
      <c r="BK124" s="136">
        <f>BK125+BK130+BK133+BK141</f>
        <v>0</v>
      </c>
    </row>
    <row r="125" spans="2:65" s="11" customFormat="1" ht="22.8" customHeight="1">
      <c r="B125" s="128"/>
      <c r="D125" s="129" t="s">
        <v>74</v>
      </c>
      <c r="E125" s="137" t="s">
        <v>83</v>
      </c>
      <c r="F125" s="137" t="s">
        <v>130</v>
      </c>
      <c r="I125" s="131"/>
      <c r="J125" s="138">
        <f>BK125</f>
        <v>0</v>
      </c>
      <c r="L125" s="128"/>
      <c r="M125" s="132"/>
      <c r="P125" s="133">
        <f>SUM(P126:P129)</f>
        <v>0</v>
      </c>
      <c r="R125" s="133">
        <f>SUM(R126:R129)</f>
        <v>1.6200000000000001E-3</v>
      </c>
      <c r="T125" s="134">
        <f>SUM(T126:T129)</f>
        <v>2.25</v>
      </c>
      <c r="AR125" s="129" t="s">
        <v>83</v>
      </c>
      <c r="AT125" s="135" t="s">
        <v>74</v>
      </c>
      <c r="AU125" s="135" t="s">
        <v>83</v>
      </c>
      <c r="AY125" s="129" t="s">
        <v>129</v>
      </c>
      <c r="BK125" s="136">
        <f>SUM(BK126:BK129)</f>
        <v>0</v>
      </c>
    </row>
    <row r="126" spans="2:65" s="1" customFormat="1" ht="33" customHeight="1">
      <c r="B126" s="31"/>
      <c r="C126" s="139" t="s">
        <v>131</v>
      </c>
      <c r="D126" s="139" t="s">
        <v>132</v>
      </c>
      <c r="E126" s="140" t="s">
        <v>133</v>
      </c>
      <c r="F126" s="141" t="s">
        <v>134</v>
      </c>
      <c r="G126" s="142" t="s">
        <v>135</v>
      </c>
      <c r="H126" s="143">
        <v>18</v>
      </c>
      <c r="I126" s="144"/>
      <c r="J126" s="145">
        <f>ROUND(I126*H126,2)</f>
        <v>0</v>
      </c>
      <c r="K126" s="146"/>
      <c r="L126" s="31"/>
      <c r="M126" s="147" t="s">
        <v>1</v>
      </c>
      <c r="N126" s="148" t="s">
        <v>41</v>
      </c>
      <c r="P126" s="149">
        <f>O126*H126</f>
        <v>0</v>
      </c>
      <c r="Q126" s="149">
        <v>9.0000000000000006E-5</v>
      </c>
      <c r="R126" s="149">
        <f>Q126*H126</f>
        <v>1.6200000000000001E-3</v>
      </c>
      <c r="S126" s="149">
        <v>0.125</v>
      </c>
      <c r="T126" s="150">
        <f>S126*H126</f>
        <v>2.25</v>
      </c>
      <c r="AR126" s="151" t="s">
        <v>131</v>
      </c>
      <c r="AT126" s="151" t="s">
        <v>132</v>
      </c>
      <c r="AU126" s="151" t="s">
        <v>136</v>
      </c>
      <c r="AY126" s="16" t="s">
        <v>129</v>
      </c>
      <c r="BE126" s="152">
        <f>IF(N126="základná",J126,0)</f>
        <v>0</v>
      </c>
      <c r="BF126" s="152">
        <f>IF(N126="znížená",J126,0)</f>
        <v>0</v>
      </c>
      <c r="BG126" s="152">
        <f>IF(N126="zákl. prenesená",J126,0)</f>
        <v>0</v>
      </c>
      <c r="BH126" s="152">
        <f>IF(N126="zníž. prenesená",J126,0)</f>
        <v>0</v>
      </c>
      <c r="BI126" s="152">
        <f>IF(N126="nulová",J126,0)</f>
        <v>0</v>
      </c>
      <c r="BJ126" s="16" t="s">
        <v>136</v>
      </c>
      <c r="BK126" s="152">
        <f>ROUND(I126*H126,2)</f>
        <v>0</v>
      </c>
      <c r="BL126" s="16" t="s">
        <v>131</v>
      </c>
      <c r="BM126" s="151" t="s">
        <v>137</v>
      </c>
    </row>
    <row r="127" spans="2:65" s="12" customFormat="1" ht="10.199999999999999">
      <c r="B127" s="153"/>
      <c r="D127" s="154" t="s">
        <v>138</v>
      </c>
      <c r="E127" s="155" t="s">
        <v>1</v>
      </c>
      <c r="F127" s="156" t="s">
        <v>139</v>
      </c>
      <c r="H127" s="155" t="s">
        <v>1</v>
      </c>
      <c r="I127" s="157"/>
      <c r="L127" s="153"/>
      <c r="M127" s="158"/>
      <c r="T127" s="159"/>
      <c r="AT127" s="155" t="s">
        <v>138</v>
      </c>
      <c r="AU127" s="155" t="s">
        <v>136</v>
      </c>
      <c r="AV127" s="12" t="s">
        <v>83</v>
      </c>
      <c r="AW127" s="12" t="s">
        <v>31</v>
      </c>
      <c r="AX127" s="12" t="s">
        <v>75</v>
      </c>
      <c r="AY127" s="155" t="s">
        <v>129</v>
      </c>
    </row>
    <row r="128" spans="2:65" s="13" customFormat="1" ht="10.199999999999999">
      <c r="B128" s="160"/>
      <c r="D128" s="154" t="s">
        <v>138</v>
      </c>
      <c r="E128" s="161" t="s">
        <v>1</v>
      </c>
      <c r="F128" s="162" t="s">
        <v>140</v>
      </c>
      <c r="H128" s="163">
        <v>18</v>
      </c>
      <c r="I128" s="164"/>
      <c r="L128" s="160"/>
      <c r="M128" s="165"/>
      <c r="T128" s="166"/>
      <c r="AT128" s="161" t="s">
        <v>138</v>
      </c>
      <c r="AU128" s="161" t="s">
        <v>136</v>
      </c>
      <c r="AV128" s="13" t="s">
        <v>136</v>
      </c>
      <c r="AW128" s="13" t="s">
        <v>31</v>
      </c>
      <c r="AX128" s="13" t="s">
        <v>75</v>
      </c>
      <c r="AY128" s="161" t="s">
        <v>129</v>
      </c>
    </row>
    <row r="129" spans="2:65" s="14" customFormat="1" ht="10.199999999999999">
      <c r="B129" s="167"/>
      <c r="D129" s="154" t="s">
        <v>138</v>
      </c>
      <c r="E129" s="168" t="s">
        <v>1</v>
      </c>
      <c r="F129" s="169" t="s">
        <v>141</v>
      </c>
      <c r="H129" s="170">
        <v>18</v>
      </c>
      <c r="I129" s="171"/>
      <c r="L129" s="167"/>
      <c r="M129" s="172"/>
      <c r="T129" s="173"/>
      <c r="AT129" s="168" t="s">
        <v>138</v>
      </c>
      <c r="AU129" s="168" t="s">
        <v>136</v>
      </c>
      <c r="AV129" s="14" t="s">
        <v>131</v>
      </c>
      <c r="AW129" s="14" t="s">
        <v>31</v>
      </c>
      <c r="AX129" s="14" t="s">
        <v>83</v>
      </c>
      <c r="AY129" s="168" t="s">
        <v>129</v>
      </c>
    </row>
    <row r="130" spans="2:65" s="11" customFormat="1" ht="22.8" customHeight="1">
      <c r="B130" s="128"/>
      <c r="D130" s="129" t="s">
        <v>74</v>
      </c>
      <c r="E130" s="137" t="s">
        <v>142</v>
      </c>
      <c r="F130" s="137" t="s">
        <v>143</v>
      </c>
      <c r="I130" s="131"/>
      <c r="J130" s="138">
        <f>BK130</f>
        <v>0</v>
      </c>
      <c r="L130" s="128"/>
      <c r="M130" s="132"/>
      <c r="P130" s="133">
        <f>SUM(P131:P132)</f>
        <v>0</v>
      </c>
      <c r="R130" s="133">
        <f>SUM(R131:R132)</f>
        <v>1.87992</v>
      </c>
      <c r="T130" s="134">
        <f>SUM(T131:T132)</f>
        <v>0</v>
      </c>
      <c r="AR130" s="129" t="s">
        <v>83</v>
      </c>
      <c r="AT130" s="135" t="s">
        <v>74</v>
      </c>
      <c r="AU130" s="135" t="s">
        <v>83</v>
      </c>
      <c r="AY130" s="129" t="s">
        <v>129</v>
      </c>
      <c r="BK130" s="136">
        <f>SUM(BK131:BK132)</f>
        <v>0</v>
      </c>
    </row>
    <row r="131" spans="2:65" s="1" customFormat="1" ht="33" customHeight="1">
      <c r="B131" s="31"/>
      <c r="C131" s="139" t="s">
        <v>144</v>
      </c>
      <c r="D131" s="139" t="s">
        <v>132</v>
      </c>
      <c r="E131" s="140" t="s">
        <v>145</v>
      </c>
      <c r="F131" s="141" t="s">
        <v>146</v>
      </c>
      <c r="G131" s="142" t="s">
        <v>135</v>
      </c>
      <c r="H131" s="143">
        <v>18</v>
      </c>
      <c r="I131" s="144"/>
      <c r="J131" s="145">
        <f>ROUND(I131*H131,2)</f>
        <v>0</v>
      </c>
      <c r="K131" s="146"/>
      <c r="L131" s="31"/>
      <c r="M131" s="147" t="s">
        <v>1</v>
      </c>
      <c r="N131" s="148" t="s">
        <v>41</v>
      </c>
      <c r="P131" s="149">
        <f>O131*H131</f>
        <v>0</v>
      </c>
      <c r="Q131" s="149">
        <v>7.1000000000000002E-4</v>
      </c>
      <c r="R131" s="149">
        <f>Q131*H131</f>
        <v>1.278E-2</v>
      </c>
      <c r="S131" s="149">
        <v>0</v>
      </c>
      <c r="T131" s="150">
        <f>S131*H131</f>
        <v>0</v>
      </c>
      <c r="AR131" s="151" t="s">
        <v>131</v>
      </c>
      <c r="AT131" s="151" t="s">
        <v>132</v>
      </c>
      <c r="AU131" s="151" t="s">
        <v>136</v>
      </c>
      <c r="AY131" s="16" t="s">
        <v>129</v>
      </c>
      <c r="BE131" s="152">
        <f>IF(N131="základná",J131,0)</f>
        <v>0</v>
      </c>
      <c r="BF131" s="152">
        <f>IF(N131="znížená",J131,0)</f>
        <v>0</v>
      </c>
      <c r="BG131" s="152">
        <f>IF(N131="zákl. prenesená",J131,0)</f>
        <v>0</v>
      </c>
      <c r="BH131" s="152">
        <f>IF(N131="zníž. prenesená",J131,0)</f>
        <v>0</v>
      </c>
      <c r="BI131" s="152">
        <f>IF(N131="nulová",J131,0)</f>
        <v>0</v>
      </c>
      <c r="BJ131" s="16" t="s">
        <v>136</v>
      </c>
      <c r="BK131" s="152">
        <f>ROUND(I131*H131,2)</f>
        <v>0</v>
      </c>
      <c r="BL131" s="16" t="s">
        <v>131</v>
      </c>
      <c r="BM131" s="151" t="s">
        <v>147</v>
      </c>
    </row>
    <row r="132" spans="2:65" s="1" customFormat="1" ht="33" customHeight="1">
      <c r="B132" s="31"/>
      <c r="C132" s="139" t="s">
        <v>148</v>
      </c>
      <c r="D132" s="139" t="s">
        <v>132</v>
      </c>
      <c r="E132" s="140" t="s">
        <v>149</v>
      </c>
      <c r="F132" s="141" t="s">
        <v>150</v>
      </c>
      <c r="G132" s="142" t="s">
        <v>135</v>
      </c>
      <c r="H132" s="143">
        <v>18</v>
      </c>
      <c r="I132" s="144"/>
      <c r="J132" s="145">
        <f>ROUND(I132*H132,2)</f>
        <v>0</v>
      </c>
      <c r="K132" s="146"/>
      <c r="L132" s="31"/>
      <c r="M132" s="147" t="s">
        <v>1</v>
      </c>
      <c r="N132" s="148" t="s">
        <v>41</v>
      </c>
      <c r="P132" s="149">
        <f>O132*H132</f>
        <v>0</v>
      </c>
      <c r="Q132" s="149">
        <v>0.10373</v>
      </c>
      <c r="R132" s="149">
        <f>Q132*H132</f>
        <v>1.86714</v>
      </c>
      <c r="S132" s="149">
        <v>0</v>
      </c>
      <c r="T132" s="150">
        <f>S132*H132</f>
        <v>0</v>
      </c>
      <c r="AR132" s="151" t="s">
        <v>131</v>
      </c>
      <c r="AT132" s="151" t="s">
        <v>132</v>
      </c>
      <c r="AU132" s="151" t="s">
        <v>136</v>
      </c>
      <c r="AY132" s="16" t="s">
        <v>129</v>
      </c>
      <c r="BE132" s="152">
        <f>IF(N132="základná",J132,0)</f>
        <v>0</v>
      </c>
      <c r="BF132" s="152">
        <f>IF(N132="znížená",J132,0)</f>
        <v>0</v>
      </c>
      <c r="BG132" s="152">
        <f>IF(N132="zákl. prenesená",J132,0)</f>
        <v>0</v>
      </c>
      <c r="BH132" s="152">
        <f>IF(N132="zníž. prenesená",J132,0)</f>
        <v>0</v>
      </c>
      <c r="BI132" s="152">
        <f>IF(N132="nulová",J132,0)</f>
        <v>0</v>
      </c>
      <c r="BJ132" s="16" t="s">
        <v>136</v>
      </c>
      <c r="BK132" s="152">
        <f>ROUND(I132*H132,2)</f>
        <v>0</v>
      </c>
      <c r="BL132" s="16" t="s">
        <v>131</v>
      </c>
      <c r="BM132" s="151" t="s">
        <v>151</v>
      </c>
    </row>
    <row r="133" spans="2:65" s="11" customFormat="1" ht="22.8" customHeight="1">
      <c r="B133" s="128"/>
      <c r="D133" s="129" t="s">
        <v>74</v>
      </c>
      <c r="E133" s="137" t="s">
        <v>144</v>
      </c>
      <c r="F133" s="137" t="s">
        <v>152</v>
      </c>
      <c r="I133" s="131"/>
      <c r="J133" s="138">
        <f>BK133</f>
        <v>0</v>
      </c>
      <c r="L133" s="128"/>
      <c r="M133" s="132"/>
      <c r="P133" s="133">
        <f>SUM(P134:P140)</f>
        <v>0</v>
      </c>
      <c r="R133" s="133">
        <f>SUM(R134:R140)</f>
        <v>0</v>
      </c>
      <c r="T133" s="134">
        <f>SUM(T134:T140)</f>
        <v>0</v>
      </c>
      <c r="AR133" s="129" t="s">
        <v>83</v>
      </c>
      <c r="AT133" s="135" t="s">
        <v>74</v>
      </c>
      <c r="AU133" s="135" t="s">
        <v>83</v>
      </c>
      <c r="AY133" s="129" t="s">
        <v>129</v>
      </c>
      <c r="BK133" s="136">
        <f>SUM(BK134:BK140)</f>
        <v>0</v>
      </c>
    </row>
    <row r="134" spans="2:65" s="1" customFormat="1" ht="21.75" customHeight="1">
      <c r="B134" s="31"/>
      <c r="C134" s="139" t="s">
        <v>153</v>
      </c>
      <c r="D134" s="139" t="s">
        <v>132</v>
      </c>
      <c r="E134" s="140" t="s">
        <v>154</v>
      </c>
      <c r="F134" s="141" t="s">
        <v>155</v>
      </c>
      <c r="G134" s="142" t="s">
        <v>156</v>
      </c>
      <c r="H134" s="143">
        <v>2.25</v>
      </c>
      <c r="I134" s="144"/>
      <c r="J134" s="145">
        <f>ROUND(I134*H134,2)</f>
        <v>0</v>
      </c>
      <c r="K134" s="146"/>
      <c r="L134" s="31"/>
      <c r="M134" s="147" t="s">
        <v>1</v>
      </c>
      <c r="N134" s="148" t="s">
        <v>41</v>
      </c>
      <c r="P134" s="149">
        <f>O134*H134</f>
        <v>0</v>
      </c>
      <c r="Q134" s="149">
        <v>0</v>
      </c>
      <c r="R134" s="149">
        <f>Q134*H134</f>
        <v>0</v>
      </c>
      <c r="S134" s="149">
        <v>0</v>
      </c>
      <c r="T134" s="150">
        <f>S134*H134</f>
        <v>0</v>
      </c>
      <c r="AR134" s="151" t="s">
        <v>131</v>
      </c>
      <c r="AT134" s="151" t="s">
        <v>132</v>
      </c>
      <c r="AU134" s="151" t="s">
        <v>136</v>
      </c>
      <c r="AY134" s="16" t="s">
        <v>129</v>
      </c>
      <c r="BE134" s="152">
        <f>IF(N134="základná",J134,0)</f>
        <v>0</v>
      </c>
      <c r="BF134" s="152">
        <f>IF(N134="znížená",J134,0)</f>
        <v>0</v>
      </c>
      <c r="BG134" s="152">
        <f>IF(N134="zákl. prenesená",J134,0)</f>
        <v>0</v>
      </c>
      <c r="BH134" s="152">
        <f>IF(N134="zníž. prenesená",J134,0)</f>
        <v>0</v>
      </c>
      <c r="BI134" s="152">
        <f>IF(N134="nulová",J134,0)</f>
        <v>0</v>
      </c>
      <c r="BJ134" s="16" t="s">
        <v>136</v>
      </c>
      <c r="BK134" s="152">
        <f>ROUND(I134*H134,2)</f>
        <v>0</v>
      </c>
      <c r="BL134" s="16" t="s">
        <v>131</v>
      </c>
      <c r="BM134" s="151" t="s">
        <v>157</v>
      </c>
    </row>
    <row r="135" spans="2:65" s="1" customFormat="1" ht="24.15" customHeight="1">
      <c r="B135" s="31"/>
      <c r="C135" s="139" t="s">
        <v>158</v>
      </c>
      <c r="D135" s="139" t="s">
        <v>132</v>
      </c>
      <c r="E135" s="140" t="s">
        <v>159</v>
      </c>
      <c r="F135" s="141" t="s">
        <v>160</v>
      </c>
      <c r="G135" s="142" t="s">
        <v>156</v>
      </c>
      <c r="H135" s="143">
        <v>42.75</v>
      </c>
      <c r="I135" s="144"/>
      <c r="J135" s="145">
        <f>ROUND(I135*H135,2)</f>
        <v>0</v>
      </c>
      <c r="K135" s="146"/>
      <c r="L135" s="31"/>
      <c r="M135" s="147" t="s">
        <v>1</v>
      </c>
      <c r="N135" s="148" t="s">
        <v>41</v>
      </c>
      <c r="P135" s="149">
        <f>O135*H135</f>
        <v>0</v>
      </c>
      <c r="Q135" s="149">
        <v>0</v>
      </c>
      <c r="R135" s="149">
        <f>Q135*H135</f>
        <v>0</v>
      </c>
      <c r="S135" s="149">
        <v>0</v>
      </c>
      <c r="T135" s="150">
        <f>S135*H135</f>
        <v>0</v>
      </c>
      <c r="AR135" s="151" t="s">
        <v>131</v>
      </c>
      <c r="AT135" s="151" t="s">
        <v>132</v>
      </c>
      <c r="AU135" s="151" t="s">
        <v>136</v>
      </c>
      <c r="AY135" s="16" t="s">
        <v>129</v>
      </c>
      <c r="BE135" s="152">
        <f>IF(N135="základná",J135,0)</f>
        <v>0</v>
      </c>
      <c r="BF135" s="152">
        <f>IF(N135="znížená",J135,0)</f>
        <v>0</v>
      </c>
      <c r="BG135" s="152">
        <f>IF(N135="zákl. prenesená",J135,0)</f>
        <v>0</v>
      </c>
      <c r="BH135" s="152">
        <f>IF(N135="zníž. prenesená",J135,0)</f>
        <v>0</v>
      </c>
      <c r="BI135" s="152">
        <f>IF(N135="nulová",J135,0)</f>
        <v>0</v>
      </c>
      <c r="BJ135" s="16" t="s">
        <v>136</v>
      </c>
      <c r="BK135" s="152">
        <f>ROUND(I135*H135,2)</f>
        <v>0</v>
      </c>
      <c r="BL135" s="16" t="s">
        <v>131</v>
      </c>
      <c r="BM135" s="151" t="s">
        <v>161</v>
      </c>
    </row>
    <row r="136" spans="2:65" s="13" customFormat="1" ht="10.199999999999999">
      <c r="B136" s="160"/>
      <c r="D136" s="154" t="s">
        <v>138</v>
      </c>
      <c r="F136" s="162" t="s">
        <v>162</v>
      </c>
      <c r="H136" s="163">
        <v>42.75</v>
      </c>
      <c r="I136" s="164"/>
      <c r="L136" s="160"/>
      <c r="M136" s="165"/>
      <c r="T136" s="166"/>
      <c r="AT136" s="161" t="s">
        <v>138</v>
      </c>
      <c r="AU136" s="161" t="s">
        <v>136</v>
      </c>
      <c r="AV136" s="13" t="s">
        <v>136</v>
      </c>
      <c r="AW136" s="13" t="s">
        <v>4</v>
      </c>
      <c r="AX136" s="13" t="s">
        <v>83</v>
      </c>
      <c r="AY136" s="161" t="s">
        <v>129</v>
      </c>
    </row>
    <row r="137" spans="2:65" s="1" customFormat="1" ht="24.15" customHeight="1">
      <c r="B137" s="31"/>
      <c r="C137" s="139" t="s">
        <v>163</v>
      </c>
      <c r="D137" s="139" t="s">
        <v>132</v>
      </c>
      <c r="E137" s="140" t="s">
        <v>164</v>
      </c>
      <c r="F137" s="141" t="s">
        <v>165</v>
      </c>
      <c r="G137" s="142" t="s">
        <v>156</v>
      </c>
      <c r="H137" s="143">
        <v>2.25</v>
      </c>
      <c r="I137" s="144"/>
      <c r="J137" s="145">
        <f>ROUND(I137*H137,2)</f>
        <v>0</v>
      </c>
      <c r="K137" s="146"/>
      <c r="L137" s="31"/>
      <c r="M137" s="147" t="s">
        <v>1</v>
      </c>
      <c r="N137" s="148" t="s">
        <v>41</v>
      </c>
      <c r="P137" s="149">
        <f>O137*H137</f>
        <v>0</v>
      </c>
      <c r="Q137" s="149">
        <v>0</v>
      </c>
      <c r="R137" s="149">
        <f>Q137*H137</f>
        <v>0</v>
      </c>
      <c r="S137" s="149">
        <v>0</v>
      </c>
      <c r="T137" s="150">
        <f>S137*H137</f>
        <v>0</v>
      </c>
      <c r="AR137" s="151" t="s">
        <v>131</v>
      </c>
      <c r="AT137" s="151" t="s">
        <v>132</v>
      </c>
      <c r="AU137" s="151" t="s">
        <v>136</v>
      </c>
      <c r="AY137" s="16" t="s">
        <v>129</v>
      </c>
      <c r="BE137" s="152">
        <f>IF(N137="základná",J137,0)</f>
        <v>0</v>
      </c>
      <c r="BF137" s="152">
        <f>IF(N137="znížená",J137,0)</f>
        <v>0</v>
      </c>
      <c r="BG137" s="152">
        <f>IF(N137="zákl. prenesená",J137,0)</f>
        <v>0</v>
      </c>
      <c r="BH137" s="152">
        <f>IF(N137="zníž. prenesená",J137,0)</f>
        <v>0</v>
      </c>
      <c r="BI137" s="152">
        <f>IF(N137="nulová",J137,0)</f>
        <v>0</v>
      </c>
      <c r="BJ137" s="16" t="s">
        <v>136</v>
      </c>
      <c r="BK137" s="152">
        <f>ROUND(I137*H137,2)</f>
        <v>0</v>
      </c>
      <c r="BL137" s="16" t="s">
        <v>131</v>
      </c>
      <c r="BM137" s="151" t="s">
        <v>166</v>
      </c>
    </row>
    <row r="138" spans="2:65" s="1" customFormat="1" ht="24.15" customHeight="1">
      <c r="B138" s="31"/>
      <c r="C138" s="139" t="s">
        <v>167</v>
      </c>
      <c r="D138" s="139" t="s">
        <v>132</v>
      </c>
      <c r="E138" s="140" t="s">
        <v>168</v>
      </c>
      <c r="F138" s="141" t="s">
        <v>169</v>
      </c>
      <c r="G138" s="142" t="s">
        <v>156</v>
      </c>
      <c r="H138" s="143">
        <v>11.25</v>
      </c>
      <c r="I138" s="144"/>
      <c r="J138" s="145">
        <f>ROUND(I138*H138,2)</f>
        <v>0</v>
      </c>
      <c r="K138" s="146"/>
      <c r="L138" s="31"/>
      <c r="M138" s="147" t="s">
        <v>1</v>
      </c>
      <c r="N138" s="148" t="s">
        <v>41</v>
      </c>
      <c r="P138" s="149">
        <f>O138*H138</f>
        <v>0</v>
      </c>
      <c r="Q138" s="149">
        <v>0</v>
      </c>
      <c r="R138" s="149">
        <f>Q138*H138</f>
        <v>0</v>
      </c>
      <c r="S138" s="149">
        <v>0</v>
      </c>
      <c r="T138" s="150">
        <f>S138*H138</f>
        <v>0</v>
      </c>
      <c r="AR138" s="151" t="s">
        <v>131</v>
      </c>
      <c r="AT138" s="151" t="s">
        <v>132</v>
      </c>
      <c r="AU138" s="151" t="s">
        <v>136</v>
      </c>
      <c r="AY138" s="16" t="s">
        <v>129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6" t="s">
        <v>136</v>
      </c>
      <c r="BK138" s="152">
        <f>ROUND(I138*H138,2)</f>
        <v>0</v>
      </c>
      <c r="BL138" s="16" t="s">
        <v>131</v>
      </c>
      <c r="BM138" s="151" t="s">
        <v>170</v>
      </c>
    </row>
    <row r="139" spans="2:65" s="13" customFormat="1" ht="10.199999999999999">
      <c r="B139" s="160"/>
      <c r="D139" s="154" t="s">
        <v>138</v>
      </c>
      <c r="F139" s="162" t="s">
        <v>171</v>
      </c>
      <c r="H139" s="163">
        <v>11.25</v>
      </c>
      <c r="I139" s="164"/>
      <c r="L139" s="160"/>
      <c r="M139" s="165"/>
      <c r="T139" s="166"/>
      <c r="AT139" s="161" t="s">
        <v>138</v>
      </c>
      <c r="AU139" s="161" t="s">
        <v>136</v>
      </c>
      <c r="AV139" s="13" t="s">
        <v>136</v>
      </c>
      <c r="AW139" s="13" t="s">
        <v>4</v>
      </c>
      <c r="AX139" s="13" t="s">
        <v>83</v>
      </c>
      <c r="AY139" s="161" t="s">
        <v>129</v>
      </c>
    </row>
    <row r="140" spans="2:65" s="1" customFormat="1" ht="24.15" customHeight="1">
      <c r="B140" s="31"/>
      <c r="C140" s="139" t="s">
        <v>172</v>
      </c>
      <c r="D140" s="139" t="s">
        <v>132</v>
      </c>
      <c r="E140" s="140" t="s">
        <v>173</v>
      </c>
      <c r="F140" s="141" t="s">
        <v>174</v>
      </c>
      <c r="G140" s="142" t="s">
        <v>156</v>
      </c>
      <c r="H140" s="143">
        <v>2.25</v>
      </c>
      <c r="I140" s="144"/>
      <c r="J140" s="145">
        <f>ROUND(I140*H140,2)</f>
        <v>0</v>
      </c>
      <c r="K140" s="146"/>
      <c r="L140" s="31"/>
      <c r="M140" s="147" t="s">
        <v>1</v>
      </c>
      <c r="N140" s="148" t="s">
        <v>41</v>
      </c>
      <c r="P140" s="149">
        <f>O140*H140</f>
        <v>0</v>
      </c>
      <c r="Q140" s="149">
        <v>0</v>
      </c>
      <c r="R140" s="149">
        <f>Q140*H140</f>
        <v>0</v>
      </c>
      <c r="S140" s="149">
        <v>0</v>
      </c>
      <c r="T140" s="150">
        <f>S140*H140</f>
        <v>0</v>
      </c>
      <c r="AR140" s="151" t="s">
        <v>131</v>
      </c>
      <c r="AT140" s="151" t="s">
        <v>132</v>
      </c>
      <c r="AU140" s="151" t="s">
        <v>136</v>
      </c>
      <c r="AY140" s="16" t="s">
        <v>129</v>
      </c>
      <c r="BE140" s="152">
        <f>IF(N140="základná",J140,0)</f>
        <v>0</v>
      </c>
      <c r="BF140" s="152">
        <f>IF(N140="znížená",J140,0)</f>
        <v>0</v>
      </c>
      <c r="BG140" s="152">
        <f>IF(N140="zákl. prenesená",J140,0)</f>
        <v>0</v>
      </c>
      <c r="BH140" s="152">
        <f>IF(N140="zníž. prenesená",J140,0)</f>
        <v>0</v>
      </c>
      <c r="BI140" s="152">
        <f>IF(N140="nulová",J140,0)</f>
        <v>0</v>
      </c>
      <c r="BJ140" s="16" t="s">
        <v>136</v>
      </c>
      <c r="BK140" s="152">
        <f>ROUND(I140*H140,2)</f>
        <v>0</v>
      </c>
      <c r="BL140" s="16" t="s">
        <v>131</v>
      </c>
      <c r="BM140" s="151" t="s">
        <v>175</v>
      </c>
    </row>
    <row r="141" spans="2:65" s="11" customFormat="1" ht="22.8" customHeight="1">
      <c r="B141" s="128"/>
      <c r="D141" s="129" t="s">
        <v>74</v>
      </c>
      <c r="E141" s="137" t="s">
        <v>176</v>
      </c>
      <c r="F141" s="137" t="s">
        <v>177</v>
      </c>
      <c r="I141" s="131"/>
      <c r="J141" s="138">
        <f>BK141</f>
        <v>0</v>
      </c>
      <c r="L141" s="128"/>
      <c r="M141" s="132"/>
      <c r="P141" s="133">
        <f>SUM(P142:P143)</f>
        <v>0</v>
      </c>
      <c r="R141" s="133">
        <f>SUM(R142:R143)</f>
        <v>0</v>
      </c>
      <c r="T141" s="134">
        <f>SUM(T142:T143)</f>
        <v>0</v>
      </c>
      <c r="AR141" s="129" t="s">
        <v>83</v>
      </c>
      <c r="AT141" s="135" t="s">
        <v>74</v>
      </c>
      <c r="AU141" s="135" t="s">
        <v>83</v>
      </c>
      <c r="AY141" s="129" t="s">
        <v>129</v>
      </c>
      <c r="BK141" s="136">
        <f>SUM(BK142:BK143)</f>
        <v>0</v>
      </c>
    </row>
    <row r="142" spans="2:65" s="1" customFormat="1" ht="33" customHeight="1">
      <c r="B142" s="31"/>
      <c r="C142" s="139" t="s">
        <v>178</v>
      </c>
      <c r="D142" s="139" t="s">
        <v>132</v>
      </c>
      <c r="E142" s="140" t="s">
        <v>179</v>
      </c>
      <c r="F142" s="141" t="s">
        <v>180</v>
      </c>
      <c r="G142" s="142" t="s">
        <v>156</v>
      </c>
      <c r="H142" s="143">
        <v>1.8819999999999999</v>
      </c>
      <c r="I142" s="144"/>
      <c r="J142" s="145">
        <f>ROUND(I142*H142,2)</f>
        <v>0</v>
      </c>
      <c r="K142" s="146"/>
      <c r="L142" s="31"/>
      <c r="M142" s="147" t="s">
        <v>1</v>
      </c>
      <c r="N142" s="148" t="s">
        <v>41</v>
      </c>
      <c r="P142" s="149">
        <f>O142*H142</f>
        <v>0</v>
      </c>
      <c r="Q142" s="149">
        <v>0</v>
      </c>
      <c r="R142" s="149">
        <f>Q142*H142</f>
        <v>0</v>
      </c>
      <c r="S142" s="149">
        <v>0</v>
      </c>
      <c r="T142" s="150">
        <f>S142*H142</f>
        <v>0</v>
      </c>
      <c r="AR142" s="151" t="s">
        <v>131</v>
      </c>
      <c r="AT142" s="151" t="s">
        <v>132</v>
      </c>
      <c r="AU142" s="151" t="s">
        <v>136</v>
      </c>
      <c r="AY142" s="16" t="s">
        <v>129</v>
      </c>
      <c r="BE142" s="152">
        <f>IF(N142="základná",J142,0)</f>
        <v>0</v>
      </c>
      <c r="BF142" s="152">
        <f>IF(N142="znížená",J142,0)</f>
        <v>0</v>
      </c>
      <c r="BG142" s="152">
        <f>IF(N142="zákl. prenesená",J142,0)</f>
        <v>0</v>
      </c>
      <c r="BH142" s="152">
        <f>IF(N142="zníž. prenesená",J142,0)</f>
        <v>0</v>
      </c>
      <c r="BI142" s="152">
        <f>IF(N142="nulová",J142,0)</f>
        <v>0</v>
      </c>
      <c r="BJ142" s="16" t="s">
        <v>136</v>
      </c>
      <c r="BK142" s="152">
        <f>ROUND(I142*H142,2)</f>
        <v>0</v>
      </c>
      <c r="BL142" s="16" t="s">
        <v>131</v>
      </c>
      <c r="BM142" s="151" t="s">
        <v>181</v>
      </c>
    </row>
    <row r="143" spans="2:65" s="1" customFormat="1" ht="44.25" customHeight="1">
      <c r="B143" s="31"/>
      <c r="C143" s="139" t="s">
        <v>182</v>
      </c>
      <c r="D143" s="139" t="s">
        <v>132</v>
      </c>
      <c r="E143" s="140" t="s">
        <v>183</v>
      </c>
      <c r="F143" s="141" t="s">
        <v>184</v>
      </c>
      <c r="G143" s="142" t="s">
        <v>156</v>
      </c>
      <c r="H143" s="143">
        <v>1.8819999999999999</v>
      </c>
      <c r="I143" s="144"/>
      <c r="J143" s="145">
        <f>ROUND(I143*H143,2)</f>
        <v>0</v>
      </c>
      <c r="K143" s="146"/>
      <c r="L143" s="31"/>
      <c r="M143" s="147" t="s">
        <v>1</v>
      </c>
      <c r="N143" s="148" t="s">
        <v>41</v>
      </c>
      <c r="P143" s="149">
        <f>O143*H143</f>
        <v>0</v>
      </c>
      <c r="Q143" s="149">
        <v>0</v>
      </c>
      <c r="R143" s="149">
        <f>Q143*H143</f>
        <v>0</v>
      </c>
      <c r="S143" s="149">
        <v>0</v>
      </c>
      <c r="T143" s="150">
        <f>S143*H143</f>
        <v>0</v>
      </c>
      <c r="AR143" s="151" t="s">
        <v>131</v>
      </c>
      <c r="AT143" s="151" t="s">
        <v>132</v>
      </c>
      <c r="AU143" s="151" t="s">
        <v>136</v>
      </c>
      <c r="AY143" s="16" t="s">
        <v>129</v>
      </c>
      <c r="BE143" s="152">
        <f>IF(N143="základná",J143,0)</f>
        <v>0</v>
      </c>
      <c r="BF143" s="152">
        <f>IF(N143="znížená",J143,0)</f>
        <v>0</v>
      </c>
      <c r="BG143" s="152">
        <f>IF(N143="zákl. prenesená",J143,0)</f>
        <v>0</v>
      </c>
      <c r="BH143" s="152">
        <f>IF(N143="zníž. prenesená",J143,0)</f>
        <v>0</v>
      </c>
      <c r="BI143" s="152">
        <f>IF(N143="nulová",J143,0)</f>
        <v>0</v>
      </c>
      <c r="BJ143" s="16" t="s">
        <v>136</v>
      </c>
      <c r="BK143" s="152">
        <f>ROUND(I143*H143,2)</f>
        <v>0</v>
      </c>
      <c r="BL143" s="16" t="s">
        <v>131</v>
      </c>
      <c r="BM143" s="151" t="s">
        <v>185</v>
      </c>
    </row>
    <row r="144" spans="2:65" s="11" customFormat="1" ht="25.95" customHeight="1">
      <c r="B144" s="128"/>
      <c r="D144" s="129" t="s">
        <v>74</v>
      </c>
      <c r="E144" s="130" t="s">
        <v>186</v>
      </c>
      <c r="F144" s="130" t="s">
        <v>187</v>
      </c>
      <c r="I144" s="131"/>
      <c r="J144" s="118">
        <f>BK144</f>
        <v>0</v>
      </c>
      <c r="L144" s="128"/>
      <c r="M144" s="132"/>
      <c r="P144" s="133">
        <f>P145</f>
        <v>0</v>
      </c>
      <c r="R144" s="133">
        <f>R145</f>
        <v>0</v>
      </c>
      <c r="T144" s="134">
        <f>T145</f>
        <v>0</v>
      </c>
      <c r="AR144" s="129" t="s">
        <v>142</v>
      </c>
      <c r="AT144" s="135" t="s">
        <v>74</v>
      </c>
      <c r="AU144" s="135" t="s">
        <v>75</v>
      </c>
      <c r="AY144" s="129" t="s">
        <v>129</v>
      </c>
      <c r="BK144" s="136">
        <f>BK145</f>
        <v>0</v>
      </c>
    </row>
    <row r="145" spans="2:65" s="1" customFormat="1" ht="16.5" customHeight="1">
      <c r="B145" s="31"/>
      <c r="C145" s="139" t="s">
        <v>188</v>
      </c>
      <c r="D145" s="139" t="s">
        <v>132</v>
      </c>
      <c r="E145" s="140" t="s">
        <v>189</v>
      </c>
      <c r="F145" s="141" t="s">
        <v>190</v>
      </c>
      <c r="G145" s="142" t="s">
        <v>191</v>
      </c>
      <c r="H145" s="174"/>
      <c r="I145" s="144"/>
      <c r="J145" s="145">
        <f>ROUND(I145*H145,2)</f>
        <v>0</v>
      </c>
      <c r="K145" s="146"/>
      <c r="L145" s="31"/>
      <c r="M145" s="147" t="s">
        <v>1</v>
      </c>
      <c r="N145" s="148" t="s">
        <v>41</v>
      </c>
      <c r="P145" s="149">
        <f>O145*H145</f>
        <v>0</v>
      </c>
      <c r="Q145" s="149">
        <v>0</v>
      </c>
      <c r="R145" s="149">
        <f>Q145*H145</f>
        <v>0</v>
      </c>
      <c r="S145" s="149">
        <v>0</v>
      </c>
      <c r="T145" s="150">
        <f>S145*H145</f>
        <v>0</v>
      </c>
      <c r="AR145" s="151" t="s">
        <v>192</v>
      </c>
      <c r="AT145" s="151" t="s">
        <v>132</v>
      </c>
      <c r="AU145" s="151" t="s">
        <v>83</v>
      </c>
      <c r="AY145" s="16" t="s">
        <v>129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6" t="s">
        <v>136</v>
      </c>
      <c r="BK145" s="152">
        <f>ROUND(I145*H145,2)</f>
        <v>0</v>
      </c>
      <c r="BL145" s="16" t="s">
        <v>192</v>
      </c>
      <c r="BM145" s="151" t="s">
        <v>193</v>
      </c>
    </row>
    <row r="146" spans="2:65" s="1" customFormat="1" ht="49.95" customHeight="1">
      <c r="B146" s="31"/>
      <c r="E146" s="130" t="s">
        <v>194</v>
      </c>
      <c r="F146" s="130" t="s">
        <v>195</v>
      </c>
      <c r="J146" s="118">
        <f t="shared" ref="J146:J151" si="0">BK146</f>
        <v>0</v>
      </c>
      <c r="L146" s="31"/>
      <c r="M146" s="175"/>
      <c r="T146" s="58"/>
      <c r="AT146" s="16" t="s">
        <v>74</v>
      </c>
      <c r="AU146" s="16" t="s">
        <v>75</v>
      </c>
      <c r="AY146" s="16" t="s">
        <v>196</v>
      </c>
      <c r="BK146" s="152">
        <f>SUM(BK147:BK151)</f>
        <v>0</v>
      </c>
    </row>
    <row r="147" spans="2:65" s="1" customFormat="1" ht="16.350000000000001" customHeight="1">
      <c r="B147" s="31"/>
      <c r="C147" s="176" t="s">
        <v>1</v>
      </c>
      <c r="D147" s="176" t="s">
        <v>132</v>
      </c>
      <c r="E147" s="177" t="s">
        <v>1</v>
      </c>
      <c r="F147" s="178" t="s">
        <v>1</v>
      </c>
      <c r="G147" s="179" t="s">
        <v>1</v>
      </c>
      <c r="H147" s="180"/>
      <c r="I147" s="181"/>
      <c r="J147" s="182">
        <f t="shared" si="0"/>
        <v>0</v>
      </c>
      <c r="K147" s="146"/>
      <c r="L147" s="31"/>
      <c r="M147" s="183" t="s">
        <v>1</v>
      </c>
      <c r="N147" s="184" t="s">
        <v>41</v>
      </c>
      <c r="T147" s="58"/>
      <c r="AT147" s="16" t="s">
        <v>196</v>
      </c>
      <c r="AU147" s="16" t="s">
        <v>83</v>
      </c>
      <c r="AY147" s="16" t="s">
        <v>196</v>
      </c>
      <c r="BE147" s="152">
        <f>IF(N147="základná",J147,0)</f>
        <v>0</v>
      </c>
      <c r="BF147" s="152">
        <f>IF(N147="znížená",J147,0)</f>
        <v>0</v>
      </c>
      <c r="BG147" s="152">
        <f>IF(N147="zákl. prenesená",J147,0)</f>
        <v>0</v>
      </c>
      <c r="BH147" s="152">
        <f>IF(N147="zníž. prenesená",J147,0)</f>
        <v>0</v>
      </c>
      <c r="BI147" s="152">
        <f>IF(N147="nulová",J147,0)</f>
        <v>0</v>
      </c>
      <c r="BJ147" s="16" t="s">
        <v>136</v>
      </c>
      <c r="BK147" s="152">
        <f>I147*H147</f>
        <v>0</v>
      </c>
    </row>
    <row r="148" spans="2:65" s="1" customFormat="1" ht="16.350000000000001" customHeight="1">
      <c r="B148" s="31"/>
      <c r="C148" s="176" t="s">
        <v>1</v>
      </c>
      <c r="D148" s="176" t="s">
        <v>132</v>
      </c>
      <c r="E148" s="177" t="s">
        <v>1</v>
      </c>
      <c r="F148" s="178" t="s">
        <v>1</v>
      </c>
      <c r="G148" s="179" t="s">
        <v>1</v>
      </c>
      <c r="H148" s="180"/>
      <c r="I148" s="181"/>
      <c r="J148" s="182">
        <f t="shared" si="0"/>
        <v>0</v>
      </c>
      <c r="K148" s="146"/>
      <c r="L148" s="31"/>
      <c r="M148" s="183" t="s">
        <v>1</v>
      </c>
      <c r="N148" s="184" t="s">
        <v>41</v>
      </c>
      <c r="T148" s="58"/>
      <c r="AT148" s="16" t="s">
        <v>196</v>
      </c>
      <c r="AU148" s="16" t="s">
        <v>83</v>
      </c>
      <c r="AY148" s="16" t="s">
        <v>196</v>
      </c>
      <c r="BE148" s="152">
        <f>IF(N148="základná",J148,0)</f>
        <v>0</v>
      </c>
      <c r="BF148" s="152">
        <f>IF(N148="znížená",J148,0)</f>
        <v>0</v>
      </c>
      <c r="BG148" s="152">
        <f>IF(N148="zákl. prenesená",J148,0)</f>
        <v>0</v>
      </c>
      <c r="BH148" s="152">
        <f>IF(N148="zníž. prenesená",J148,0)</f>
        <v>0</v>
      </c>
      <c r="BI148" s="152">
        <f>IF(N148="nulová",J148,0)</f>
        <v>0</v>
      </c>
      <c r="BJ148" s="16" t="s">
        <v>136</v>
      </c>
      <c r="BK148" s="152">
        <f>I148*H148</f>
        <v>0</v>
      </c>
    </row>
    <row r="149" spans="2:65" s="1" customFormat="1" ht="16.350000000000001" customHeight="1">
      <c r="B149" s="31"/>
      <c r="C149" s="176" t="s">
        <v>1</v>
      </c>
      <c r="D149" s="176" t="s">
        <v>132</v>
      </c>
      <c r="E149" s="177" t="s">
        <v>1</v>
      </c>
      <c r="F149" s="178" t="s">
        <v>1</v>
      </c>
      <c r="G149" s="179" t="s">
        <v>1</v>
      </c>
      <c r="H149" s="180"/>
      <c r="I149" s="181"/>
      <c r="J149" s="182">
        <f t="shared" si="0"/>
        <v>0</v>
      </c>
      <c r="K149" s="146"/>
      <c r="L149" s="31"/>
      <c r="M149" s="183" t="s">
        <v>1</v>
      </c>
      <c r="N149" s="184" t="s">
        <v>41</v>
      </c>
      <c r="T149" s="58"/>
      <c r="AT149" s="16" t="s">
        <v>196</v>
      </c>
      <c r="AU149" s="16" t="s">
        <v>83</v>
      </c>
      <c r="AY149" s="16" t="s">
        <v>196</v>
      </c>
      <c r="BE149" s="152">
        <f>IF(N149="základná",J149,0)</f>
        <v>0</v>
      </c>
      <c r="BF149" s="152">
        <f>IF(N149="znížená",J149,0)</f>
        <v>0</v>
      </c>
      <c r="BG149" s="152">
        <f>IF(N149="zákl. prenesená",J149,0)</f>
        <v>0</v>
      </c>
      <c r="BH149" s="152">
        <f>IF(N149="zníž. prenesená",J149,0)</f>
        <v>0</v>
      </c>
      <c r="BI149" s="152">
        <f>IF(N149="nulová",J149,0)</f>
        <v>0</v>
      </c>
      <c r="BJ149" s="16" t="s">
        <v>136</v>
      </c>
      <c r="BK149" s="152">
        <f>I149*H149</f>
        <v>0</v>
      </c>
    </row>
    <row r="150" spans="2:65" s="1" customFormat="1" ht="16.350000000000001" customHeight="1">
      <c r="B150" s="31"/>
      <c r="C150" s="176" t="s">
        <v>1</v>
      </c>
      <c r="D150" s="176" t="s">
        <v>132</v>
      </c>
      <c r="E150" s="177" t="s">
        <v>1</v>
      </c>
      <c r="F150" s="178" t="s">
        <v>1</v>
      </c>
      <c r="G150" s="179" t="s">
        <v>1</v>
      </c>
      <c r="H150" s="180"/>
      <c r="I150" s="181"/>
      <c r="J150" s="182">
        <f t="shared" si="0"/>
        <v>0</v>
      </c>
      <c r="K150" s="146"/>
      <c r="L150" s="31"/>
      <c r="M150" s="183" t="s">
        <v>1</v>
      </c>
      <c r="N150" s="184" t="s">
        <v>41</v>
      </c>
      <c r="T150" s="58"/>
      <c r="AT150" s="16" t="s">
        <v>196</v>
      </c>
      <c r="AU150" s="16" t="s">
        <v>83</v>
      </c>
      <c r="AY150" s="16" t="s">
        <v>196</v>
      </c>
      <c r="BE150" s="152">
        <f>IF(N150="základná",J150,0)</f>
        <v>0</v>
      </c>
      <c r="BF150" s="152">
        <f>IF(N150="znížená",J150,0)</f>
        <v>0</v>
      </c>
      <c r="BG150" s="152">
        <f>IF(N150="zákl. prenesená",J150,0)</f>
        <v>0</v>
      </c>
      <c r="BH150" s="152">
        <f>IF(N150="zníž. prenesená",J150,0)</f>
        <v>0</v>
      </c>
      <c r="BI150" s="152">
        <f>IF(N150="nulová",J150,0)</f>
        <v>0</v>
      </c>
      <c r="BJ150" s="16" t="s">
        <v>136</v>
      </c>
      <c r="BK150" s="152">
        <f>I150*H150</f>
        <v>0</v>
      </c>
    </row>
    <row r="151" spans="2:65" s="1" customFormat="1" ht="16.350000000000001" customHeight="1">
      <c r="B151" s="31"/>
      <c r="C151" s="176" t="s">
        <v>1</v>
      </c>
      <c r="D151" s="176" t="s">
        <v>132</v>
      </c>
      <c r="E151" s="177" t="s">
        <v>1</v>
      </c>
      <c r="F151" s="178" t="s">
        <v>1</v>
      </c>
      <c r="G151" s="179" t="s">
        <v>1</v>
      </c>
      <c r="H151" s="180"/>
      <c r="I151" s="181"/>
      <c r="J151" s="182">
        <f t="shared" si="0"/>
        <v>0</v>
      </c>
      <c r="K151" s="146"/>
      <c r="L151" s="31"/>
      <c r="M151" s="183" t="s">
        <v>1</v>
      </c>
      <c r="N151" s="184" t="s">
        <v>41</v>
      </c>
      <c r="O151" s="185"/>
      <c r="P151" s="185"/>
      <c r="Q151" s="185"/>
      <c r="R151" s="185"/>
      <c r="S151" s="185"/>
      <c r="T151" s="186"/>
      <c r="AT151" s="16" t="s">
        <v>196</v>
      </c>
      <c r="AU151" s="16" t="s">
        <v>83</v>
      </c>
      <c r="AY151" s="16" t="s">
        <v>196</v>
      </c>
      <c r="BE151" s="152">
        <f>IF(N151="základná",J151,0)</f>
        <v>0</v>
      </c>
      <c r="BF151" s="152">
        <f>IF(N151="znížená",J151,0)</f>
        <v>0</v>
      </c>
      <c r="BG151" s="152">
        <f>IF(N151="zákl. prenesená",J151,0)</f>
        <v>0</v>
      </c>
      <c r="BH151" s="152">
        <f>IF(N151="zníž. prenesená",J151,0)</f>
        <v>0</v>
      </c>
      <c r="BI151" s="152">
        <f>IF(N151="nulová",J151,0)</f>
        <v>0</v>
      </c>
      <c r="BJ151" s="16" t="s">
        <v>136</v>
      </c>
      <c r="BK151" s="152">
        <f>I151*H151</f>
        <v>0</v>
      </c>
    </row>
    <row r="152" spans="2:65" s="1" customFormat="1" ht="6.9" customHeight="1">
      <c r="B152" s="46"/>
      <c r="C152" s="47"/>
      <c r="D152" s="47"/>
      <c r="E152" s="47"/>
      <c r="F152" s="47"/>
      <c r="G152" s="47"/>
      <c r="H152" s="47"/>
      <c r="I152" s="47"/>
      <c r="J152" s="47"/>
      <c r="K152" s="47"/>
      <c r="L152" s="31"/>
    </row>
  </sheetData>
  <sheetProtection algorithmName="SHA-512" hashValue="MCQPC8ko/GmpOQHEiTrKDqTPNfFp7CLlCGTNADQRV5CwnnOiwKh/HjZIW9+QN43TDTmetBDRRJU5MCBn2zS+/A==" saltValue="4dGTh8DpeSHfLJMlu+lNjwMGe2SkDZpwmDoYau/JVVWSUOXWBUpHlhiltJDq70ju2VipRJNHQAXNw5jxfVu2kQ==" spinCount="100000" sheet="1" objects="1" scenarios="1" formatColumns="0" formatRows="0" autoFilter="0"/>
  <autoFilter ref="C122:K151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47:D152" xr:uid="{00000000-0002-0000-0100-000000000000}">
      <formula1>"K, M"</formula1>
    </dataValidation>
    <dataValidation type="list" allowBlank="1" showInputMessage="1" showErrorMessage="1" error="Povolené sú hodnoty základná, znížená, nulová." sqref="N147:N152" xr:uid="{00000000-0002-0000-01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68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AT2" s="16" t="s">
        <v>87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4.9" customHeight="1">
      <c r="B4" s="19"/>
      <c r="D4" s="20" t="s">
        <v>100</v>
      </c>
      <c r="L4" s="19"/>
      <c r="M4" s="90" t="s">
        <v>9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16.5" customHeight="1">
      <c r="B7" s="19"/>
      <c r="E7" s="242" t="str">
        <f>'Rekapitulácia stavby'!K6</f>
        <v>Gymnázium Ivana Krasku v Rimavskej Sobote, debarierizácia budovy</v>
      </c>
      <c r="F7" s="243"/>
      <c r="G7" s="243"/>
      <c r="H7" s="243"/>
      <c r="L7" s="19"/>
    </row>
    <row r="8" spans="2:46" s="1" customFormat="1" ht="12" customHeight="1">
      <c r="B8" s="31"/>
      <c r="D8" s="26" t="s">
        <v>101</v>
      </c>
      <c r="L8" s="31"/>
    </row>
    <row r="9" spans="2:46" s="1" customFormat="1" ht="16.5" customHeight="1">
      <c r="B9" s="31"/>
      <c r="E9" s="201" t="s">
        <v>197</v>
      </c>
      <c r="F9" s="244"/>
      <c r="G9" s="244"/>
      <c r="H9" s="244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18. 6. 2024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tr">
        <f>IF('Rekapitulácia stavby'!AN10="","",'Rekapitulácia stavby'!AN10)</f>
        <v/>
      </c>
      <c r="L14" s="31"/>
    </row>
    <row r="15" spans="2:46" s="1" customFormat="1" ht="18" customHeight="1">
      <c r="B15" s="31"/>
      <c r="E15" s="24" t="str">
        <f>IF('Rekapitulácia stavby'!E11="","",'Rekapitulácia stavby'!E11)</f>
        <v xml:space="preserve"> </v>
      </c>
      <c r="I15" s="26" t="s">
        <v>26</v>
      </c>
      <c r="J15" s="24" t="str">
        <f>IF('Rekapitulácia stavby'!AN11="","",'Rekapitulácia stavby'!AN11)</f>
        <v/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45" t="str">
        <f>'Rekapitulácia stavby'!E14</f>
        <v>Vyplň údaj</v>
      </c>
      <c r="F18" s="223"/>
      <c r="G18" s="223"/>
      <c r="H18" s="223"/>
      <c r="I18" s="26" t="s">
        <v>26</v>
      </c>
      <c r="J18" s="27" t="str">
        <f>'Rekapitulácia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">
        <v>1</v>
      </c>
      <c r="L23" s="31"/>
    </row>
    <row r="24" spans="2:12" s="1" customFormat="1" ht="18" customHeight="1">
      <c r="B24" s="31"/>
      <c r="E24" s="24" t="s">
        <v>33</v>
      </c>
      <c r="I24" s="26" t="s">
        <v>26</v>
      </c>
      <c r="J24" s="24" t="s">
        <v>1</v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91"/>
      <c r="E27" s="228" t="s">
        <v>1</v>
      </c>
      <c r="F27" s="228"/>
      <c r="G27" s="228"/>
      <c r="H27" s="228"/>
      <c r="L27" s="91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35</v>
      </c>
      <c r="J30" s="68">
        <f>ROUND(J131, 2)</f>
        <v>0</v>
      </c>
      <c r="L30" s="31"/>
    </row>
    <row r="31" spans="2:12" s="1" customFormat="1" ht="6.9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" customHeight="1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" customHeight="1">
      <c r="B33" s="31"/>
      <c r="D33" s="57" t="s">
        <v>39</v>
      </c>
      <c r="E33" s="36" t="s">
        <v>40</v>
      </c>
      <c r="F33" s="93">
        <f>ROUND((ROUND((SUM(BE131:BE261)),  2) + SUM(BE263:BE267)), 2)</f>
        <v>0</v>
      </c>
      <c r="G33" s="94"/>
      <c r="H33" s="94"/>
      <c r="I33" s="95">
        <v>0.2</v>
      </c>
      <c r="J33" s="93">
        <f>ROUND((ROUND(((SUM(BE131:BE261))*I33),  2) + (SUM(BE263:BE267)*I33)), 2)</f>
        <v>0</v>
      </c>
      <c r="L33" s="31"/>
    </row>
    <row r="34" spans="2:12" s="1" customFormat="1" ht="14.4" customHeight="1">
      <c r="B34" s="31"/>
      <c r="E34" s="36" t="s">
        <v>41</v>
      </c>
      <c r="F34" s="93">
        <f>ROUND((ROUND((SUM(BF131:BF261)),  2) + SUM(BF263:BF267)), 2)</f>
        <v>0</v>
      </c>
      <c r="G34" s="94"/>
      <c r="H34" s="94"/>
      <c r="I34" s="95">
        <v>0.2</v>
      </c>
      <c r="J34" s="93">
        <f>ROUND((ROUND(((SUM(BF131:BF261))*I34),  2) + (SUM(BF263:BF267)*I34)), 2)</f>
        <v>0</v>
      </c>
      <c r="L34" s="31"/>
    </row>
    <row r="35" spans="2:12" s="1" customFormat="1" ht="14.4" hidden="1" customHeight="1">
      <c r="B35" s="31"/>
      <c r="E35" s="26" t="s">
        <v>42</v>
      </c>
      <c r="F35" s="96">
        <f>ROUND((ROUND((SUM(BG131:BG261)),  2) + SUM(BG263:BG267)), 2)</f>
        <v>0</v>
      </c>
      <c r="I35" s="97">
        <v>0.2</v>
      </c>
      <c r="J35" s="96">
        <f>0</f>
        <v>0</v>
      </c>
      <c r="L35" s="31"/>
    </row>
    <row r="36" spans="2:12" s="1" customFormat="1" ht="14.4" hidden="1" customHeight="1">
      <c r="B36" s="31"/>
      <c r="E36" s="26" t="s">
        <v>43</v>
      </c>
      <c r="F36" s="96">
        <f>ROUND((ROUND((SUM(BH131:BH261)),  2) + SUM(BH263:BH267)), 2)</f>
        <v>0</v>
      </c>
      <c r="I36" s="97">
        <v>0.2</v>
      </c>
      <c r="J36" s="96">
        <f>0</f>
        <v>0</v>
      </c>
      <c r="L36" s="31"/>
    </row>
    <row r="37" spans="2:12" s="1" customFormat="1" ht="14.4" hidden="1" customHeight="1">
      <c r="B37" s="31"/>
      <c r="E37" s="36" t="s">
        <v>44</v>
      </c>
      <c r="F37" s="93">
        <f>ROUND((ROUND((SUM(BI131:BI261)),  2) + SUM(BI263:BI267)),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98"/>
      <c r="D39" s="99" t="s">
        <v>45</v>
      </c>
      <c r="E39" s="59"/>
      <c r="F39" s="59"/>
      <c r="G39" s="100" t="s">
        <v>46</v>
      </c>
      <c r="H39" s="101" t="s">
        <v>47</v>
      </c>
      <c r="I39" s="59"/>
      <c r="J39" s="102">
        <f>SUM(J30:J37)</f>
        <v>0</v>
      </c>
      <c r="K39" s="103"/>
      <c r="L39" s="31"/>
    </row>
    <row r="40" spans="2:12" s="1" customFormat="1" ht="14.4" customHeight="1">
      <c r="B40" s="31"/>
      <c r="L40" s="31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5" t="s">
        <v>50</v>
      </c>
      <c r="E61" s="33"/>
      <c r="F61" s="104" t="s">
        <v>51</v>
      </c>
      <c r="G61" s="45" t="s">
        <v>50</v>
      </c>
      <c r="H61" s="33"/>
      <c r="I61" s="33"/>
      <c r="J61" s="105" t="s">
        <v>51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5" t="s">
        <v>50</v>
      </c>
      <c r="E76" s="33"/>
      <c r="F76" s="104" t="s">
        <v>51</v>
      </c>
      <c r="G76" s="45" t="s">
        <v>50</v>
      </c>
      <c r="H76" s="33"/>
      <c r="I76" s="33"/>
      <c r="J76" s="105" t="s">
        <v>51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" customHeight="1">
      <c r="B82" s="31"/>
      <c r="C82" s="20" t="s">
        <v>103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16.5" customHeight="1">
      <c r="B85" s="31"/>
      <c r="E85" s="242" t="str">
        <f>E7</f>
        <v>Gymnázium Ivana Krasku v Rimavskej Sobote, debarierizácia budovy</v>
      </c>
      <c r="F85" s="243"/>
      <c r="G85" s="243"/>
      <c r="H85" s="243"/>
      <c r="L85" s="31"/>
    </row>
    <row r="86" spans="2:47" s="1" customFormat="1" ht="12" customHeight="1">
      <c r="B86" s="31"/>
      <c r="C86" s="26" t="s">
        <v>101</v>
      </c>
      <c r="L86" s="31"/>
    </row>
    <row r="87" spans="2:47" s="1" customFormat="1" ht="16.5" customHeight="1">
      <c r="B87" s="31"/>
      <c r="E87" s="201" t="str">
        <f>E9</f>
        <v>SO 02 - Rekonštrukcia hlavného vstupu do objektu</v>
      </c>
      <c r="F87" s="244"/>
      <c r="G87" s="244"/>
      <c r="H87" s="244"/>
      <c r="L87" s="31"/>
    </row>
    <row r="88" spans="2:47" s="1" customFormat="1" ht="6.9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Rimavská Sobota</v>
      </c>
      <c r="I89" s="26" t="s">
        <v>21</v>
      </c>
      <c r="J89" s="54" t="str">
        <f>IF(J12="","",J12)</f>
        <v>18. 6. 2024</v>
      </c>
      <c r="L89" s="31"/>
    </row>
    <row r="90" spans="2:47" s="1" customFormat="1" ht="6.9" customHeight="1">
      <c r="B90" s="31"/>
      <c r="L90" s="31"/>
    </row>
    <row r="91" spans="2:47" s="1" customFormat="1" ht="15.15" customHeight="1">
      <c r="B91" s="31"/>
      <c r="C91" s="26" t="s">
        <v>23</v>
      </c>
      <c r="F91" s="24" t="str">
        <f>E15</f>
        <v xml:space="preserve"> </v>
      </c>
      <c r="I91" s="26" t="s">
        <v>29</v>
      </c>
      <c r="J91" s="29" t="str">
        <f>E21</f>
        <v>AXA Projekt s.r.o.</v>
      </c>
      <c r="L91" s="31"/>
    </row>
    <row r="92" spans="2:47" s="1" customFormat="1" ht="15.15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Vladimír Pilnik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104</v>
      </c>
      <c r="D94" s="98"/>
      <c r="E94" s="98"/>
      <c r="F94" s="98"/>
      <c r="G94" s="98"/>
      <c r="H94" s="98"/>
      <c r="I94" s="98"/>
      <c r="J94" s="107" t="s">
        <v>105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8" customHeight="1">
      <c r="B96" s="31"/>
      <c r="C96" s="108" t="s">
        <v>106</v>
      </c>
      <c r="J96" s="68">
        <f>J131</f>
        <v>0</v>
      </c>
      <c r="L96" s="31"/>
      <c r="AU96" s="16" t="s">
        <v>107</v>
      </c>
    </row>
    <row r="97" spans="2:12" s="8" customFormat="1" ht="24.9" customHeight="1">
      <c r="B97" s="109"/>
      <c r="D97" s="110" t="s">
        <v>108</v>
      </c>
      <c r="E97" s="111"/>
      <c r="F97" s="111"/>
      <c r="G97" s="111"/>
      <c r="H97" s="111"/>
      <c r="I97" s="111"/>
      <c r="J97" s="112">
        <f>J132</f>
        <v>0</v>
      </c>
      <c r="L97" s="109"/>
    </row>
    <row r="98" spans="2:12" s="9" customFormat="1" ht="19.95" customHeight="1">
      <c r="B98" s="113"/>
      <c r="D98" s="114" t="s">
        <v>110</v>
      </c>
      <c r="E98" s="115"/>
      <c r="F98" s="115"/>
      <c r="G98" s="115"/>
      <c r="H98" s="115"/>
      <c r="I98" s="115"/>
      <c r="J98" s="116">
        <f>J133</f>
        <v>0</v>
      </c>
      <c r="L98" s="113"/>
    </row>
    <row r="99" spans="2:12" s="9" customFormat="1" ht="19.95" customHeight="1">
      <c r="B99" s="113"/>
      <c r="D99" s="114" t="s">
        <v>198</v>
      </c>
      <c r="E99" s="115"/>
      <c r="F99" s="115"/>
      <c r="G99" s="115"/>
      <c r="H99" s="115"/>
      <c r="I99" s="115"/>
      <c r="J99" s="116">
        <f>J141</f>
        <v>0</v>
      </c>
      <c r="L99" s="113"/>
    </row>
    <row r="100" spans="2:12" s="9" customFormat="1" ht="19.95" customHeight="1">
      <c r="B100" s="113"/>
      <c r="D100" s="114" t="s">
        <v>111</v>
      </c>
      <c r="E100" s="115"/>
      <c r="F100" s="115"/>
      <c r="G100" s="115"/>
      <c r="H100" s="115"/>
      <c r="I100" s="115"/>
      <c r="J100" s="116">
        <f>J149</f>
        <v>0</v>
      </c>
      <c r="L100" s="113"/>
    </row>
    <row r="101" spans="2:12" s="9" customFormat="1" ht="19.95" customHeight="1">
      <c r="B101" s="113"/>
      <c r="D101" s="114" t="s">
        <v>112</v>
      </c>
      <c r="E101" s="115"/>
      <c r="F101" s="115"/>
      <c r="G101" s="115"/>
      <c r="H101" s="115"/>
      <c r="I101" s="115"/>
      <c r="J101" s="116">
        <f>J193</f>
        <v>0</v>
      </c>
      <c r="L101" s="113"/>
    </row>
    <row r="102" spans="2:12" s="8" customFormat="1" ht="24.9" customHeight="1">
      <c r="B102" s="109"/>
      <c r="D102" s="110" t="s">
        <v>199</v>
      </c>
      <c r="E102" s="111"/>
      <c r="F102" s="111"/>
      <c r="G102" s="111"/>
      <c r="H102" s="111"/>
      <c r="I102" s="111"/>
      <c r="J102" s="112">
        <f>J195</f>
        <v>0</v>
      </c>
      <c r="L102" s="109"/>
    </row>
    <row r="103" spans="2:12" s="9" customFormat="1" ht="19.95" customHeight="1">
      <c r="B103" s="113"/>
      <c r="D103" s="114" t="s">
        <v>200</v>
      </c>
      <c r="E103" s="115"/>
      <c r="F103" s="115"/>
      <c r="G103" s="115"/>
      <c r="H103" s="115"/>
      <c r="I103" s="115"/>
      <c r="J103" s="116">
        <f>J196</f>
        <v>0</v>
      </c>
      <c r="L103" s="113"/>
    </row>
    <row r="104" spans="2:12" s="9" customFormat="1" ht="19.95" customHeight="1">
      <c r="B104" s="113"/>
      <c r="D104" s="114" t="s">
        <v>201</v>
      </c>
      <c r="E104" s="115"/>
      <c r="F104" s="115"/>
      <c r="G104" s="115"/>
      <c r="H104" s="115"/>
      <c r="I104" s="115"/>
      <c r="J104" s="116">
        <f>J202</f>
        <v>0</v>
      </c>
      <c r="L104" s="113"/>
    </row>
    <row r="105" spans="2:12" s="9" customFormat="1" ht="19.95" customHeight="1">
      <c r="B105" s="113"/>
      <c r="D105" s="114" t="s">
        <v>202</v>
      </c>
      <c r="E105" s="115"/>
      <c r="F105" s="115"/>
      <c r="G105" s="115"/>
      <c r="H105" s="115"/>
      <c r="I105" s="115"/>
      <c r="J105" s="116">
        <f>J211</f>
        <v>0</v>
      </c>
      <c r="L105" s="113"/>
    </row>
    <row r="106" spans="2:12" s="9" customFormat="1" ht="19.95" customHeight="1">
      <c r="B106" s="113"/>
      <c r="D106" s="114" t="s">
        <v>203</v>
      </c>
      <c r="E106" s="115"/>
      <c r="F106" s="115"/>
      <c r="G106" s="115"/>
      <c r="H106" s="115"/>
      <c r="I106" s="115"/>
      <c r="J106" s="116">
        <f>J239</f>
        <v>0</v>
      </c>
      <c r="L106" s="113"/>
    </row>
    <row r="107" spans="2:12" s="9" customFormat="1" ht="19.95" customHeight="1">
      <c r="B107" s="113"/>
      <c r="D107" s="114" t="s">
        <v>204</v>
      </c>
      <c r="E107" s="115"/>
      <c r="F107" s="115"/>
      <c r="G107" s="115"/>
      <c r="H107" s="115"/>
      <c r="I107" s="115"/>
      <c r="J107" s="116">
        <f>J244</f>
        <v>0</v>
      </c>
      <c r="L107" s="113"/>
    </row>
    <row r="108" spans="2:12" s="8" customFormat="1" ht="24.9" customHeight="1">
      <c r="B108" s="109"/>
      <c r="D108" s="110" t="s">
        <v>205</v>
      </c>
      <c r="E108" s="111"/>
      <c r="F108" s="111"/>
      <c r="G108" s="111"/>
      <c r="H108" s="111"/>
      <c r="I108" s="111"/>
      <c r="J108" s="112">
        <f>J257</f>
        <v>0</v>
      </c>
      <c r="L108" s="109"/>
    </row>
    <row r="109" spans="2:12" s="9" customFormat="1" ht="19.95" customHeight="1">
      <c r="B109" s="113"/>
      <c r="D109" s="114" t="s">
        <v>206</v>
      </c>
      <c r="E109" s="115"/>
      <c r="F109" s="115"/>
      <c r="G109" s="115"/>
      <c r="H109" s="115"/>
      <c r="I109" s="115"/>
      <c r="J109" s="116">
        <f>J258</f>
        <v>0</v>
      </c>
      <c r="L109" s="113"/>
    </row>
    <row r="110" spans="2:12" s="8" customFormat="1" ht="24.9" customHeight="1">
      <c r="B110" s="109"/>
      <c r="D110" s="110" t="s">
        <v>113</v>
      </c>
      <c r="E110" s="111"/>
      <c r="F110" s="111"/>
      <c r="G110" s="111"/>
      <c r="H110" s="111"/>
      <c r="I110" s="111"/>
      <c r="J110" s="112">
        <f>J260</f>
        <v>0</v>
      </c>
      <c r="L110" s="109"/>
    </row>
    <row r="111" spans="2:12" s="8" customFormat="1" ht="21.75" customHeight="1">
      <c r="B111" s="109"/>
      <c r="D111" s="117" t="s">
        <v>114</v>
      </c>
      <c r="J111" s="118">
        <f>J262</f>
        <v>0</v>
      </c>
      <c r="L111" s="109"/>
    </row>
    <row r="112" spans="2:12" s="1" customFormat="1" ht="21.75" customHeight="1">
      <c r="B112" s="31"/>
      <c r="L112" s="31"/>
    </row>
    <row r="113" spans="2:12" s="1" customFormat="1" ht="6.9" customHeight="1"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1"/>
    </row>
    <row r="117" spans="2:12" s="1" customFormat="1" ht="6.9" customHeight="1">
      <c r="B117" s="48"/>
      <c r="C117" s="49"/>
      <c r="D117" s="49"/>
      <c r="E117" s="49"/>
      <c r="F117" s="49"/>
      <c r="G117" s="49"/>
      <c r="H117" s="49"/>
      <c r="I117" s="49"/>
      <c r="J117" s="49"/>
      <c r="K117" s="49"/>
      <c r="L117" s="31"/>
    </row>
    <row r="118" spans="2:12" s="1" customFormat="1" ht="24.9" customHeight="1">
      <c r="B118" s="31"/>
      <c r="C118" s="20" t="s">
        <v>115</v>
      </c>
      <c r="L118" s="31"/>
    </row>
    <row r="119" spans="2:12" s="1" customFormat="1" ht="6.9" customHeight="1">
      <c r="B119" s="31"/>
      <c r="L119" s="31"/>
    </row>
    <row r="120" spans="2:12" s="1" customFormat="1" ht="12" customHeight="1">
      <c r="B120" s="31"/>
      <c r="C120" s="26" t="s">
        <v>15</v>
      </c>
      <c r="L120" s="31"/>
    </row>
    <row r="121" spans="2:12" s="1" customFormat="1" ht="16.5" customHeight="1">
      <c r="B121" s="31"/>
      <c r="E121" s="242" t="str">
        <f>E7</f>
        <v>Gymnázium Ivana Krasku v Rimavskej Sobote, debarierizácia budovy</v>
      </c>
      <c r="F121" s="243"/>
      <c r="G121" s="243"/>
      <c r="H121" s="243"/>
      <c r="L121" s="31"/>
    </row>
    <row r="122" spans="2:12" s="1" customFormat="1" ht="12" customHeight="1">
      <c r="B122" s="31"/>
      <c r="C122" s="26" t="s">
        <v>101</v>
      </c>
      <c r="L122" s="31"/>
    </row>
    <row r="123" spans="2:12" s="1" customFormat="1" ht="16.5" customHeight="1">
      <c r="B123" s="31"/>
      <c r="E123" s="201" t="str">
        <f>E9</f>
        <v>SO 02 - Rekonštrukcia hlavného vstupu do objektu</v>
      </c>
      <c r="F123" s="244"/>
      <c r="G123" s="244"/>
      <c r="H123" s="244"/>
      <c r="L123" s="31"/>
    </row>
    <row r="124" spans="2:12" s="1" customFormat="1" ht="6.9" customHeight="1">
      <c r="B124" s="31"/>
      <c r="L124" s="31"/>
    </row>
    <row r="125" spans="2:12" s="1" customFormat="1" ht="12" customHeight="1">
      <c r="B125" s="31"/>
      <c r="C125" s="26" t="s">
        <v>19</v>
      </c>
      <c r="F125" s="24" t="str">
        <f>F12</f>
        <v>Rimavská Sobota</v>
      </c>
      <c r="I125" s="26" t="s">
        <v>21</v>
      </c>
      <c r="J125" s="54" t="str">
        <f>IF(J12="","",J12)</f>
        <v>18. 6. 2024</v>
      </c>
      <c r="L125" s="31"/>
    </row>
    <row r="126" spans="2:12" s="1" customFormat="1" ht="6.9" customHeight="1">
      <c r="B126" s="31"/>
      <c r="L126" s="31"/>
    </row>
    <row r="127" spans="2:12" s="1" customFormat="1" ht="15.15" customHeight="1">
      <c r="B127" s="31"/>
      <c r="C127" s="26" t="s">
        <v>23</v>
      </c>
      <c r="F127" s="24" t="str">
        <f>E15</f>
        <v xml:space="preserve"> </v>
      </c>
      <c r="I127" s="26" t="s">
        <v>29</v>
      </c>
      <c r="J127" s="29" t="str">
        <f>E21</f>
        <v>AXA Projekt s.r.o.</v>
      </c>
      <c r="L127" s="31"/>
    </row>
    <row r="128" spans="2:12" s="1" customFormat="1" ht="15.15" customHeight="1">
      <c r="B128" s="31"/>
      <c r="C128" s="26" t="s">
        <v>27</v>
      </c>
      <c r="F128" s="24" t="str">
        <f>IF(E18="","",E18)</f>
        <v>Vyplň údaj</v>
      </c>
      <c r="I128" s="26" t="s">
        <v>32</v>
      </c>
      <c r="J128" s="29" t="str">
        <f>E24</f>
        <v xml:space="preserve">Vladimír Pilnik </v>
      </c>
      <c r="L128" s="31"/>
    </row>
    <row r="129" spans="2:65" s="1" customFormat="1" ht="10.35" customHeight="1">
      <c r="B129" s="31"/>
      <c r="L129" s="31"/>
    </row>
    <row r="130" spans="2:65" s="10" customFormat="1" ht="29.25" customHeight="1">
      <c r="B130" s="119"/>
      <c r="C130" s="120" t="s">
        <v>116</v>
      </c>
      <c r="D130" s="121" t="s">
        <v>60</v>
      </c>
      <c r="E130" s="121" t="s">
        <v>56</v>
      </c>
      <c r="F130" s="121" t="s">
        <v>57</v>
      </c>
      <c r="G130" s="121" t="s">
        <v>117</v>
      </c>
      <c r="H130" s="121" t="s">
        <v>118</v>
      </c>
      <c r="I130" s="121" t="s">
        <v>119</v>
      </c>
      <c r="J130" s="122" t="s">
        <v>105</v>
      </c>
      <c r="K130" s="123" t="s">
        <v>120</v>
      </c>
      <c r="L130" s="119"/>
      <c r="M130" s="61" t="s">
        <v>1</v>
      </c>
      <c r="N130" s="62" t="s">
        <v>39</v>
      </c>
      <c r="O130" s="62" t="s">
        <v>121</v>
      </c>
      <c r="P130" s="62" t="s">
        <v>122</v>
      </c>
      <c r="Q130" s="62" t="s">
        <v>123</v>
      </c>
      <c r="R130" s="62" t="s">
        <v>124</v>
      </c>
      <c r="S130" s="62" t="s">
        <v>125</v>
      </c>
      <c r="T130" s="63" t="s">
        <v>126</v>
      </c>
    </row>
    <row r="131" spans="2:65" s="1" customFormat="1" ht="22.8" customHeight="1">
      <c r="B131" s="31"/>
      <c r="C131" s="66" t="s">
        <v>106</v>
      </c>
      <c r="J131" s="124">
        <f>BK131</f>
        <v>0</v>
      </c>
      <c r="L131" s="31"/>
      <c r="M131" s="64"/>
      <c r="N131" s="55"/>
      <c r="O131" s="55"/>
      <c r="P131" s="125">
        <f>P132+P195+P257+P260+P262</f>
        <v>0</v>
      </c>
      <c r="Q131" s="55"/>
      <c r="R131" s="125">
        <f>R132+R195+R257+R260+R262</f>
        <v>34.675161054999997</v>
      </c>
      <c r="S131" s="55"/>
      <c r="T131" s="126">
        <f>T132+T195+T257+T260+T262</f>
        <v>21.945910000000001</v>
      </c>
      <c r="AT131" s="16" t="s">
        <v>74</v>
      </c>
      <c r="AU131" s="16" t="s">
        <v>107</v>
      </c>
      <c r="BK131" s="127">
        <f>BK132+BK195+BK257+BK260+BK262</f>
        <v>0</v>
      </c>
    </row>
    <row r="132" spans="2:65" s="11" customFormat="1" ht="25.95" customHeight="1">
      <c r="B132" s="128"/>
      <c r="D132" s="129" t="s">
        <v>74</v>
      </c>
      <c r="E132" s="130" t="s">
        <v>127</v>
      </c>
      <c r="F132" s="130" t="s">
        <v>128</v>
      </c>
      <c r="I132" s="131"/>
      <c r="J132" s="118">
        <f>BK132</f>
        <v>0</v>
      </c>
      <c r="L132" s="128"/>
      <c r="M132" s="132"/>
      <c r="P132" s="133">
        <f>P133+P141+P149+P193</f>
        <v>0</v>
      </c>
      <c r="R132" s="133">
        <f>R133+R141+R149+R193</f>
        <v>31.965984259999999</v>
      </c>
      <c r="T132" s="134">
        <f>T133+T141+T149+T193</f>
        <v>21.94191</v>
      </c>
      <c r="AR132" s="129" t="s">
        <v>83</v>
      </c>
      <c r="AT132" s="135" t="s">
        <v>74</v>
      </c>
      <c r="AU132" s="135" t="s">
        <v>75</v>
      </c>
      <c r="AY132" s="129" t="s">
        <v>129</v>
      </c>
      <c r="BK132" s="136">
        <f>BK133+BK141+BK149+BK193</f>
        <v>0</v>
      </c>
    </row>
    <row r="133" spans="2:65" s="11" customFormat="1" ht="22.8" customHeight="1">
      <c r="B133" s="128"/>
      <c r="D133" s="129" t="s">
        <v>74</v>
      </c>
      <c r="E133" s="137" t="s">
        <v>142</v>
      </c>
      <c r="F133" s="137" t="s">
        <v>143</v>
      </c>
      <c r="I133" s="131"/>
      <c r="J133" s="138">
        <f>BK133</f>
        <v>0</v>
      </c>
      <c r="L133" s="128"/>
      <c r="M133" s="132"/>
      <c r="P133" s="133">
        <f>SUM(P134:P140)</f>
        <v>0</v>
      </c>
      <c r="R133" s="133">
        <f>SUM(R134:R140)</f>
        <v>30.577345000000001</v>
      </c>
      <c r="T133" s="134">
        <f>SUM(T134:T140)</f>
        <v>0</v>
      </c>
      <c r="AR133" s="129" t="s">
        <v>83</v>
      </c>
      <c r="AT133" s="135" t="s">
        <v>74</v>
      </c>
      <c r="AU133" s="135" t="s">
        <v>83</v>
      </c>
      <c r="AY133" s="129" t="s">
        <v>129</v>
      </c>
      <c r="BK133" s="136">
        <f>SUM(BK134:BK140)</f>
        <v>0</v>
      </c>
    </row>
    <row r="134" spans="2:65" s="1" customFormat="1" ht="33" customHeight="1">
      <c r="B134" s="31"/>
      <c r="C134" s="139" t="s">
        <v>83</v>
      </c>
      <c r="D134" s="139" t="s">
        <v>132</v>
      </c>
      <c r="E134" s="140" t="s">
        <v>207</v>
      </c>
      <c r="F134" s="141" t="s">
        <v>208</v>
      </c>
      <c r="G134" s="142" t="s">
        <v>135</v>
      </c>
      <c r="H134" s="143">
        <v>68.930000000000007</v>
      </c>
      <c r="I134" s="144"/>
      <c r="J134" s="145">
        <f>ROUND(I134*H134,2)</f>
        <v>0</v>
      </c>
      <c r="K134" s="146"/>
      <c r="L134" s="31"/>
      <c r="M134" s="147" t="s">
        <v>1</v>
      </c>
      <c r="N134" s="148" t="s">
        <v>41</v>
      </c>
      <c r="P134" s="149">
        <f>O134*H134</f>
        <v>0</v>
      </c>
      <c r="Q134" s="149">
        <v>0.29899999999999999</v>
      </c>
      <c r="R134" s="149">
        <f>Q134*H134</f>
        <v>20.61007</v>
      </c>
      <c r="S134" s="149">
        <v>0</v>
      </c>
      <c r="T134" s="150">
        <f>S134*H134</f>
        <v>0</v>
      </c>
      <c r="AR134" s="151" t="s">
        <v>131</v>
      </c>
      <c r="AT134" s="151" t="s">
        <v>132</v>
      </c>
      <c r="AU134" s="151" t="s">
        <v>136</v>
      </c>
      <c r="AY134" s="16" t="s">
        <v>129</v>
      </c>
      <c r="BE134" s="152">
        <f>IF(N134="základná",J134,0)</f>
        <v>0</v>
      </c>
      <c r="BF134" s="152">
        <f>IF(N134="znížená",J134,0)</f>
        <v>0</v>
      </c>
      <c r="BG134" s="152">
        <f>IF(N134="zákl. prenesená",J134,0)</f>
        <v>0</v>
      </c>
      <c r="BH134" s="152">
        <f>IF(N134="zníž. prenesená",J134,0)</f>
        <v>0</v>
      </c>
      <c r="BI134" s="152">
        <f>IF(N134="nulová",J134,0)</f>
        <v>0</v>
      </c>
      <c r="BJ134" s="16" t="s">
        <v>136</v>
      </c>
      <c r="BK134" s="152">
        <f>ROUND(I134*H134,2)</f>
        <v>0</v>
      </c>
      <c r="BL134" s="16" t="s">
        <v>131</v>
      </c>
      <c r="BM134" s="151" t="s">
        <v>209</v>
      </c>
    </row>
    <row r="135" spans="2:65" s="12" customFormat="1" ht="10.199999999999999">
      <c r="B135" s="153"/>
      <c r="D135" s="154" t="s">
        <v>138</v>
      </c>
      <c r="E135" s="155" t="s">
        <v>1</v>
      </c>
      <c r="F135" s="156" t="s">
        <v>139</v>
      </c>
      <c r="H135" s="155" t="s">
        <v>1</v>
      </c>
      <c r="I135" s="157"/>
      <c r="L135" s="153"/>
      <c r="M135" s="158"/>
      <c r="T135" s="159"/>
      <c r="AT135" s="155" t="s">
        <v>138</v>
      </c>
      <c r="AU135" s="155" t="s">
        <v>136</v>
      </c>
      <c r="AV135" s="12" t="s">
        <v>83</v>
      </c>
      <c r="AW135" s="12" t="s">
        <v>31</v>
      </c>
      <c r="AX135" s="12" t="s">
        <v>75</v>
      </c>
      <c r="AY135" s="155" t="s">
        <v>129</v>
      </c>
    </row>
    <row r="136" spans="2:65" s="13" customFormat="1" ht="10.199999999999999">
      <c r="B136" s="160"/>
      <c r="D136" s="154" t="s">
        <v>138</v>
      </c>
      <c r="E136" s="161" t="s">
        <v>1</v>
      </c>
      <c r="F136" s="162" t="s">
        <v>210</v>
      </c>
      <c r="H136" s="163">
        <v>68.930000000000007</v>
      </c>
      <c r="I136" s="164"/>
      <c r="L136" s="160"/>
      <c r="M136" s="165"/>
      <c r="T136" s="166"/>
      <c r="AT136" s="161" t="s">
        <v>138</v>
      </c>
      <c r="AU136" s="161" t="s">
        <v>136</v>
      </c>
      <c r="AV136" s="13" t="s">
        <v>136</v>
      </c>
      <c r="AW136" s="13" t="s">
        <v>31</v>
      </c>
      <c r="AX136" s="13" t="s">
        <v>75</v>
      </c>
      <c r="AY136" s="161" t="s">
        <v>129</v>
      </c>
    </row>
    <row r="137" spans="2:65" s="14" customFormat="1" ht="10.199999999999999">
      <c r="B137" s="167"/>
      <c r="D137" s="154" t="s">
        <v>138</v>
      </c>
      <c r="E137" s="168" t="s">
        <v>1</v>
      </c>
      <c r="F137" s="169" t="s">
        <v>141</v>
      </c>
      <c r="H137" s="170">
        <v>68.930000000000007</v>
      </c>
      <c r="I137" s="171"/>
      <c r="L137" s="167"/>
      <c r="M137" s="172"/>
      <c r="T137" s="173"/>
      <c r="AT137" s="168" t="s">
        <v>138</v>
      </c>
      <c r="AU137" s="168" t="s">
        <v>136</v>
      </c>
      <c r="AV137" s="14" t="s">
        <v>131</v>
      </c>
      <c r="AW137" s="14" t="s">
        <v>31</v>
      </c>
      <c r="AX137" s="14" t="s">
        <v>83</v>
      </c>
      <c r="AY137" s="168" t="s">
        <v>129</v>
      </c>
    </row>
    <row r="138" spans="2:65" s="1" customFormat="1" ht="33" customHeight="1">
      <c r="B138" s="31"/>
      <c r="C138" s="139" t="s">
        <v>136</v>
      </c>
      <c r="D138" s="139" t="s">
        <v>132</v>
      </c>
      <c r="E138" s="140" t="s">
        <v>211</v>
      </c>
      <c r="F138" s="141" t="s">
        <v>212</v>
      </c>
      <c r="G138" s="142" t="s">
        <v>135</v>
      </c>
      <c r="H138" s="143">
        <v>68.930000000000007</v>
      </c>
      <c r="I138" s="144"/>
      <c r="J138" s="145">
        <f>ROUND(I138*H138,2)</f>
        <v>0</v>
      </c>
      <c r="K138" s="146"/>
      <c r="L138" s="31"/>
      <c r="M138" s="147" t="s">
        <v>1</v>
      </c>
      <c r="N138" s="148" t="s">
        <v>41</v>
      </c>
      <c r="P138" s="149">
        <f>O138*H138</f>
        <v>0</v>
      </c>
      <c r="Q138" s="149">
        <v>8.4000000000000005E-2</v>
      </c>
      <c r="R138" s="149">
        <f>Q138*H138</f>
        <v>5.7901200000000008</v>
      </c>
      <c r="S138" s="149">
        <v>0</v>
      </c>
      <c r="T138" s="150">
        <f>S138*H138</f>
        <v>0</v>
      </c>
      <c r="AR138" s="151" t="s">
        <v>131</v>
      </c>
      <c r="AT138" s="151" t="s">
        <v>132</v>
      </c>
      <c r="AU138" s="151" t="s">
        <v>136</v>
      </c>
      <c r="AY138" s="16" t="s">
        <v>129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6" t="s">
        <v>136</v>
      </c>
      <c r="BK138" s="152">
        <f>ROUND(I138*H138,2)</f>
        <v>0</v>
      </c>
      <c r="BL138" s="16" t="s">
        <v>131</v>
      </c>
      <c r="BM138" s="151" t="s">
        <v>213</v>
      </c>
    </row>
    <row r="139" spans="2:65" s="1" customFormat="1" ht="24.15" customHeight="1">
      <c r="B139" s="31"/>
      <c r="C139" s="187" t="s">
        <v>214</v>
      </c>
      <c r="D139" s="187" t="s">
        <v>215</v>
      </c>
      <c r="E139" s="188" t="s">
        <v>216</v>
      </c>
      <c r="F139" s="189" t="s">
        <v>217</v>
      </c>
      <c r="G139" s="190" t="s">
        <v>218</v>
      </c>
      <c r="H139" s="191">
        <v>278.47699999999998</v>
      </c>
      <c r="I139" s="192"/>
      <c r="J139" s="193">
        <f>ROUND(I139*H139,2)</f>
        <v>0</v>
      </c>
      <c r="K139" s="194"/>
      <c r="L139" s="195"/>
      <c r="M139" s="196" t="s">
        <v>1</v>
      </c>
      <c r="N139" s="197" t="s">
        <v>41</v>
      </c>
      <c r="P139" s="149">
        <f>O139*H139</f>
        <v>0</v>
      </c>
      <c r="Q139" s="149">
        <v>1.4999999999999999E-2</v>
      </c>
      <c r="R139" s="149">
        <f>Q139*H139</f>
        <v>4.1771549999999991</v>
      </c>
      <c r="S139" s="149">
        <v>0</v>
      </c>
      <c r="T139" s="150">
        <f>S139*H139</f>
        <v>0</v>
      </c>
      <c r="AR139" s="151" t="s">
        <v>219</v>
      </c>
      <c r="AT139" s="151" t="s">
        <v>215</v>
      </c>
      <c r="AU139" s="151" t="s">
        <v>136</v>
      </c>
      <c r="AY139" s="16" t="s">
        <v>129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6" t="s">
        <v>136</v>
      </c>
      <c r="BK139" s="152">
        <f>ROUND(I139*H139,2)</f>
        <v>0</v>
      </c>
      <c r="BL139" s="16" t="s">
        <v>131</v>
      </c>
      <c r="BM139" s="151" t="s">
        <v>220</v>
      </c>
    </row>
    <row r="140" spans="2:65" s="13" customFormat="1" ht="10.199999999999999">
      <c r="B140" s="160"/>
      <c r="D140" s="154" t="s">
        <v>138</v>
      </c>
      <c r="F140" s="162" t="s">
        <v>221</v>
      </c>
      <c r="H140" s="163">
        <v>278.47699999999998</v>
      </c>
      <c r="I140" s="164"/>
      <c r="L140" s="160"/>
      <c r="M140" s="165"/>
      <c r="T140" s="166"/>
      <c r="AT140" s="161" t="s">
        <v>138</v>
      </c>
      <c r="AU140" s="161" t="s">
        <v>136</v>
      </c>
      <c r="AV140" s="13" t="s">
        <v>136</v>
      </c>
      <c r="AW140" s="13" t="s">
        <v>4</v>
      </c>
      <c r="AX140" s="13" t="s">
        <v>83</v>
      </c>
      <c r="AY140" s="161" t="s">
        <v>129</v>
      </c>
    </row>
    <row r="141" spans="2:65" s="11" customFormat="1" ht="22.8" customHeight="1">
      <c r="B141" s="128"/>
      <c r="D141" s="129" t="s">
        <v>74</v>
      </c>
      <c r="E141" s="137" t="s">
        <v>222</v>
      </c>
      <c r="F141" s="137" t="s">
        <v>223</v>
      </c>
      <c r="I141" s="131"/>
      <c r="J141" s="138">
        <f>BK141</f>
        <v>0</v>
      </c>
      <c r="L141" s="128"/>
      <c r="M141" s="132"/>
      <c r="P141" s="133">
        <f>SUM(P142:P148)</f>
        <v>0</v>
      </c>
      <c r="R141" s="133">
        <f>SUM(R142:R148)</f>
        <v>1.37581486</v>
      </c>
      <c r="T141" s="134">
        <f>SUM(T142:T148)</f>
        <v>0</v>
      </c>
      <c r="AR141" s="129" t="s">
        <v>83</v>
      </c>
      <c r="AT141" s="135" t="s">
        <v>74</v>
      </c>
      <c r="AU141" s="135" t="s">
        <v>83</v>
      </c>
      <c r="AY141" s="129" t="s">
        <v>129</v>
      </c>
      <c r="BK141" s="136">
        <f>SUM(BK142:BK148)</f>
        <v>0</v>
      </c>
    </row>
    <row r="142" spans="2:65" s="1" customFormat="1" ht="24.15" customHeight="1">
      <c r="B142" s="31"/>
      <c r="C142" s="139" t="s">
        <v>222</v>
      </c>
      <c r="D142" s="139" t="s">
        <v>132</v>
      </c>
      <c r="E142" s="140" t="s">
        <v>224</v>
      </c>
      <c r="F142" s="141" t="s">
        <v>225</v>
      </c>
      <c r="G142" s="142" t="s">
        <v>135</v>
      </c>
      <c r="H142" s="143">
        <v>78.447999999999993</v>
      </c>
      <c r="I142" s="144"/>
      <c r="J142" s="145">
        <f>ROUND(I142*H142,2)</f>
        <v>0</v>
      </c>
      <c r="K142" s="146"/>
      <c r="L142" s="31"/>
      <c r="M142" s="147" t="s">
        <v>1</v>
      </c>
      <c r="N142" s="148" t="s">
        <v>41</v>
      </c>
      <c r="P142" s="149">
        <f>O142*H142</f>
        <v>0</v>
      </c>
      <c r="Q142" s="149">
        <v>1.6320000000000001E-2</v>
      </c>
      <c r="R142" s="149">
        <f>Q142*H142</f>
        <v>1.28027136</v>
      </c>
      <c r="S142" s="149">
        <v>0</v>
      </c>
      <c r="T142" s="150">
        <f>S142*H142</f>
        <v>0</v>
      </c>
      <c r="AR142" s="151" t="s">
        <v>131</v>
      </c>
      <c r="AT142" s="151" t="s">
        <v>132</v>
      </c>
      <c r="AU142" s="151" t="s">
        <v>136</v>
      </c>
      <c r="AY142" s="16" t="s">
        <v>129</v>
      </c>
      <c r="BE142" s="152">
        <f>IF(N142="základná",J142,0)</f>
        <v>0</v>
      </c>
      <c r="BF142" s="152">
        <f>IF(N142="znížená",J142,0)</f>
        <v>0</v>
      </c>
      <c r="BG142" s="152">
        <f>IF(N142="zákl. prenesená",J142,0)</f>
        <v>0</v>
      </c>
      <c r="BH142" s="152">
        <f>IF(N142="zníž. prenesená",J142,0)</f>
        <v>0</v>
      </c>
      <c r="BI142" s="152">
        <f>IF(N142="nulová",J142,0)</f>
        <v>0</v>
      </c>
      <c r="BJ142" s="16" t="s">
        <v>136</v>
      </c>
      <c r="BK142" s="152">
        <f>ROUND(I142*H142,2)</f>
        <v>0</v>
      </c>
      <c r="BL142" s="16" t="s">
        <v>131</v>
      </c>
      <c r="BM142" s="151" t="s">
        <v>226</v>
      </c>
    </row>
    <row r="143" spans="2:65" s="12" customFormat="1" ht="10.199999999999999">
      <c r="B143" s="153"/>
      <c r="D143" s="154" t="s">
        <v>138</v>
      </c>
      <c r="E143" s="155" t="s">
        <v>1</v>
      </c>
      <c r="F143" s="156" t="s">
        <v>139</v>
      </c>
      <c r="H143" s="155" t="s">
        <v>1</v>
      </c>
      <c r="I143" s="157"/>
      <c r="L143" s="153"/>
      <c r="M143" s="158"/>
      <c r="T143" s="159"/>
      <c r="AT143" s="155" t="s">
        <v>138</v>
      </c>
      <c r="AU143" s="155" t="s">
        <v>136</v>
      </c>
      <c r="AV143" s="12" t="s">
        <v>83</v>
      </c>
      <c r="AW143" s="12" t="s">
        <v>31</v>
      </c>
      <c r="AX143" s="12" t="s">
        <v>75</v>
      </c>
      <c r="AY143" s="155" t="s">
        <v>129</v>
      </c>
    </row>
    <row r="144" spans="2:65" s="13" customFormat="1" ht="10.199999999999999">
      <c r="B144" s="160"/>
      <c r="D144" s="154" t="s">
        <v>138</v>
      </c>
      <c r="E144" s="161" t="s">
        <v>1</v>
      </c>
      <c r="F144" s="162" t="s">
        <v>227</v>
      </c>
      <c r="H144" s="163">
        <v>22.221</v>
      </c>
      <c r="I144" s="164"/>
      <c r="L144" s="160"/>
      <c r="M144" s="165"/>
      <c r="T144" s="166"/>
      <c r="AT144" s="161" t="s">
        <v>138</v>
      </c>
      <c r="AU144" s="161" t="s">
        <v>136</v>
      </c>
      <c r="AV144" s="13" t="s">
        <v>136</v>
      </c>
      <c r="AW144" s="13" t="s">
        <v>31</v>
      </c>
      <c r="AX144" s="13" t="s">
        <v>75</v>
      </c>
      <c r="AY144" s="161" t="s">
        <v>129</v>
      </c>
    </row>
    <row r="145" spans="2:65" s="13" customFormat="1" ht="10.199999999999999">
      <c r="B145" s="160"/>
      <c r="D145" s="154" t="s">
        <v>138</v>
      </c>
      <c r="E145" s="161" t="s">
        <v>1</v>
      </c>
      <c r="F145" s="162" t="s">
        <v>228</v>
      </c>
      <c r="H145" s="163">
        <v>56.226999999999997</v>
      </c>
      <c r="I145" s="164"/>
      <c r="L145" s="160"/>
      <c r="M145" s="165"/>
      <c r="T145" s="166"/>
      <c r="AT145" s="161" t="s">
        <v>138</v>
      </c>
      <c r="AU145" s="161" t="s">
        <v>136</v>
      </c>
      <c r="AV145" s="13" t="s">
        <v>136</v>
      </c>
      <c r="AW145" s="13" t="s">
        <v>31</v>
      </c>
      <c r="AX145" s="13" t="s">
        <v>75</v>
      </c>
      <c r="AY145" s="161" t="s">
        <v>129</v>
      </c>
    </row>
    <row r="146" spans="2:65" s="14" customFormat="1" ht="10.199999999999999">
      <c r="B146" s="167"/>
      <c r="D146" s="154" t="s">
        <v>138</v>
      </c>
      <c r="E146" s="168" t="s">
        <v>1</v>
      </c>
      <c r="F146" s="169" t="s">
        <v>141</v>
      </c>
      <c r="H146" s="170">
        <v>78.447999999999993</v>
      </c>
      <c r="I146" s="171"/>
      <c r="L146" s="167"/>
      <c r="M146" s="172"/>
      <c r="T146" s="173"/>
      <c r="AT146" s="168" t="s">
        <v>138</v>
      </c>
      <c r="AU146" s="168" t="s">
        <v>136</v>
      </c>
      <c r="AV146" s="14" t="s">
        <v>131</v>
      </c>
      <c r="AW146" s="14" t="s">
        <v>31</v>
      </c>
      <c r="AX146" s="14" t="s">
        <v>83</v>
      </c>
      <c r="AY146" s="168" t="s">
        <v>129</v>
      </c>
    </row>
    <row r="147" spans="2:65" s="1" customFormat="1" ht="24.15" customHeight="1">
      <c r="B147" s="31"/>
      <c r="C147" s="139" t="s">
        <v>229</v>
      </c>
      <c r="D147" s="139" t="s">
        <v>132</v>
      </c>
      <c r="E147" s="140" t="s">
        <v>230</v>
      </c>
      <c r="F147" s="141" t="s">
        <v>231</v>
      </c>
      <c r="G147" s="142" t="s">
        <v>218</v>
      </c>
      <c r="H147" s="143">
        <v>2</v>
      </c>
      <c r="I147" s="144"/>
      <c r="J147" s="145">
        <f>ROUND(I147*H147,2)</f>
        <v>0</v>
      </c>
      <c r="K147" s="146"/>
      <c r="L147" s="31"/>
      <c r="M147" s="147" t="s">
        <v>1</v>
      </c>
      <c r="N147" s="148" t="s">
        <v>41</v>
      </c>
      <c r="P147" s="149">
        <f>O147*H147</f>
        <v>0</v>
      </c>
      <c r="Q147" s="149">
        <v>3.4771749999999997E-2</v>
      </c>
      <c r="R147" s="149">
        <f>Q147*H147</f>
        <v>6.9543499999999994E-2</v>
      </c>
      <c r="S147" s="149">
        <v>0</v>
      </c>
      <c r="T147" s="150">
        <f>S147*H147</f>
        <v>0</v>
      </c>
      <c r="AR147" s="151" t="s">
        <v>131</v>
      </c>
      <c r="AT147" s="151" t="s">
        <v>132</v>
      </c>
      <c r="AU147" s="151" t="s">
        <v>136</v>
      </c>
      <c r="AY147" s="16" t="s">
        <v>129</v>
      </c>
      <c r="BE147" s="152">
        <f>IF(N147="základná",J147,0)</f>
        <v>0</v>
      </c>
      <c r="BF147" s="152">
        <f>IF(N147="znížená",J147,0)</f>
        <v>0</v>
      </c>
      <c r="BG147" s="152">
        <f>IF(N147="zákl. prenesená",J147,0)</f>
        <v>0</v>
      </c>
      <c r="BH147" s="152">
        <f>IF(N147="zníž. prenesená",J147,0)</f>
        <v>0</v>
      </c>
      <c r="BI147" s="152">
        <f>IF(N147="nulová",J147,0)</f>
        <v>0</v>
      </c>
      <c r="BJ147" s="16" t="s">
        <v>136</v>
      </c>
      <c r="BK147" s="152">
        <f>ROUND(I147*H147,2)</f>
        <v>0</v>
      </c>
      <c r="BL147" s="16" t="s">
        <v>131</v>
      </c>
      <c r="BM147" s="151" t="s">
        <v>232</v>
      </c>
    </row>
    <row r="148" spans="2:65" s="1" customFormat="1" ht="21.75" customHeight="1">
      <c r="B148" s="31"/>
      <c r="C148" s="187" t="s">
        <v>219</v>
      </c>
      <c r="D148" s="187" t="s">
        <v>215</v>
      </c>
      <c r="E148" s="188" t="s">
        <v>233</v>
      </c>
      <c r="F148" s="189" t="s">
        <v>234</v>
      </c>
      <c r="G148" s="190" t="s">
        <v>218</v>
      </c>
      <c r="H148" s="191">
        <v>2</v>
      </c>
      <c r="I148" s="192"/>
      <c r="J148" s="193">
        <f>ROUND(I148*H148,2)</f>
        <v>0</v>
      </c>
      <c r="K148" s="194"/>
      <c r="L148" s="195"/>
      <c r="M148" s="196" t="s">
        <v>1</v>
      </c>
      <c r="N148" s="197" t="s">
        <v>41</v>
      </c>
      <c r="P148" s="149">
        <f>O148*H148</f>
        <v>0</v>
      </c>
      <c r="Q148" s="149">
        <v>1.2999999999999999E-2</v>
      </c>
      <c r="R148" s="149">
        <f>Q148*H148</f>
        <v>2.5999999999999999E-2</v>
      </c>
      <c r="S148" s="149">
        <v>0</v>
      </c>
      <c r="T148" s="150">
        <f>S148*H148</f>
        <v>0</v>
      </c>
      <c r="AR148" s="151" t="s">
        <v>219</v>
      </c>
      <c r="AT148" s="151" t="s">
        <v>215</v>
      </c>
      <c r="AU148" s="151" t="s">
        <v>136</v>
      </c>
      <c r="AY148" s="16" t="s">
        <v>129</v>
      </c>
      <c r="BE148" s="152">
        <f>IF(N148="základná",J148,0)</f>
        <v>0</v>
      </c>
      <c r="BF148" s="152">
        <f>IF(N148="znížená",J148,0)</f>
        <v>0</v>
      </c>
      <c r="BG148" s="152">
        <f>IF(N148="zákl. prenesená",J148,0)</f>
        <v>0</v>
      </c>
      <c r="BH148" s="152">
        <f>IF(N148="zníž. prenesená",J148,0)</f>
        <v>0</v>
      </c>
      <c r="BI148" s="152">
        <f>IF(N148="nulová",J148,0)</f>
        <v>0</v>
      </c>
      <c r="BJ148" s="16" t="s">
        <v>136</v>
      </c>
      <c r="BK148" s="152">
        <f>ROUND(I148*H148,2)</f>
        <v>0</v>
      </c>
      <c r="BL148" s="16" t="s">
        <v>131</v>
      </c>
      <c r="BM148" s="151" t="s">
        <v>235</v>
      </c>
    </row>
    <row r="149" spans="2:65" s="11" customFormat="1" ht="22.8" customHeight="1">
      <c r="B149" s="128"/>
      <c r="D149" s="129" t="s">
        <v>74</v>
      </c>
      <c r="E149" s="137" t="s">
        <v>144</v>
      </c>
      <c r="F149" s="137" t="s">
        <v>152</v>
      </c>
      <c r="I149" s="131"/>
      <c r="J149" s="138">
        <f>BK149</f>
        <v>0</v>
      </c>
      <c r="L149" s="128"/>
      <c r="M149" s="132"/>
      <c r="P149" s="133">
        <f>SUM(P150:P192)</f>
        <v>0</v>
      </c>
      <c r="R149" s="133">
        <f>SUM(R150:R192)</f>
        <v>1.28244E-2</v>
      </c>
      <c r="T149" s="134">
        <f>SUM(T150:T192)</f>
        <v>21.94191</v>
      </c>
      <c r="AR149" s="129" t="s">
        <v>83</v>
      </c>
      <c r="AT149" s="135" t="s">
        <v>74</v>
      </c>
      <c r="AU149" s="135" t="s">
        <v>83</v>
      </c>
      <c r="AY149" s="129" t="s">
        <v>129</v>
      </c>
      <c r="BK149" s="136">
        <f>SUM(BK150:BK192)</f>
        <v>0</v>
      </c>
    </row>
    <row r="150" spans="2:65" s="1" customFormat="1" ht="24.15" customHeight="1">
      <c r="B150" s="31"/>
      <c r="C150" s="139" t="s">
        <v>144</v>
      </c>
      <c r="D150" s="139" t="s">
        <v>132</v>
      </c>
      <c r="E150" s="140" t="s">
        <v>236</v>
      </c>
      <c r="F150" s="141" t="s">
        <v>237</v>
      </c>
      <c r="G150" s="142" t="s">
        <v>218</v>
      </c>
      <c r="H150" s="143">
        <v>4</v>
      </c>
      <c r="I150" s="144"/>
      <c r="J150" s="145">
        <f>ROUND(I150*H150,2)</f>
        <v>0</v>
      </c>
      <c r="K150" s="146"/>
      <c r="L150" s="31"/>
      <c r="M150" s="147" t="s">
        <v>1</v>
      </c>
      <c r="N150" s="148" t="s">
        <v>41</v>
      </c>
      <c r="P150" s="149">
        <f>O150*H150</f>
        <v>0</v>
      </c>
      <c r="Q150" s="149">
        <v>3.0179999999999998E-3</v>
      </c>
      <c r="R150" s="149">
        <f>Q150*H150</f>
        <v>1.2071999999999999E-2</v>
      </c>
      <c r="S150" s="149">
        <v>0</v>
      </c>
      <c r="T150" s="150">
        <f>S150*H150</f>
        <v>0</v>
      </c>
      <c r="AR150" s="151" t="s">
        <v>131</v>
      </c>
      <c r="AT150" s="151" t="s">
        <v>132</v>
      </c>
      <c r="AU150" s="151" t="s">
        <v>136</v>
      </c>
      <c r="AY150" s="16" t="s">
        <v>129</v>
      </c>
      <c r="BE150" s="152">
        <f>IF(N150="základná",J150,0)</f>
        <v>0</v>
      </c>
      <c r="BF150" s="152">
        <f>IF(N150="znížená",J150,0)</f>
        <v>0</v>
      </c>
      <c r="BG150" s="152">
        <f>IF(N150="zákl. prenesená",J150,0)</f>
        <v>0</v>
      </c>
      <c r="BH150" s="152">
        <f>IF(N150="zníž. prenesená",J150,0)</f>
        <v>0</v>
      </c>
      <c r="BI150" s="152">
        <f>IF(N150="nulová",J150,0)</f>
        <v>0</v>
      </c>
      <c r="BJ150" s="16" t="s">
        <v>136</v>
      </c>
      <c r="BK150" s="152">
        <f>ROUND(I150*H150,2)</f>
        <v>0</v>
      </c>
      <c r="BL150" s="16" t="s">
        <v>131</v>
      </c>
      <c r="BM150" s="151" t="s">
        <v>238</v>
      </c>
    </row>
    <row r="151" spans="2:65" s="1" customFormat="1" ht="37.799999999999997" customHeight="1">
      <c r="B151" s="31"/>
      <c r="C151" s="139" t="s">
        <v>239</v>
      </c>
      <c r="D151" s="139" t="s">
        <v>132</v>
      </c>
      <c r="E151" s="140" t="s">
        <v>240</v>
      </c>
      <c r="F151" s="141" t="s">
        <v>241</v>
      </c>
      <c r="G151" s="142" t="s">
        <v>242</v>
      </c>
      <c r="H151" s="143">
        <v>3.4470000000000001</v>
      </c>
      <c r="I151" s="144"/>
      <c r="J151" s="145">
        <f>ROUND(I151*H151,2)</f>
        <v>0</v>
      </c>
      <c r="K151" s="146"/>
      <c r="L151" s="31"/>
      <c r="M151" s="147" t="s">
        <v>1</v>
      </c>
      <c r="N151" s="148" t="s">
        <v>41</v>
      </c>
      <c r="P151" s="149">
        <f>O151*H151</f>
        <v>0</v>
      </c>
      <c r="Q151" s="149">
        <v>0</v>
      </c>
      <c r="R151" s="149">
        <f>Q151*H151</f>
        <v>0</v>
      </c>
      <c r="S151" s="149">
        <v>2.2000000000000002</v>
      </c>
      <c r="T151" s="150">
        <f>S151*H151</f>
        <v>7.583400000000001</v>
      </c>
      <c r="AR151" s="151" t="s">
        <v>131</v>
      </c>
      <c r="AT151" s="151" t="s">
        <v>132</v>
      </c>
      <c r="AU151" s="151" t="s">
        <v>136</v>
      </c>
      <c r="AY151" s="16" t="s">
        <v>129</v>
      </c>
      <c r="BE151" s="152">
        <f>IF(N151="základná",J151,0)</f>
        <v>0</v>
      </c>
      <c r="BF151" s="152">
        <f>IF(N151="znížená",J151,0)</f>
        <v>0</v>
      </c>
      <c r="BG151" s="152">
        <f>IF(N151="zákl. prenesená",J151,0)</f>
        <v>0</v>
      </c>
      <c r="BH151" s="152">
        <f>IF(N151="zníž. prenesená",J151,0)</f>
        <v>0</v>
      </c>
      <c r="BI151" s="152">
        <f>IF(N151="nulová",J151,0)</f>
        <v>0</v>
      </c>
      <c r="BJ151" s="16" t="s">
        <v>136</v>
      </c>
      <c r="BK151" s="152">
        <f>ROUND(I151*H151,2)</f>
        <v>0</v>
      </c>
      <c r="BL151" s="16" t="s">
        <v>131</v>
      </c>
      <c r="BM151" s="151" t="s">
        <v>243</v>
      </c>
    </row>
    <row r="152" spans="2:65" s="12" customFormat="1" ht="10.199999999999999">
      <c r="B152" s="153"/>
      <c r="D152" s="154" t="s">
        <v>138</v>
      </c>
      <c r="E152" s="155" t="s">
        <v>1</v>
      </c>
      <c r="F152" s="156" t="s">
        <v>139</v>
      </c>
      <c r="H152" s="155" t="s">
        <v>1</v>
      </c>
      <c r="I152" s="157"/>
      <c r="L152" s="153"/>
      <c r="M152" s="158"/>
      <c r="T152" s="159"/>
      <c r="AT152" s="155" t="s">
        <v>138</v>
      </c>
      <c r="AU152" s="155" t="s">
        <v>136</v>
      </c>
      <c r="AV152" s="12" t="s">
        <v>83</v>
      </c>
      <c r="AW152" s="12" t="s">
        <v>31</v>
      </c>
      <c r="AX152" s="12" t="s">
        <v>75</v>
      </c>
      <c r="AY152" s="155" t="s">
        <v>129</v>
      </c>
    </row>
    <row r="153" spans="2:65" s="13" customFormat="1" ht="10.199999999999999">
      <c r="B153" s="160"/>
      <c r="D153" s="154" t="s">
        <v>138</v>
      </c>
      <c r="E153" s="161" t="s">
        <v>1</v>
      </c>
      <c r="F153" s="162" t="s">
        <v>244</v>
      </c>
      <c r="H153" s="163">
        <v>3.4470000000000001</v>
      </c>
      <c r="I153" s="164"/>
      <c r="L153" s="160"/>
      <c r="M153" s="165"/>
      <c r="T153" s="166"/>
      <c r="AT153" s="161" t="s">
        <v>138</v>
      </c>
      <c r="AU153" s="161" t="s">
        <v>136</v>
      </c>
      <c r="AV153" s="13" t="s">
        <v>136</v>
      </c>
      <c r="AW153" s="13" t="s">
        <v>31</v>
      </c>
      <c r="AX153" s="13" t="s">
        <v>75</v>
      </c>
      <c r="AY153" s="161" t="s">
        <v>129</v>
      </c>
    </row>
    <row r="154" spans="2:65" s="14" customFormat="1" ht="10.199999999999999">
      <c r="B154" s="167"/>
      <c r="D154" s="154" t="s">
        <v>138</v>
      </c>
      <c r="E154" s="168" t="s">
        <v>1</v>
      </c>
      <c r="F154" s="169" t="s">
        <v>141</v>
      </c>
      <c r="H154" s="170">
        <v>3.4470000000000001</v>
      </c>
      <c r="I154" s="171"/>
      <c r="L154" s="167"/>
      <c r="M154" s="172"/>
      <c r="T154" s="173"/>
      <c r="AT154" s="168" t="s">
        <v>138</v>
      </c>
      <c r="AU154" s="168" t="s">
        <v>136</v>
      </c>
      <c r="AV154" s="14" t="s">
        <v>131</v>
      </c>
      <c r="AW154" s="14" t="s">
        <v>31</v>
      </c>
      <c r="AX154" s="14" t="s">
        <v>83</v>
      </c>
      <c r="AY154" s="168" t="s">
        <v>129</v>
      </c>
    </row>
    <row r="155" spans="2:65" s="1" customFormat="1" ht="24.15" customHeight="1">
      <c r="B155" s="31"/>
      <c r="C155" s="139" t="s">
        <v>245</v>
      </c>
      <c r="D155" s="139" t="s">
        <v>132</v>
      </c>
      <c r="E155" s="140" t="s">
        <v>246</v>
      </c>
      <c r="F155" s="141" t="s">
        <v>247</v>
      </c>
      <c r="G155" s="142" t="s">
        <v>135</v>
      </c>
      <c r="H155" s="143">
        <v>75.239999999999995</v>
      </c>
      <c r="I155" s="144"/>
      <c r="J155" s="145">
        <f>ROUND(I155*H155,2)</f>
        <v>0</v>
      </c>
      <c r="K155" s="146"/>
      <c r="L155" s="31"/>
      <c r="M155" s="147" t="s">
        <v>1</v>
      </c>
      <c r="N155" s="148" t="s">
        <v>41</v>
      </c>
      <c r="P155" s="149">
        <f>O155*H155</f>
        <v>0</v>
      </c>
      <c r="Q155" s="149">
        <v>1.0000000000000001E-5</v>
      </c>
      <c r="R155" s="149">
        <f>Q155*H155</f>
        <v>7.5239999999999997E-4</v>
      </c>
      <c r="S155" s="149">
        <v>6.0000000000000001E-3</v>
      </c>
      <c r="T155" s="150">
        <f>S155*H155</f>
        <v>0.45143999999999995</v>
      </c>
      <c r="AR155" s="151" t="s">
        <v>131</v>
      </c>
      <c r="AT155" s="151" t="s">
        <v>132</v>
      </c>
      <c r="AU155" s="151" t="s">
        <v>136</v>
      </c>
      <c r="AY155" s="16" t="s">
        <v>129</v>
      </c>
      <c r="BE155" s="152">
        <f>IF(N155="základná",J155,0)</f>
        <v>0</v>
      </c>
      <c r="BF155" s="152">
        <f>IF(N155="znížená",J155,0)</f>
        <v>0</v>
      </c>
      <c r="BG155" s="152">
        <f>IF(N155="zákl. prenesená",J155,0)</f>
        <v>0</v>
      </c>
      <c r="BH155" s="152">
        <f>IF(N155="zníž. prenesená",J155,0)</f>
        <v>0</v>
      </c>
      <c r="BI155" s="152">
        <f>IF(N155="nulová",J155,0)</f>
        <v>0</v>
      </c>
      <c r="BJ155" s="16" t="s">
        <v>136</v>
      </c>
      <c r="BK155" s="152">
        <f>ROUND(I155*H155,2)</f>
        <v>0</v>
      </c>
      <c r="BL155" s="16" t="s">
        <v>131</v>
      </c>
      <c r="BM155" s="151" t="s">
        <v>248</v>
      </c>
    </row>
    <row r="156" spans="2:65" s="12" customFormat="1" ht="10.199999999999999">
      <c r="B156" s="153"/>
      <c r="D156" s="154" t="s">
        <v>138</v>
      </c>
      <c r="E156" s="155" t="s">
        <v>1</v>
      </c>
      <c r="F156" s="156" t="s">
        <v>139</v>
      </c>
      <c r="H156" s="155" t="s">
        <v>1</v>
      </c>
      <c r="I156" s="157"/>
      <c r="L156" s="153"/>
      <c r="M156" s="158"/>
      <c r="T156" s="159"/>
      <c r="AT156" s="155" t="s">
        <v>138</v>
      </c>
      <c r="AU156" s="155" t="s">
        <v>136</v>
      </c>
      <c r="AV156" s="12" t="s">
        <v>83</v>
      </c>
      <c r="AW156" s="12" t="s">
        <v>31</v>
      </c>
      <c r="AX156" s="12" t="s">
        <v>75</v>
      </c>
      <c r="AY156" s="155" t="s">
        <v>129</v>
      </c>
    </row>
    <row r="157" spans="2:65" s="13" customFormat="1" ht="10.199999999999999">
      <c r="B157" s="160"/>
      <c r="D157" s="154" t="s">
        <v>138</v>
      </c>
      <c r="E157" s="161" t="s">
        <v>1</v>
      </c>
      <c r="F157" s="162" t="s">
        <v>249</v>
      </c>
      <c r="H157" s="163">
        <v>75.239999999999995</v>
      </c>
      <c r="I157" s="164"/>
      <c r="L157" s="160"/>
      <c r="M157" s="165"/>
      <c r="T157" s="166"/>
      <c r="AT157" s="161" t="s">
        <v>138</v>
      </c>
      <c r="AU157" s="161" t="s">
        <v>136</v>
      </c>
      <c r="AV157" s="13" t="s">
        <v>136</v>
      </c>
      <c r="AW157" s="13" t="s">
        <v>31</v>
      </c>
      <c r="AX157" s="13" t="s">
        <v>75</v>
      </c>
      <c r="AY157" s="161" t="s">
        <v>129</v>
      </c>
    </row>
    <row r="158" spans="2:65" s="14" customFormat="1" ht="10.199999999999999">
      <c r="B158" s="167"/>
      <c r="D158" s="154" t="s">
        <v>138</v>
      </c>
      <c r="E158" s="168" t="s">
        <v>1</v>
      </c>
      <c r="F158" s="169" t="s">
        <v>141</v>
      </c>
      <c r="H158" s="170">
        <v>75.239999999999995</v>
      </c>
      <c r="I158" s="171"/>
      <c r="L158" s="167"/>
      <c r="M158" s="172"/>
      <c r="T158" s="173"/>
      <c r="AT158" s="168" t="s">
        <v>138</v>
      </c>
      <c r="AU158" s="168" t="s">
        <v>136</v>
      </c>
      <c r="AV158" s="14" t="s">
        <v>131</v>
      </c>
      <c r="AW158" s="14" t="s">
        <v>31</v>
      </c>
      <c r="AX158" s="14" t="s">
        <v>83</v>
      </c>
      <c r="AY158" s="168" t="s">
        <v>129</v>
      </c>
    </row>
    <row r="159" spans="2:65" s="1" customFormat="1" ht="24.15" customHeight="1">
      <c r="B159" s="31"/>
      <c r="C159" s="139" t="s">
        <v>250</v>
      </c>
      <c r="D159" s="139" t="s">
        <v>132</v>
      </c>
      <c r="E159" s="140" t="s">
        <v>251</v>
      </c>
      <c r="F159" s="141" t="s">
        <v>252</v>
      </c>
      <c r="G159" s="142" t="s">
        <v>135</v>
      </c>
      <c r="H159" s="143">
        <v>150.47999999999999</v>
      </c>
      <c r="I159" s="144"/>
      <c r="J159" s="145">
        <f>ROUND(I159*H159,2)</f>
        <v>0</v>
      </c>
      <c r="K159" s="146"/>
      <c r="L159" s="31"/>
      <c r="M159" s="147" t="s">
        <v>1</v>
      </c>
      <c r="N159" s="148" t="s">
        <v>41</v>
      </c>
      <c r="P159" s="149">
        <f>O159*H159</f>
        <v>0</v>
      </c>
      <c r="Q159" s="149">
        <v>0</v>
      </c>
      <c r="R159" s="149">
        <f>Q159*H159</f>
        <v>0</v>
      </c>
      <c r="S159" s="149">
        <v>2E-3</v>
      </c>
      <c r="T159" s="150">
        <f>S159*H159</f>
        <v>0.30096000000000001</v>
      </c>
      <c r="AR159" s="151" t="s">
        <v>131</v>
      </c>
      <c r="AT159" s="151" t="s">
        <v>132</v>
      </c>
      <c r="AU159" s="151" t="s">
        <v>136</v>
      </c>
      <c r="AY159" s="16" t="s">
        <v>129</v>
      </c>
      <c r="BE159" s="152">
        <f>IF(N159="základná",J159,0)</f>
        <v>0</v>
      </c>
      <c r="BF159" s="152">
        <f>IF(N159="znížená",J159,0)</f>
        <v>0</v>
      </c>
      <c r="BG159" s="152">
        <f>IF(N159="zákl. prenesená",J159,0)</f>
        <v>0</v>
      </c>
      <c r="BH159" s="152">
        <f>IF(N159="zníž. prenesená",J159,0)</f>
        <v>0</v>
      </c>
      <c r="BI159" s="152">
        <f>IF(N159="nulová",J159,0)</f>
        <v>0</v>
      </c>
      <c r="BJ159" s="16" t="s">
        <v>136</v>
      </c>
      <c r="BK159" s="152">
        <f>ROUND(I159*H159,2)</f>
        <v>0</v>
      </c>
      <c r="BL159" s="16" t="s">
        <v>131</v>
      </c>
      <c r="BM159" s="151" t="s">
        <v>253</v>
      </c>
    </row>
    <row r="160" spans="2:65" s="13" customFormat="1" ht="10.199999999999999">
      <c r="B160" s="160"/>
      <c r="D160" s="154" t="s">
        <v>138</v>
      </c>
      <c r="F160" s="162" t="s">
        <v>254</v>
      </c>
      <c r="H160" s="163">
        <v>150.47999999999999</v>
      </c>
      <c r="I160" s="164"/>
      <c r="L160" s="160"/>
      <c r="M160" s="165"/>
      <c r="T160" s="166"/>
      <c r="AT160" s="161" t="s">
        <v>138</v>
      </c>
      <c r="AU160" s="161" t="s">
        <v>136</v>
      </c>
      <c r="AV160" s="13" t="s">
        <v>136</v>
      </c>
      <c r="AW160" s="13" t="s">
        <v>4</v>
      </c>
      <c r="AX160" s="13" t="s">
        <v>83</v>
      </c>
      <c r="AY160" s="161" t="s">
        <v>129</v>
      </c>
    </row>
    <row r="161" spans="2:65" s="1" customFormat="1" ht="24.15" customHeight="1">
      <c r="B161" s="31"/>
      <c r="C161" s="139" t="s">
        <v>255</v>
      </c>
      <c r="D161" s="139" t="s">
        <v>132</v>
      </c>
      <c r="E161" s="140" t="s">
        <v>256</v>
      </c>
      <c r="F161" s="141" t="s">
        <v>257</v>
      </c>
      <c r="G161" s="142" t="s">
        <v>135</v>
      </c>
      <c r="H161" s="143">
        <v>6.35</v>
      </c>
      <c r="I161" s="144"/>
      <c r="J161" s="145">
        <f>ROUND(I161*H161,2)</f>
        <v>0</v>
      </c>
      <c r="K161" s="146"/>
      <c r="L161" s="31"/>
      <c r="M161" s="147" t="s">
        <v>1</v>
      </c>
      <c r="N161" s="148" t="s">
        <v>41</v>
      </c>
      <c r="P161" s="149">
        <f>O161*H161</f>
        <v>0</v>
      </c>
      <c r="Q161" s="149">
        <v>0</v>
      </c>
      <c r="R161" s="149">
        <f>Q161*H161</f>
        <v>0</v>
      </c>
      <c r="S161" s="149">
        <v>3.9E-2</v>
      </c>
      <c r="T161" s="150">
        <f>S161*H161</f>
        <v>0.24764999999999998</v>
      </c>
      <c r="AR161" s="151" t="s">
        <v>131</v>
      </c>
      <c r="AT161" s="151" t="s">
        <v>132</v>
      </c>
      <c r="AU161" s="151" t="s">
        <v>136</v>
      </c>
      <c r="AY161" s="16" t="s">
        <v>129</v>
      </c>
      <c r="BE161" s="152">
        <f>IF(N161="základná",J161,0)</f>
        <v>0</v>
      </c>
      <c r="BF161" s="152">
        <f>IF(N161="znížená",J161,0)</f>
        <v>0</v>
      </c>
      <c r="BG161" s="152">
        <f>IF(N161="zákl. prenesená",J161,0)</f>
        <v>0</v>
      </c>
      <c r="BH161" s="152">
        <f>IF(N161="zníž. prenesená",J161,0)</f>
        <v>0</v>
      </c>
      <c r="BI161" s="152">
        <f>IF(N161="nulová",J161,0)</f>
        <v>0</v>
      </c>
      <c r="BJ161" s="16" t="s">
        <v>136</v>
      </c>
      <c r="BK161" s="152">
        <f>ROUND(I161*H161,2)</f>
        <v>0</v>
      </c>
      <c r="BL161" s="16" t="s">
        <v>131</v>
      </c>
      <c r="BM161" s="151" t="s">
        <v>258</v>
      </c>
    </row>
    <row r="162" spans="2:65" s="12" customFormat="1" ht="10.199999999999999">
      <c r="B162" s="153"/>
      <c r="D162" s="154" t="s">
        <v>138</v>
      </c>
      <c r="E162" s="155" t="s">
        <v>1</v>
      </c>
      <c r="F162" s="156" t="s">
        <v>139</v>
      </c>
      <c r="H162" s="155" t="s">
        <v>1</v>
      </c>
      <c r="I162" s="157"/>
      <c r="L162" s="153"/>
      <c r="M162" s="158"/>
      <c r="T162" s="159"/>
      <c r="AT162" s="155" t="s">
        <v>138</v>
      </c>
      <c r="AU162" s="155" t="s">
        <v>136</v>
      </c>
      <c r="AV162" s="12" t="s">
        <v>83</v>
      </c>
      <c r="AW162" s="12" t="s">
        <v>31</v>
      </c>
      <c r="AX162" s="12" t="s">
        <v>75</v>
      </c>
      <c r="AY162" s="155" t="s">
        <v>129</v>
      </c>
    </row>
    <row r="163" spans="2:65" s="13" customFormat="1" ht="10.199999999999999">
      <c r="B163" s="160"/>
      <c r="D163" s="154" t="s">
        <v>138</v>
      </c>
      <c r="E163" s="161" t="s">
        <v>1</v>
      </c>
      <c r="F163" s="162" t="s">
        <v>259</v>
      </c>
      <c r="H163" s="163">
        <v>6.35</v>
      </c>
      <c r="I163" s="164"/>
      <c r="L163" s="160"/>
      <c r="M163" s="165"/>
      <c r="T163" s="166"/>
      <c r="AT163" s="161" t="s">
        <v>138</v>
      </c>
      <c r="AU163" s="161" t="s">
        <v>136</v>
      </c>
      <c r="AV163" s="13" t="s">
        <v>136</v>
      </c>
      <c r="AW163" s="13" t="s">
        <v>31</v>
      </c>
      <c r="AX163" s="13" t="s">
        <v>75</v>
      </c>
      <c r="AY163" s="161" t="s">
        <v>129</v>
      </c>
    </row>
    <row r="164" spans="2:65" s="14" customFormat="1" ht="10.199999999999999">
      <c r="B164" s="167"/>
      <c r="D164" s="154" t="s">
        <v>138</v>
      </c>
      <c r="E164" s="168" t="s">
        <v>1</v>
      </c>
      <c r="F164" s="169" t="s">
        <v>141</v>
      </c>
      <c r="H164" s="170">
        <v>6.35</v>
      </c>
      <c r="I164" s="171"/>
      <c r="L164" s="167"/>
      <c r="M164" s="172"/>
      <c r="T164" s="173"/>
      <c r="AT164" s="168" t="s">
        <v>138</v>
      </c>
      <c r="AU164" s="168" t="s">
        <v>136</v>
      </c>
      <c r="AV164" s="14" t="s">
        <v>131</v>
      </c>
      <c r="AW164" s="14" t="s">
        <v>31</v>
      </c>
      <c r="AX164" s="14" t="s">
        <v>83</v>
      </c>
      <c r="AY164" s="168" t="s">
        <v>129</v>
      </c>
    </row>
    <row r="165" spans="2:65" s="1" customFormat="1" ht="37.799999999999997" customHeight="1">
      <c r="B165" s="31"/>
      <c r="C165" s="139" t="s">
        <v>260</v>
      </c>
      <c r="D165" s="139" t="s">
        <v>132</v>
      </c>
      <c r="E165" s="140" t="s">
        <v>261</v>
      </c>
      <c r="F165" s="141" t="s">
        <v>262</v>
      </c>
      <c r="G165" s="142" t="s">
        <v>135</v>
      </c>
      <c r="H165" s="143">
        <v>144.18</v>
      </c>
      <c r="I165" s="144"/>
      <c r="J165" s="145">
        <f>ROUND(I165*H165,2)</f>
        <v>0</v>
      </c>
      <c r="K165" s="146"/>
      <c r="L165" s="31"/>
      <c r="M165" s="147" t="s">
        <v>1</v>
      </c>
      <c r="N165" s="148" t="s">
        <v>41</v>
      </c>
      <c r="P165" s="149">
        <f>O165*H165</f>
        <v>0</v>
      </c>
      <c r="Q165" s="149">
        <v>0</v>
      </c>
      <c r="R165" s="149">
        <f>Q165*H165</f>
        <v>0</v>
      </c>
      <c r="S165" s="149">
        <v>6.5000000000000002E-2</v>
      </c>
      <c r="T165" s="150">
        <f>S165*H165</f>
        <v>9.3717000000000006</v>
      </c>
      <c r="AR165" s="151" t="s">
        <v>131</v>
      </c>
      <c r="AT165" s="151" t="s">
        <v>132</v>
      </c>
      <c r="AU165" s="151" t="s">
        <v>136</v>
      </c>
      <c r="AY165" s="16" t="s">
        <v>129</v>
      </c>
      <c r="BE165" s="152">
        <f>IF(N165="základná",J165,0)</f>
        <v>0</v>
      </c>
      <c r="BF165" s="152">
        <f>IF(N165="znížená",J165,0)</f>
        <v>0</v>
      </c>
      <c r="BG165" s="152">
        <f>IF(N165="zákl. prenesená",J165,0)</f>
        <v>0</v>
      </c>
      <c r="BH165" s="152">
        <f>IF(N165="zníž. prenesená",J165,0)</f>
        <v>0</v>
      </c>
      <c r="BI165" s="152">
        <f>IF(N165="nulová",J165,0)</f>
        <v>0</v>
      </c>
      <c r="BJ165" s="16" t="s">
        <v>136</v>
      </c>
      <c r="BK165" s="152">
        <f>ROUND(I165*H165,2)</f>
        <v>0</v>
      </c>
      <c r="BL165" s="16" t="s">
        <v>131</v>
      </c>
      <c r="BM165" s="151" t="s">
        <v>263</v>
      </c>
    </row>
    <row r="166" spans="2:65" s="12" customFormat="1" ht="10.199999999999999">
      <c r="B166" s="153"/>
      <c r="D166" s="154" t="s">
        <v>138</v>
      </c>
      <c r="E166" s="155" t="s">
        <v>1</v>
      </c>
      <c r="F166" s="156" t="s">
        <v>139</v>
      </c>
      <c r="H166" s="155" t="s">
        <v>1</v>
      </c>
      <c r="I166" s="157"/>
      <c r="L166" s="153"/>
      <c r="M166" s="158"/>
      <c r="T166" s="159"/>
      <c r="AT166" s="155" t="s">
        <v>138</v>
      </c>
      <c r="AU166" s="155" t="s">
        <v>136</v>
      </c>
      <c r="AV166" s="12" t="s">
        <v>83</v>
      </c>
      <c r="AW166" s="12" t="s">
        <v>31</v>
      </c>
      <c r="AX166" s="12" t="s">
        <v>75</v>
      </c>
      <c r="AY166" s="155" t="s">
        <v>129</v>
      </c>
    </row>
    <row r="167" spans="2:65" s="13" customFormat="1" ht="10.199999999999999">
      <c r="B167" s="160"/>
      <c r="D167" s="154" t="s">
        <v>138</v>
      </c>
      <c r="E167" s="161" t="s">
        <v>1</v>
      </c>
      <c r="F167" s="162" t="s">
        <v>264</v>
      </c>
      <c r="H167" s="163">
        <v>144.18</v>
      </c>
      <c r="I167" s="164"/>
      <c r="L167" s="160"/>
      <c r="M167" s="165"/>
      <c r="T167" s="166"/>
      <c r="AT167" s="161" t="s">
        <v>138</v>
      </c>
      <c r="AU167" s="161" t="s">
        <v>136</v>
      </c>
      <c r="AV167" s="13" t="s">
        <v>136</v>
      </c>
      <c r="AW167" s="13" t="s">
        <v>31</v>
      </c>
      <c r="AX167" s="13" t="s">
        <v>75</v>
      </c>
      <c r="AY167" s="161" t="s">
        <v>129</v>
      </c>
    </row>
    <row r="168" spans="2:65" s="14" customFormat="1" ht="10.199999999999999">
      <c r="B168" s="167"/>
      <c r="D168" s="154" t="s">
        <v>138</v>
      </c>
      <c r="E168" s="168" t="s">
        <v>1</v>
      </c>
      <c r="F168" s="169" t="s">
        <v>141</v>
      </c>
      <c r="H168" s="170">
        <v>144.18</v>
      </c>
      <c r="I168" s="171"/>
      <c r="L168" s="167"/>
      <c r="M168" s="172"/>
      <c r="T168" s="173"/>
      <c r="AT168" s="168" t="s">
        <v>138</v>
      </c>
      <c r="AU168" s="168" t="s">
        <v>136</v>
      </c>
      <c r="AV168" s="14" t="s">
        <v>131</v>
      </c>
      <c r="AW168" s="14" t="s">
        <v>31</v>
      </c>
      <c r="AX168" s="14" t="s">
        <v>83</v>
      </c>
      <c r="AY168" s="168" t="s">
        <v>129</v>
      </c>
    </row>
    <row r="169" spans="2:65" s="1" customFormat="1" ht="21.75" customHeight="1">
      <c r="B169" s="31"/>
      <c r="C169" s="139" t="s">
        <v>265</v>
      </c>
      <c r="D169" s="139" t="s">
        <v>132</v>
      </c>
      <c r="E169" s="140" t="s">
        <v>266</v>
      </c>
      <c r="F169" s="141" t="s">
        <v>267</v>
      </c>
      <c r="G169" s="142" t="s">
        <v>268</v>
      </c>
      <c r="H169" s="143">
        <v>14.8</v>
      </c>
      <c r="I169" s="144"/>
      <c r="J169" s="145">
        <f>ROUND(I169*H169,2)</f>
        <v>0</v>
      </c>
      <c r="K169" s="146"/>
      <c r="L169" s="31"/>
      <c r="M169" s="147" t="s">
        <v>1</v>
      </c>
      <c r="N169" s="148" t="s">
        <v>41</v>
      </c>
      <c r="P169" s="149">
        <f>O169*H169</f>
        <v>0</v>
      </c>
      <c r="Q169" s="149">
        <v>0</v>
      </c>
      <c r="R169" s="149">
        <f>Q169*H169</f>
        <v>0</v>
      </c>
      <c r="S169" s="149">
        <v>1.2E-2</v>
      </c>
      <c r="T169" s="150">
        <f>S169*H169</f>
        <v>0.17760000000000001</v>
      </c>
      <c r="AR169" s="151" t="s">
        <v>131</v>
      </c>
      <c r="AT169" s="151" t="s">
        <v>132</v>
      </c>
      <c r="AU169" s="151" t="s">
        <v>136</v>
      </c>
      <c r="AY169" s="16" t="s">
        <v>129</v>
      </c>
      <c r="BE169" s="152">
        <f>IF(N169="základná",J169,0)</f>
        <v>0</v>
      </c>
      <c r="BF169" s="152">
        <f>IF(N169="znížená",J169,0)</f>
        <v>0</v>
      </c>
      <c r="BG169" s="152">
        <f>IF(N169="zákl. prenesená",J169,0)</f>
        <v>0</v>
      </c>
      <c r="BH169" s="152">
        <f>IF(N169="zníž. prenesená",J169,0)</f>
        <v>0</v>
      </c>
      <c r="BI169" s="152">
        <f>IF(N169="nulová",J169,0)</f>
        <v>0</v>
      </c>
      <c r="BJ169" s="16" t="s">
        <v>136</v>
      </c>
      <c r="BK169" s="152">
        <f>ROUND(I169*H169,2)</f>
        <v>0</v>
      </c>
      <c r="BL169" s="16" t="s">
        <v>131</v>
      </c>
      <c r="BM169" s="151" t="s">
        <v>269</v>
      </c>
    </row>
    <row r="170" spans="2:65" s="12" customFormat="1" ht="10.199999999999999">
      <c r="B170" s="153"/>
      <c r="D170" s="154" t="s">
        <v>138</v>
      </c>
      <c r="E170" s="155" t="s">
        <v>1</v>
      </c>
      <c r="F170" s="156" t="s">
        <v>139</v>
      </c>
      <c r="H170" s="155" t="s">
        <v>1</v>
      </c>
      <c r="I170" s="157"/>
      <c r="L170" s="153"/>
      <c r="M170" s="158"/>
      <c r="T170" s="159"/>
      <c r="AT170" s="155" t="s">
        <v>138</v>
      </c>
      <c r="AU170" s="155" t="s">
        <v>136</v>
      </c>
      <c r="AV170" s="12" t="s">
        <v>83</v>
      </c>
      <c r="AW170" s="12" t="s">
        <v>31</v>
      </c>
      <c r="AX170" s="12" t="s">
        <v>75</v>
      </c>
      <c r="AY170" s="155" t="s">
        <v>129</v>
      </c>
    </row>
    <row r="171" spans="2:65" s="13" customFormat="1" ht="10.199999999999999">
      <c r="B171" s="160"/>
      <c r="D171" s="154" t="s">
        <v>138</v>
      </c>
      <c r="E171" s="161" t="s">
        <v>1</v>
      </c>
      <c r="F171" s="162" t="s">
        <v>270</v>
      </c>
      <c r="H171" s="163">
        <v>14.8</v>
      </c>
      <c r="I171" s="164"/>
      <c r="L171" s="160"/>
      <c r="M171" s="165"/>
      <c r="T171" s="166"/>
      <c r="AT171" s="161" t="s">
        <v>138</v>
      </c>
      <c r="AU171" s="161" t="s">
        <v>136</v>
      </c>
      <c r="AV171" s="13" t="s">
        <v>136</v>
      </c>
      <c r="AW171" s="13" t="s">
        <v>31</v>
      </c>
      <c r="AX171" s="13" t="s">
        <v>75</v>
      </c>
      <c r="AY171" s="161" t="s">
        <v>129</v>
      </c>
    </row>
    <row r="172" spans="2:65" s="14" customFormat="1" ht="10.199999999999999">
      <c r="B172" s="167"/>
      <c r="D172" s="154" t="s">
        <v>138</v>
      </c>
      <c r="E172" s="168" t="s">
        <v>1</v>
      </c>
      <c r="F172" s="169" t="s">
        <v>141</v>
      </c>
      <c r="H172" s="170">
        <v>14.8</v>
      </c>
      <c r="I172" s="171"/>
      <c r="L172" s="167"/>
      <c r="M172" s="172"/>
      <c r="T172" s="173"/>
      <c r="AT172" s="168" t="s">
        <v>138</v>
      </c>
      <c r="AU172" s="168" t="s">
        <v>136</v>
      </c>
      <c r="AV172" s="14" t="s">
        <v>131</v>
      </c>
      <c r="AW172" s="14" t="s">
        <v>31</v>
      </c>
      <c r="AX172" s="14" t="s">
        <v>83</v>
      </c>
      <c r="AY172" s="168" t="s">
        <v>129</v>
      </c>
    </row>
    <row r="173" spans="2:65" s="1" customFormat="1" ht="24.15" customHeight="1">
      <c r="B173" s="31"/>
      <c r="C173" s="139" t="s">
        <v>140</v>
      </c>
      <c r="D173" s="139" t="s">
        <v>132</v>
      </c>
      <c r="E173" s="140" t="s">
        <v>271</v>
      </c>
      <c r="F173" s="141" t="s">
        <v>272</v>
      </c>
      <c r="G173" s="142" t="s">
        <v>218</v>
      </c>
      <c r="H173" s="143">
        <v>2</v>
      </c>
      <c r="I173" s="144"/>
      <c r="J173" s="145">
        <f>ROUND(I173*H173,2)</f>
        <v>0</v>
      </c>
      <c r="K173" s="146"/>
      <c r="L173" s="31"/>
      <c r="M173" s="147" t="s">
        <v>1</v>
      </c>
      <c r="N173" s="148" t="s">
        <v>41</v>
      </c>
      <c r="P173" s="149">
        <f>O173*H173</f>
        <v>0</v>
      </c>
      <c r="Q173" s="149">
        <v>0</v>
      </c>
      <c r="R173" s="149">
        <f>Q173*H173</f>
        <v>0</v>
      </c>
      <c r="S173" s="149">
        <v>2.7E-2</v>
      </c>
      <c r="T173" s="150">
        <f>S173*H173</f>
        <v>5.3999999999999999E-2</v>
      </c>
      <c r="AR173" s="151" t="s">
        <v>131</v>
      </c>
      <c r="AT173" s="151" t="s">
        <v>132</v>
      </c>
      <c r="AU173" s="151" t="s">
        <v>136</v>
      </c>
      <c r="AY173" s="16" t="s">
        <v>129</v>
      </c>
      <c r="BE173" s="152">
        <f>IF(N173="základná",J173,0)</f>
        <v>0</v>
      </c>
      <c r="BF173" s="152">
        <f>IF(N173="znížená",J173,0)</f>
        <v>0</v>
      </c>
      <c r="BG173" s="152">
        <f>IF(N173="zákl. prenesená",J173,0)</f>
        <v>0</v>
      </c>
      <c r="BH173" s="152">
        <f>IF(N173="zníž. prenesená",J173,0)</f>
        <v>0</v>
      </c>
      <c r="BI173" s="152">
        <f>IF(N173="nulová",J173,0)</f>
        <v>0</v>
      </c>
      <c r="BJ173" s="16" t="s">
        <v>136</v>
      </c>
      <c r="BK173" s="152">
        <f>ROUND(I173*H173,2)</f>
        <v>0</v>
      </c>
      <c r="BL173" s="16" t="s">
        <v>131</v>
      </c>
      <c r="BM173" s="151" t="s">
        <v>273</v>
      </c>
    </row>
    <row r="174" spans="2:65" s="1" customFormat="1" ht="24.15" customHeight="1">
      <c r="B174" s="31"/>
      <c r="C174" s="139" t="s">
        <v>274</v>
      </c>
      <c r="D174" s="139" t="s">
        <v>132</v>
      </c>
      <c r="E174" s="140" t="s">
        <v>275</v>
      </c>
      <c r="F174" s="141" t="s">
        <v>276</v>
      </c>
      <c r="G174" s="142" t="s">
        <v>268</v>
      </c>
      <c r="H174" s="143">
        <v>50.1</v>
      </c>
      <c r="I174" s="144"/>
      <c r="J174" s="145">
        <f>ROUND(I174*H174,2)</f>
        <v>0</v>
      </c>
      <c r="K174" s="146"/>
      <c r="L174" s="31"/>
      <c r="M174" s="147" t="s">
        <v>1</v>
      </c>
      <c r="N174" s="148" t="s">
        <v>41</v>
      </c>
      <c r="P174" s="149">
        <f>O174*H174</f>
        <v>0</v>
      </c>
      <c r="Q174" s="149">
        <v>0</v>
      </c>
      <c r="R174" s="149">
        <f>Q174*H174</f>
        <v>0</v>
      </c>
      <c r="S174" s="149">
        <v>5.0000000000000001E-3</v>
      </c>
      <c r="T174" s="150">
        <f>S174*H174</f>
        <v>0.2505</v>
      </c>
      <c r="AR174" s="151" t="s">
        <v>131</v>
      </c>
      <c r="AT174" s="151" t="s">
        <v>132</v>
      </c>
      <c r="AU174" s="151" t="s">
        <v>136</v>
      </c>
      <c r="AY174" s="16" t="s">
        <v>129</v>
      </c>
      <c r="BE174" s="152">
        <f>IF(N174="základná",J174,0)</f>
        <v>0</v>
      </c>
      <c r="BF174" s="152">
        <f>IF(N174="znížená",J174,0)</f>
        <v>0</v>
      </c>
      <c r="BG174" s="152">
        <f>IF(N174="zákl. prenesená",J174,0)</f>
        <v>0</v>
      </c>
      <c r="BH174" s="152">
        <f>IF(N174="zníž. prenesená",J174,0)</f>
        <v>0</v>
      </c>
      <c r="BI174" s="152">
        <f>IF(N174="nulová",J174,0)</f>
        <v>0</v>
      </c>
      <c r="BJ174" s="16" t="s">
        <v>136</v>
      </c>
      <c r="BK174" s="152">
        <f>ROUND(I174*H174,2)</f>
        <v>0</v>
      </c>
      <c r="BL174" s="16" t="s">
        <v>131</v>
      </c>
      <c r="BM174" s="151" t="s">
        <v>277</v>
      </c>
    </row>
    <row r="175" spans="2:65" s="12" customFormat="1" ht="10.199999999999999">
      <c r="B175" s="153"/>
      <c r="D175" s="154" t="s">
        <v>138</v>
      </c>
      <c r="E175" s="155" t="s">
        <v>1</v>
      </c>
      <c r="F175" s="156" t="s">
        <v>139</v>
      </c>
      <c r="H175" s="155" t="s">
        <v>1</v>
      </c>
      <c r="I175" s="157"/>
      <c r="L175" s="153"/>
      <c r="M175" s="158"/>
      <c r="T175" s="159"/>
      <c r="AT175" s="155" t="s">
        <v>138</v>
      </c>
      <c r="AU175" s="155" t="s">
        <v>136</v>
      </c>
      <c r="AV175" s="12" t="s">
        <v>83</v>
      </c>
      <c r="AW175" s="12" t="s">
        <v>31</v>
      </c>
      <c r="AX175" s="12" t="s">
        <v>75</v>
      </c>
      <c r="AY175" s="155" t="s">
        <v>129</v>
      </c>
    </row>
    <row r="176" spans="2:65" s="13" customFormat="1" ht="10.199999999999999">
      <c r="B176" s="160"/>
      <c r="D176" s="154" t="s">
        <v>138</v>
      </c>
      <c r="E176" s="161" t="s">
        <v>1</v>
      </c>
      <c r="F176" s="162" t="s">
        <v>278</v>
      </c>
      <c r="H176" s="163">
        <v>38.799999999999997</v>
      </c>
      <c r="I176" s="164"/>
      <c r="L176" s="160"/>
      <c r="M176" s="165"/>
      <c r="T176" s="166"/>
      <c r="AT176" s="161" t="s">
        <v>138</v>
      </c>
      <c r="AU176" s="161" t="s">
        <v>136</v>
      </c>
      <c r="AV176" s="13" t="s">
        <v>136</v>
      </c>
      <c r="AW176" s="13" t="s">
        <v>31</v>
      </c>
      <c r="AX176" s="13" t="s">
        <v>75</v>
      </c>
      <c r="AY176" s="161" t="s">
        <v>129</v>
      </c>
    </row>
    <row r="177" spans="2:65" s="13" customFormat="1" ht="10.199999999999999">
      <c r="B177" s="160"/>
      <c r="D177" s="154" t="s">
        <v>138</v>
      </c>
      <c r="E177" s="161" t="s">
        <v>1</v>
      </c>
      <c r="F177" s="162" t="s">
        <v>279</v>
      </c>
      <c r="H177" s="163">
        <v>11.3</v>
      </c>
      <c r="I177" s="164"/>
      <c r="L177" s="160"/>
      <c r="M177" s="165"/>
      <c r="T177" s="166"/>
      <c r="AT177" s="161" t="s">
        <v>138</v>
      </c>
      <c r="AU177" s="161" t="s">
        <v>136</v>
      </c>
      <c r="AV177" s="13" t="s">
        <v>136</v>
      </c>
      <c r="AW177" s="13" t="s">
        <v>31</v>
      </c>
      <c r="AX177" s="13" t="s">
        <v>75</v>
      </c>
      <c r="AY177" s="161" t="s">
        <v>129</v>
      </c>
    </row>
    <row r="178" spans="2:65" s="14" customFormat="1" ht="10.199999999999999">
      <c r="B178" s="167"/>
      <c r="D178" s="154" t="s">
        <v>138</v>
      </c>
      <c r="E178" s="168" t="s">
        <v>1</v>
      </c>
      <c r="F178" s="169" t="s">
        <v>141</v>
      </c>
      <c r="H178" s="170">
        <v>50.1</v>
      </c>
      <c r="I178" s="171"/>
      <c r="L178" s="167"/>
      <c r="M178" s="172"/>
      <c r="T178" s="173"/>
      <c r="AT178" s="168" t="s">
        <v>138</v>
      </c>
      <c r="AU178" s="168" t="s">
        <v>136</v>
      </c>
      <c r="AV178" s="14" t="s">
        <v>131</v>
      </c>
      <c r="AW178" s="14" t="s">
        <v>31</v>
      </c>
      <c r="AX178" s="14" t="s">
        <v>83</v>
      </c>
      <c r="AY178" s="168" t="s">
        <v>129</v>
      </c>
    </row>
    <row r="179" spans="2:65" s="1" customFormat="1" ht="24.15" customHeight="1">
      <c r="B179" s="31"/>
      <c r="C179" s="139" t="s">
        <v>7</v>
      </c>
      <c r="D179" s="139" t="s">
        <v>132</v>
      </c>
      <c r="E179" s="140" t="s">
        <v>280</v>
      </c>
      <c r="F179" s="141" t="s">
        <v>281</v>
      </c>
      <c r="G179" s="142" t="s">
        <v>218</v>
      </c>
      <c r="H179" s="143">
        <v>4</v>
      </c>
      <c r="I179" s="144"/>
      <c r="J179" s="145">
        <f>ROUND(I179*H179,2)</f>
        <v>0</v>
      </c>
      <c r="K179" s="146"/>
      <c r="L179" s="31"/>
      <c r="M179" s="147" t="s">
        <v>1</v>
      </c>
      <c r="N179" s="148" t="s">
        <v>41</v>
      </c>
      <c r="P179" s="149">
        <f>O179*H179</f>
        <v>0</v>
      </c>
      <c r="Q179" s="149">
        <v>0</v>
      </c>
      <c r="R179" s="149">
        <f>Q179*H179</f>
        <v>0</v>
      </c>
      <c r="S179" s="149">
        <v>0.06</v>
      </c>
      <c r="T179" s="150">
        <f>S179*H179</f>
        <v>0.24</v>
      </c>
      <c r="AR179" s="151" t="s">
        <v>131</v>
      </c>
      <c r="AT179" s="151" t="s">
        <v>132</v>
      </c>
      <c r="AU179" s="151" t="s">
        <v>136</v>
      </c>
      <c r="AY179" s="16" t="s">
        <v>129</v>
      </c>
      <c r="BE179" s="152">
        <f>IF(N179="základná",J179,0)</f>
        <v>0</v>
      </c>
      <c r="BF179" s="152">
        <f>IF(N179="znížená",J179,0)</f>
        <v>0</v>
      </c>
      <c r="BG179" s="152">
        <f>IF(N179="zákl. prenesená",J179,0)</f>
        <v>0</v>
      </c>
      <c r="BH179" s="152">
        <f>IF(N179="zníž. prenesená",J179,0)</f>
        <v>0</v>
      </c>
      <c r="BI179" s="152">
        <f>IF(N179="nulová",J179,0)</f>
        <v>0</v>
      </c>
      <c r="BJ179" s="16" t="s">
        <v>136</v>
      </c>
      <c r="BK179" s="152">
        <f>ROUND(I179*H179,2)</f>
        <v>0</v>
      </c>
      <c r="BL179" s="16" t="s">
        <v>131</v>
      </c>
      <c r="BM179" s="151" t="s">
        <v>282</v>
      </c>
    </row>
    <row r="180" spans="2:65" s="1" customFormat="1" ht="24.15" customHeight="1">
      <c r="B180" s="31"/>
      <c r="C180" s="139" t="s">
        <v>283</v>
      </c>
      <c r="D180" s="139" t="s">
        <v>132</v>
      </c>
      <c r="E180" s="140" t="s">
        <v>284</v>
      </c>
      <c r="F180" s="141" t="s">
        <v>285</v>
      </c>
      <c r="G180" s="142" t="s">
        <v>135</v>
      </c>
      <c r="H180" s="143">
        <v>51.82</v>
      </c>
      <c r="I180" s="144"/>
      <c r="J180" s="145">
        <f>ROUND(I180*H180,2)</f>
        <v>0</v>
      </c>
      <c r="K180" s="146"/>
      <c r="L180" s="31"/>
      <c r="M180" s="147" t="s">
        <v>1</v>
      </c>
      <c r="N180" s="148" t="s">
        <v>41</v>
      </c>
      <c r="P180" s="149">
        <f>O180*H180</f>
        <v>0</v>
      </c>
      <c r="Q180" s="149">
        <v>0</v>
      </c>
      <c r="R180" s="149">
        <f>Q180*H180</f>
        <v>0</v>
      </c>
      <c r="S180" s="149">
        <v>6.3E-2</v>
      </c>
      <c r="T180" s="150">
        <f>S180*H180</f>
        <v>3.2646600000000001</v>
      </c>
      <c r="AR180" s="151" t="s">
        <v>131</v>
      </c>
      <c r="AT180" s="151" t="s">
        <v>132</v>
      </c>
      <c r="AU180" s="151" t="s">
        <v>136</v>
      </c>
      <c r="AY180" s="16" t="s">
        <v>129</v>
      </c>
      <c r="BE180" s="152">
        <f>IF(N180="základná",J180,0)</f>
        <v>0</v>
      </c>
      <c r="BF180" s="152">
        <f>IF(N180="znížená",J180,0)</f>
        <v>0</v>
      </c>
      <c r="BG180" s="152">
        <f>IF(N180="zákl. prenesená",J180,0)</f>
        <v>0</v>
      </c>
      <c r="BH180" s="152">
        <f>IF(N180="zníž. prenesená",J180,0)</f>
        <v>0</v>
      </c>
      <c r="BI180" s="152">
        <f>IF(N180="nulová",J180,0)</f>
        <v>0</v>
      </c>
      <c r="BJ180" s="16" t="s">
        <v>136</v>
      </c>
      <c r="BK180" s="152">
        <f>ROUND(I180*H180,2)</f>
        <v>0</v>
      </c>
      <c r="BL180" s="16" t="s">
        <v>131</v>
      </c>
      <c r="BM180" s="151" t="s">
        <v>286</v>
      </c>
    </row>
    <row r="181" spans="2:65" s="12" customFormat="1" ht="10.199999999999999">
      <c r="B181" s="153"/>
      <c r="D181" s="154" t="s">
        <v>138</v>
      </c>
      <c r="E181" s="155" t="s">
        <v>1</v>
      </c>
      <c r="F181" s="156" t="s">
        <v>139</v>
      </c>
      <c r="H181" s="155" t="s">
        <v>1</v>
      </c>
      <c r="I181" s="157"/>
      <c r="L181" s="153"/>
      <c r="M181" s="158"/>
      <c r="T181" s="159"/>
      <c r="AT181" s="155" t="s">
        <v>138</v>
      </c>
      <c r="AU181" s="155" t="s">
        <v>136</v>
      </c>
      <c r="AV181" s="12" t="s">
        <v>83</v>
      </c>
      <c r="AW181" s="12" t="s">
        <v>31</v>
      </c>
      <c r="AX181" s="12" t="s">
        <v>75</v>
      </c>
      <c r="AY181" s="155" t="s">
        <v>129</v>
      </c>
    </row>
    <row r="182" spans="2:65" s="13" customFormat="1" ht="10.199999999999999">
      <c r="B182" s="160"/>
      <c r="D182" s="154" t="s">
        <v>138</v>
      </c>
      <c r="E182" s="161" t="s">
        <v>1</v>
      </c>
      <c r="F182" s="162" t="s">
        <v>287</v>
      </c>
      <c r="H182" s="163">
        <v>45.1</v>
      </c>
      <c r="I182" s="164"/>
      <c r="L182" s="160"/>
      <c r="M182" s="165"/>
      <c r="T182" s="166"/>
      <c r="AT182" s="161" t="s">
        <v>138</v>
      </c>
      <c r="AU182" s="161" t="s">
        <v>136</v>
      </c>
      <c r="AV182" s="13" t="s">
        <v>136</v>
      </c>
      <c r="AW182" s="13" t="s">
        <v>31</v>
      </c>
      <c r="AX182" s="13" t="s">
        <v>75</v>
      </c>
      <c r="AY182" s="161" t="s">
        <v>129</v>
      </c>
    </row>
    <row r="183" spans="2:65" s="12" customFormat="1" ht="10.199999999999999">
      <c r="B183" s="153"/>
      <c r="D183" s="154" t="s">
        <v>138</v>
      </c>
      <c r="E183" s="155" t="s">
        <v>1</v>
      </c>
      <c r="F183" s="156" t="s">
        <v>139</v>
      </c>
      <c r="H183" s="155" t="s">
        <v>1</v>
      </c>
      <c r="I183" s="157"/>
      <c r="L183" s="153"/>
      <c r="M183" s="158"/>
      <c r="T183" s="159"/>
      <c r="AT183" s="155" t="s">
        <v>138</v>
      </c>
      <c r="AU183" s="155" t="s">
        <v>136</v>
      </c>
      <c r="AV183" s="12" t="s">
        <v>83</v>
      </c>
      <c r="AW183" s="12" t="s">
        <v>31</v>
      </c>
      <c r="AX183" s="12" t="s">
        <v>75</v>
      </c>
      <c r="AY183" s="155" t="s">
        <v>129</v>
      </c>
    </row>
    <row r="184" spans="2:65" s="13" customFormat="1" ht="10.199999999999999">
      <c r="B184" s="160"/>
      <c r="D184" s="154" t="s">
        <v>138</v>
      </c>
      <c r="E184" s="161" t="s">
        <v>1</v>
      </c>
      <c r="F184" s="162" t="s">
        <v>288</v>
      </c>
      <c r="H184" s="163">
        <v>6.72</v>
      </c>
      <c r="I184" s="164"/>
      <c r="L184" s="160"/>
      <c r="M184" s="165"/>
      <c r="T184" s="166"/>
      <c r="AT184" s="161" t="s">
        <v>138</v>
      </c>
      <c r="AU184" s="161" t="s">
        <v>136</v>
      </c>
      <c r="AV184" s="13" t="s">
        <v>136</v>
      </c>
      <c r="AW184" s="13" t="s">
        <v>31</v>
      </c>
      <c r="AX184" s="13" t="s">
        <v>75</v>
      </c>
      <c r="AY184" s="161" t="s">
        <v>129</v>
      </c>
    </row>
    <row r="185" spans="2:65" s="14" customFormat="1" ht="10.199999999999999">
      <c r="B185" s="167"/>
      <c r="D185" s="154" t="s">
        <v>138</v>
      </c>
      <c r="E185" s="168" t="s">
        <v>1</v>
      </c>
      <c r="F185" s="169" t="s">
        <v>141</v>
      </c>
      <c r="H185" s="170">
        <v>51.82</v>
      </c>
      <c r="I185" s="171"/>
      <c r="L185" s="167"/>
      <c r="M185" s="172"/>
      <c r="T185" s="173"/>
      <c r="AT185" s="168" t="s">
        <v>138</v>
      </c>
      <c r="AU185" s="168" t="s">
        <v>136</v>
      </c>
      <c r="AV185" s="14" t="s">
        <v>131</v>
      </c>
      <c r="AW185" s="14" t="s">
        <v>31</v>
      </c>
      <c r="AX185" s="14" t="s">
        <v>83</v>
      </c>
      <c r="AY185" s="168" t="s">
        <v>129</v>
      </c>
    </row>
    <row r="186" spans="2:65" s="1" customFormat="1" ht="21.75" customHeight="1">
      <c r="B186" s="31"/>
      <c r="C186" s="139" t="s">
        <v>289</v>
      </c>
      <c r="D186" s="139" t="s">
        <v>132</v>
      </c>
      <c r="E186" s="140" t="s">
        <v>154</v>
      </c>
      <c r="F186" s="141" t="s">
        <v>155</v>
      </c>
      <c r="G186" s="142" t="s">
        <v>156</v>
      </c>
      <c r="H186" s="143">
        <v>21.946000000000002</v>
      </c>
      <c r="I186" s="144"/>
      <c r="J186" s="145">
        <f>ROUND(I186*H186,2)</f>
        <v>0</v>
      </c>
      <c r="K186" s="146"/>
      <c r="L186" s="31"/>
      <c r="M186" s="147" t="s">
        <v>1</v>
      </c>
      <c r="N186" s="148" t="s">
        <v>41</v>
      </c>
      <c r="P186" s="149">
        <f>O186*H186</f>
        <v>0</v>
      </c>
      <c r="Q186" s="149">
        <v>0</v>
      </c>
      <c r="R186" s="149">
        <f>Q186*H186</f>
        <v>0</v>
      </c>
      <c r="S186" s="149">
        <v>0</v>
      </c>
      <c r="T186" s="150">
        <f>S186*H186</f>
        <v>0</v>
      </c>
      <c r="AR186" s="151" t="s">
        <v>131</v>
      </c>
      <c r="AT186" s="151" t="s">
        <v>132</v>
      </c>
      <c r="AU186" s="151" t="s">
        <v>136</v>
      </c>
      <c r="AY186" s="16" t="s">
        <v>129</v>
      </c>
      <c r="BE186" s="152">
        <f>IF(N186="základná",J186,0)</f>
        <v>0</v>
      </c>
      <c r="BF186" s="152">
        <f>IF(N186="znížená",J186,0)</f>
        <v>0</v>
      </c>
      <c r="BG186" s="152">
        <f>IF(N186="zákl. prenesená",J186,0)</f>
        <v>0</v>
      </c>
      <c r="BH186" s="152">
        <f>IF(N186="zníž. prenesená",J186,0)</f>
        <v>0</v>
      </c>
      <c r="BI186" s="152">
        <f>IF(N186="nulová",J186,0)</f>
        <v>0</v>
      </c>
      <c r="BJ186" s="16" t="s">
        <v>136</v>
      </c>
      <c r="BK186" s="152">
        <f>ROUND(I186*H186,2)</f>
        <v>0</v>
      </c>
      <c r="BL186" s="16" t="s">
        <v>131</v>
      </c>
      <c r="BM186" s="151" t="s">
        <v>290</v>
      </c>
    </row>
    <row r="187" spans="2:65" s="1" customFormat="1" ht="24.15" customHeight="1">
      <c r="B187" s="31"/>
      <c r="C187" s="139" t="s">
        <v>291</v>
      </c>
      <c r="D187" s="139" t="s">
        <v>132</v>
      </c>
      <c r="E187" s="140" t="s">
        <v>159</v>
      </c>
      <c r="F187" s="141" t="s">
        <v>160</v>
      </c>
      <c r="G187" s="142" t="s">
        <v>156</v>
      </c>
      <c r="H187" s="143">
        <v>416.97399999999999</v>
      </c>
      <c r="I187" s="144"/>
      <c r="J187" s="145">
        <f>ROUND(I187*H187,2)</f>
        <v>0</v>
      </c>
      <c r="K187" s="146"/>
      <c r="L187" s="31"/>
      <c r="M187" s="147" t="s">
        <v>1</v>
      </c>
      <c r="N187" s="148" t="s">
        <v>41</v>
      </c>
      <c r="P187" s="149">
        <f>O187*H187</f>
        <v>0</v>
      </c>
      <c r="Q187" s="149">
        <v>0</v>
      </c>
      <c r="R187" s="149">
        <f>Q187*H187</f>
        <v>0</v>
      </c>
      <c r="S187" s="149">
        <v>0</v>
      </c>
      <c r="T187" s="150">
        <f>S187*H187</f>
        <v>0</v>
      </c>
      <c r="AR187" s="151" t="s">
        <v>131</v>
      </c>
      <c r="AT187" s="151" t="s">
        <v>132</v>
      </c>
      <c r="AU187" s="151" t="s">
        <v>136</v>
      </c>
      <c r="AY187" s="16" t="s">
        <v>129</v>
      </c>
      <c r="BE187" s="152">
        <f>IF(N187="základná",J187,0)</f>
        <v>0</v>
      </c>
      <c r="BF187" s="152">
        <f>IF(N187="znížená",J187,0)</f>
        <v>0</v>
      </c>
      <c r="BG187" s="152">
        <f>IF(N187="zákl. prenesená",J187,0)</f>
        <v>0</v>
      </c>
      <c r="BH187" s="152">
        <f>IF(N187="zníž. prenesená",J187,0)</f>
        <v>0</v>
      </c>
      <c r="BI187" s="152">
        <f>IF(N187="nulová",J187,0)</f>
        <v>0</v>
      </c>
      <c r="BJ187" s="16" t="s">
        <v>136</v>
      </c>
      <c r="BK187" s="152">
        <f>ROUND(I187*H187,2)</f>
        <v>0</v>
      </c>
      <c r="BL187" s="16" t="s">
        <v>131</v>
      </c>
      <c r="BM187" s="151" t="s">
        <v>292</v>
      </c>
    </row>
    <row r="188" spans="2:65" s="13" customFormat="1" ht="10.199999999999999">
      <c r="B188" s="160"/>
      <c r="D188" s="154" t="s">
        <v>138</v>
      </c>
      <c r="F188" s="162" t="s">
        <v>293</v>
      </c>
      <c r="H188" s="163">
        <v>416.97399999999999</v>
      </c>
      <c r="I188" s="164"/>
      <c r="L188" s="160"/>
      <c r="M188" s="165"/>
      <c r="T188" s="166"/>
      <c r="AT188" s="161" t="s">
        <v>138</v>
      </c>
      <c r="AU188" s="161" t="s">
        <v>136</v>
      </c>
      <c r="AV188" s="13" t="s">
        <v>136</v>
      </c>
      <c r="AW188" s="13" t="s">
        <v>4</v>
      </c>
      <c r="AX188" s="13" t="s">
        <v>83</v>
      </c>
      <c r="AY188" s="161" t="s">
        <v>129</v>
      </c>
    </row>
    <row r="189" spans="2:65" s="1" customFormat="1" ht="24.15" customHeight="1">
      <c r="B189" s="31"/>
      <c r="C189" s="139" t="s">
        <v>294</v>
      </c>
      <c r="D189" s="139" t="s">
        <v>132</v>
      </c>
      <c r="E189" s="140" t="s">
        <v>164</v>
      </c>
      <c r="F189" s="141" t="s">
        <v>165</v>
      </c>
      <c r="G189" s="142" t="s">
        <v>156</v>
      </c>
      <c r="H189" s="143">
        <v>21.946000000000002</v>
      </c>
      <c r="I189" s="144"/>
      <c r="J189" s="145">
        <f>ROUND(I189*H189,2)</f>
        <v>0</v>
      </c>
      <c r="K189" s="146"/>
      <c r="L189" s="31"/>
      <c r="M189" s="147" t="s">
        <v>1</v>
      </c>
      <c r="N189" s="148" t="s">
        <v>41</v>
      </c>
      <c r="P189" s="149">
        <f>O189*H189</f>
        <v>0</v>
      </c>
      <c r="Q189" s="149">
        <v>0</v>
      </c>
      <c r="R189" s="149">
        <f>Q189*H189</f>
        <v>0</v>
      </c>
      <c r="S189" s="149">
        <v>0</v>
      </c>
      <c r="T189" s="150">
        <f>S189*H189</f>
        <v>0</v>
      </c>
      <c r="AR189" s="151" t="s">
        <v>131</v>
      </c>
      <c r="AT189" s="151" t="s">
        <v>132</v>
      </c>
      <c r="AU189" s="151" t="s">
        <v>136</v>
      </c>
      <c r="AY189" s="16" t="s">
        <v>129</v>
      </c>
      <c r="BE189" s="152">
        <f>IF(N189="základná",J189,0)</f>
        <v>0</v>
      </c>
      <c r="BF189" s="152">
        <f>IF(N189="znížená",J189,0)</f>
        <v>0</v>
      </c>
      <c r="BG189" s="152">
        <f>IF(N189="zákl. prenesená",J189,0)</f>
        <v>0</v>
      </c>
      <c r="BH189" s="152">
        <f>IF(N189="zníž. prenesená",J189,0)</f>
        <v>0</v>
      </c>
      <c r="BI189" s="152">
        <f>IF(N189="nulová",J189,0)</f>
        <v>0</v>
      </c>
      <c r="BJ189" s="16" t="s">
        <v>136</v>
      </c>
      <c r="BK189" s="152">
        <f>ROUND(I189*H189,2)</f>
        <v>0</v>
      </c>
      <c r="BL189" s="16" t="s">
        <v>131</v>
      </c>
      <c r="BM189" s="151" t="s">
        <v>295</v>
      </c>
    </row>
    <row r="190" spans="2:65" s="1" customFormat="1" ht="24.15" customHeight="1">
      <c r="B190" s="31"/>
      <c r="C190" s="139" t="s">
        <v>296</v>
      </c>
      <c r="D190" s="139" t="s">
        <v>132</v>
      </c>
      <c r="E190" s="140" t="s">
        <v>168</v>
      </c>
      <c r="F190" s="141" t="s">
        <v>169</v>
      </c>
      <c r="G190" s="142" t="s">
        <v>156</v>
      </c>
      <c r="H190" s="143">
        <v>109.73</v>
      </c>
      <c r="I190" s="144"/>
      <c r="J190" s="145">
        <f>ROUND(I190*H190,2)</f>
        <v>0</v>
      </c>
      <c r="K190" s="146"/>
      <c r="L190" s="31"/>
      <c r="M190" s="147" t="s">
        <v>1</v>
      </c>
      <c r="N190" s="148" t="s">
        <v>41</v>
      </c>
      <c r="P190" s="149">
        <f>O190*H190</f>
        <v>0</v>
      </c>
      <c r="Q190" s="149">
        <v>0</v>
      </c>
      <c r="R190" s="149">
        <f>Q190*H190</f>
        <v>0</v>
      </c>
      <c r="S190" s="149">
        <v>0</v>
      </c>
      <c r="T190" s="150">
        <f>S190*H190</f>
        <v>0</v>
      </c>
      <c r="AR190" s="151" t="s">
        <v>131</v>
      </c>
      <c r="AT190" s="151" t="s">
        <v>132</v>
      </c>
      <c r="AU190" s="151" t="s">
        <v>136</v>
      </c>
      <c r="AY190" s="16" t="s">
        <v>129</v>
      </c>
      <c r="BE190" s="152">
        <f>IF(N190="základná",J190,0)</f>
        <v>0</v>
      </c>
      <c r="BF190" s="152">
        <f>IF(N190="znížená",J190,0)</f>
        <v>0</v>
      </c>
      <c r="BG190" s="152">
        <f>IF(N190="zákl. prenesená",J190,0)</f>
        <v>0</v>
      </c>
      <c r="BH190" s="152">
        <f>IF(N190="zníž. prenesená",J190,0)</f>
        <v>0</v>
      </c>
      <c r="BI190" s="152">
        <f>IF(N190="nulová",J190,0)</f>
        <v>0</v>
      </c>
      <c r="BJ190" s="16" t="s">
        <v>136</v>
      </c>
      <c r="BK190" s="152">
        <f>ROUND(I190*H190,2)</f>
        <v>0</v>
      </c>
      <c r="BL190" s="16" t="s">
        <v>131</v>
      </c>
      <c r="BM190" s="151" t="s">
        <v>297</v>
      </c>
    </row>
    <row r="191" spans="2:65" s="13" customFormat="1" ht="10.199999999999999">
      <c r="B191" s="160"/>
      <c r="D191" s="154" t="s">
        <v>138</v>
      </c>
      <c r="F191" s="162" t="s">
        <v>298</v>
      </c>
      <c r="H191" s="163">
        <v>109.73</v>
      </c>
      <c r="I191" s="164"/>
      <c r="L191" s="160"/>
      <c r="M191" s="165"/>
      <c r="T191" s="166"/>
      <c r="AT191" s="161" t="s">
        <v>138</v>
      </c>
      <c r="AU191" s="161" t="s">
        <v>136</v>
      </c>
      <c r="AV191" s="13" t="s">
        <v>136</v>
      </c>
      <c r="AW191" s="13" t="s">
        <v>4</v>
      </c>
      <c r="AX191" s="13" t="s">
        <v>83</v>
      </c>
      <c r="AY191" s="161" t="s">
        <v>129</v>
      </c>
    </row>
    <row r="192" spans="2:65" s="1" customFormat="1" ht="24.15" customHeight="1">
      <c r="B192" s="31"/>
      <c r="C192" s="139" t="s">
        <v>299</v>
      </c>
      <c r="D192" s="139" t="s">
        <v>132</v>
      </c>
      <c r="E192" s="140" t="s">
        <v>300</v>
      </c>
      <c r="F192" s="141" t="s">
        <v>301</v>
      </c>
      <c r="G192" s="142" t="s">
        <v>156</v>
      </c>
      <c r="H192" s="143">
        <v>21.946000000000002</v>
      </c>
      <c r="I192" s="144"/>
      <c r="J192" s="145">
        <f>ROUND(I192*H192,2)</f>
        <v>0</v>
      </c>
      <c r="K192" s="146"/>
      <c r="L192" s="31"/>
      <c r="M192" s="147" t="s">
        <v>1</v>
      </c>
      <c r="N192" s="148" t="s">
        <v>41</v>
      </c>
      <c r="P192" s="149">
        <f>O192*H192</f>
        <v>0</v>
      </c>
      <c r="Q192" s="149">
        <v>0</v>
      </c>
      <c r="R192" s="149">
        <f>Q192*H192</f>
        <v>0</v>
      </c>
      <c r="S192" s="149">
        <v>0</v>
      </c>
      <c r="T192" s="150">
        <f>S192*H192</f>
        <v>0</v>
      </c>
      <c r="AR192" s="151" t="s">
        <v>131</v>
      </c>
      <c r="AT192" s="151" t="s">
        <v>132</v>
      </c>
      <c r="AU192" s="151" t="s">
        <v>136</v>
      </c>
      <c r="AY192" s="16" t="s">
        <v>129</v>
      </c>
      <c r="BE192" s="152">
        <f>IF(N192="základná",J192,0)</f>
        <v>0</v>
      </c>
      <c r="BF192" s="152">
        <f>IF(N192="znížená",J192,0)</f>
        <v>0</v>
      </c>
      <c r="BG192" s="152">
        <f>IF(N192="zákl. prenesená",J192,0)</f>
        <v>0</v>
      </c>
      <c r="BH192" s="152">
        <f>IF(N192="zníž. prenesená",J192,0)</f>
        <v>0</v>
      </c>
      <c r="BI192" s="152">
        <f>IF(N192="nulová",J192,0)</f>
        <v>0</v>
      </c>
      <c r="BJ192" s="16" t="s">
        <v>136</v>
      </c>
      <c r="BK192" s="152">
        <f>ROUND(I192*H192,2)</f>
        <v>0</v>
      </c>
      <c r="BL192" s="16" t="s">
        <v>131</v>
      </c>
      <c r="BM192" s="151" t="s">
        <v>302</v>
      </c>
    </row>
    <row r="193" spans="2:65" s="11" customFormat="1" ht="22.8" customHeight="1">
      <c r="B193" s="128"/>
      <c r="D193" s="129" t="s">
        <v>74</v>
      </c>
      <c r="E193" s="137" t="s">
        <v>176</v>
      </c>
      <c r="F193" s="137" t="s">
        <v>177</v>
      </c>
      <c r="I193" s="131"/>
      <c r="J193" s="138">
        <f>BK193</f>
        <v>0</v>
      </c>
      <c r="L193" s="128"/>
      <c r="M193" s="132"/>
      <c r="P193" s="133">
        <f>P194</f>
        <v>0</v>
      </c>
      <c r="R193" s="133">
        <f>R194</f>
        <v>0</v>
      </c>
      <c r="T193" s="134">
        <f>T194</f>
        <v>0</v>
      </c>
      <c r="AR193" s="129" t="s">
        <v>83</v>
      </c>
      <c r="AT193" s="135" t="s">
        <v>74</v>
      </c>
      <c r="AU193" s="135" t="s">
        <v>83</v>
      </c>
      <c r="AY193" s="129" t="s">
        <v>129</v>
      </c>
      <c r="BK193" s="136">
        <f>BK194</f>
        <v>0</v>
      </c>
    </row>
    <row r="194" spans="2:65" s="1" customFormat="1" ht="24.15" customHeight="1">
      <c r="B194" s="31"/>
      <c r="C194" s="139" t="s">
        <v>303</v>
      </c>
      <c r="D194" s="139" t="s">
        <v>132</v>
      </c>
      <c r="E194" s="140" t="s">
        <v>304</v>
      </c>
      <c r="F194" s="141" t="s">
        <v>305</v>
      </c>
      <c r="G194" s="142" t="s">
        <v>156</v>
      </c>
      <c r="H194" s="143">
        <v>31.966000000000001</v>
      </c>
      <c r="I194" s="144"/>
      <c r="J194" s="145">
        <f>ROUND(I194*H194,2)</f>
        <v>0</v>
      </c>
      <c r="K194" s="146"/>
      <c r="L194" s="31"/>
      <c r="M194" s="147" t="s">
        <v>1</v>
      </c>
      <c r="N194" s="148" t="s">
        <v>41</v>
      </c>
      <c r="P194" s="149">
        <f>O194*H194</f>
        <v>0</v>
      </c>
      <c r="Q194" s="149">
        <v>0</v>
      </c>
      <c r="R194" s="149">
        <f>Q194*H194</f>
        <v>0</v>
      </c>
      <c r="S194" s="149">
        <v>0</v>
      </c>
      <c r="T194" s="150">
        <f>S194*H194</f>
        <v>0</v>
      </c>
      <c r="AR194" s="151" t="s">
        <v>131</v>
      </c>
      <c r="AT194" s="151" t="s">
        <v>132</v>
      </c>
      <c r="AU194" s="151" t="s">
        <v>136</v>
      </c>
      <c r="AY194" s="16" t="s">
        <v>129</v>
      </c>
      <c r="BE194" s="152">
        <f>IF(N194="základná",J194,0)</f>
        <v>0</v>
      </c>
      <c r="BF194" s="152">
        <f>IF(N194="znížená",J194,0)</f>
        <v>0</v>
      </c>
      <c r="BG194" s="152">
        <f>IF(N194="zákl. prenesená",J194,0)</f>
        <v>0</v>
      </c>
      <c r="BH194" s="152">
        <f>IF(N194="zníž. prenesená",J194,0)</f>
        <v>0</v>
      </c>
      <c r="BI194" s="152">
        <f>IF(N194="nulová",J194,0)</f>
        <v>0</v>
      </c>
      <c r="BJ194" s="16" t="s">
        <v>136</v>
      </c>
      <c r="BK194" s="152">
        <f>ROUND(I194*H194,2)</f>
        <v>0</v>
      </c>
      <c r="BL194" s="16" t="s">
        <v>131</v>
      </c>
      <c r="BM194" s="151" t="s">
        <v>306</v>
      </c>
    </row>
    <row r="195" spans="2:65" s="11" customFormat="1" ht="25.95" customHeight="1">
      <c r="B195" s="128"/>
      <c r="D195" s="129" t="s">
        <v>74</v>
      </c>
      <c r="E195" s="130" t="s">
        <v>307</v>
      </c>
      <c r="F195" s="130" t="s">
        <v>308</v>
      </c>
      <c r="I195" s="131"/>
      <c r="J195" s="118">
        <f>BK195</f>
        <v>0</v>
      </c>
      <c r="L195" s="128"/>
      <c r="M195" s="132"/>
      <c r="P195" s="133">
        <f>P196+P202+P211+P239+P244</f>
        <v>0</v>
      </c>
      <c r="R195" s="133">
        <f>R196+R202+R211+R239+R244</f>
        <v>2.7091767949999999</v>
      </c>
      <c r="T195" s="134">
        <f>T196+T202+T211+T239+T244</f>
        <v>4.0000000000000001E-3</v>
      </c>
      <c r="AR195" s="129" t="s">
        <v>136</v>
      </c>
      <c r="AT195" s="135" t="s">
        <v>74</v>
      </c>
      <c r="AU195" s="135" t="s">
        <v>75</v>
      </c>
      <c r="AY195" s="129" t="s">
        <v>129</v>
      </c>
      <c r="BK195" s="136">
        <f>BK196+BK202+BK211+BK239+BK244</f>
        <v>0</v>
      </c>
    </row>
    <row r="196" spans="2:65" s="11" customFormat="1" ht="22.8" customHeight="1">
      <c r="B196" s="128"/>
      <c r="D196" s="129" t="s">
        <v>74</v>
      </c>
      <c r="E196" s="137" t="s">
        <v>309</v>
      </c>
      <c r="F196" s="137" t="s">
        <v>310</v>
      </c>
      <c r="I196" s="131"/>
      <c r="J196" s="138">
        <f>BK196</f>
        <v>0</v>
      </c>
      <c r="L196" s="128"/>
      <c r="M196" s="132"/>
      <c r="P196" s="133">
        <f>SUM(P197:P201)</f>
        <v>0</v>
      </c>
      <c r="R196" s="133">
        <f>SUM(R197:R201)</f>
        <v>0.10400000000000001</v>
      </c>
      <c r="T196" s="134">
        <f>SUM(T197:T201)</f>
        <v>4.0000000000000001E-3</v>
      </c>
      <c r="AR196" s="129" t="s">
        <v>136</v>
      </c>
      <c r="AT196" s="135" t="s">
        <v>74</v>
      </c>
      <c r="AU196" s="135" t="s">
        <v>83</v>
      </c>
      <c r="AY196" s="129" t="s">
        <v>129</v>
      </c>
      <c r="BK196" s="136">
        <f>SUM(BK197:BK201)</f>
        <v>0</v>
      </c>
    </row>
    <row r="197" spans="2:65" s="1" customFormat="1" ht="33" customHeight="1">
      <c r="B197" s="31"/>
      <c r="C197" s="139" t="s">
        <v>311</v>
      </c>
      <c r="D197" s="139" t="s">
        <v>132</v>
      </c>
      <c r="E197" s="140" t="s">
        <v>312</v>
      </c>
      <c r="F197" s="141" t="s">
        <v>313</v>
      </c>
      <c r="G197" s="142" t="s">
        <v>218</v>
      </c>
      <c r="H197" s="143">
        <v>2</v>
      </c>
      <c r="I197" s="144"/>
      <c r="J197" s="145">
        <f>ROUND(I197*H197,2)</f>
        <v>0</v>
      </c>
      <c r="K197" s="146"/>
      <c r="L197" s="31"/>
      <c r="M197" s="147" t="s">
        <v>1</v>
      </c>
      <c r="N197" s="148" t="s">
        <v>41</v>
      </c>
      <c r="P197" s="149">
        <f>O197*H197</f>
        <v>0</v>
      </c>
      <c r="Q197" s="149">
        <v>0</v>
      </c>
      <c r="R197" s="149">
        <f>Q197*H197</f>
        <v>0</v>
      </c>
      <c r="S197" s="149">
        <v>0</v>
      </c>
      <c r="T197" s="150">
        <f>S197*H197</f>
        <v>0</v>
      </c>
      <c r="AR197" s="151" t="s">
        <v>260</v>
      </c>
      <c r="AT197" s="151" t="s">
        <v>132</v>
      </c>
      <c r="AU197" s="151" t="s">
        <v>136</v>
      </c>
      <c r="AY197" s="16" t="s">
        <v>129</v>
      </c>
      <c r="BE197" s="152">
        <f>IF(N197="základná",J197,0)</f>
        <v>0</v>
      </c>
      <c r="BF197" s="152">
        <f>IF(N197="znížená",J197,0)</f>
        <v>0</v>
      </c>
      <c r="BG197" s="152">
        <f>IF(N197="zákl. prenesená",J197,0)</f>
        <v>0</v>
      </c>
      <c r="BH197" s="152">
        <f>IF(N197="zníž. prenesená",J197,0)</f>
        <v>0</v>
      </c>
      <c r="BI197" s="152">
        <f>IF(N197="nulová",J197,0)</f>
        <v>0</v>
      </c>
      <c r="BJ197" s="16" t="s">
        <v>136</v>
      </c>
      <c r="BK197" s="152">
        <f>ROUND(I197*H197,2)</f>
        <v>0</v>
      </c>
      <c r="BL197" s="16" t="s">
        <v>260</v>
      </c>
      <c r="BM197" s="151" t="s">
        <v>314</v>
      </c>
    </row>
    <row r="198" spans="2:65" s="1" customFormat="1" ht="24.15" customHeight="1">
      <c r="B198" s="31"/>
      <c r="C198" s="187" t="s">
        <v>153</v>
      </c>
      <c r="D198" s="187" t="s">
        <v>215</v>
      </c>
      <c r="E198" s="188" t="s">
        <v>315</v>
      </c>
      <c r="F198" s="189" t="s">
        <v>316</v>
      </c>
      <c r="G198" s="190" t="s">
        <v>218</v>
      </c>
      <c r="H198" s="191">
        <v>4</v>
      </c>
      <c r="I198" s="192"/>
      <c r="J198" s="193">
        <f>ROUND(I198*H198,2)</f>
        <v>0</v>
      </c>
      <c r="K198" s="194"/>
      <c r="L198" s="195"/>
      <c r="M198" s="196" t="s">
        <v>1</v>
      </c>
      <c r="N198" s="197" t="s">
        <v>41</v>
      </c>
      <c r="P198" s="149">
        <f>O198*H198</f>
        <v>0</v>
      </c>
      <c r="Q198" s="149">
        <v>1E-3</v>
      </c>
      <c r="R198" s="149">
        <f>Q198*H198</f>
        <v>4.0000000000000001E-3</v>
      </c>
      <c r="S198" s="149">
        <v>0</v>
      </c>
      <c r="T198" s="150">
        <f>S198*H198</f>
        <v>0</v>
      </c>
      <c r="AR198" s="151" t="s">
        <v>167</v>
      </c>
      <c r="AT198" s="151" t="s">
        <v>215</v>
      </c>
      <c r="AU198" s="151" t="s">
        <v>136</v>
      </c>
      <c r="AY198" s="16" t="s">
        <v>129</v>
      </c>
      <c r="BE198" s="152">
        <f>IF(N198="základná",J198,0)</f>
        <v>0</v>
      </c>
      <c r="BF198" s="152">
        <f>IF(N198="znížená",J198,0)</f>
        <v>0</v>
      </c>
      <c r="BG198" s="152">
        <f>IF(N198="zákl. prenesená",J198,0)</f>
        <v>0</v>
      </c>
      <c r="BH198" s="152">
        <f>IF(N198="zníž. prenesená",J198,0)</f>
        <v>0</v>
      </c>
      <c r="BI198" s="152">
        <f>IF(N198="nulová",J198,0)</f>
        <v>0</v>
      </c>
      <c r="BJ198" s="16" t="s">
        <v>136</v>
      </c>
      <c r="BK198" s="152">
        <f>ROUND(I198*H198,2)</f>
        <v>0</v>
      </c>
      <c r="BL198" s="16" t="s">
        <v>260</v>
      </c>
      <c r="BM198" s="151" t="s">
        <v>317</v>
      </c>
    </row>
    <row r="199" spans="2:65" s="1" customFormat="1" ht="24.15" customHeight="1">
      <c r="B199" s="31"/>
      <c r="C199" s="187" t="s">
        <v>158</v>
      </c>
      <c r="D199" s="187" t="s">
        <v>215</v>
      </c>
      <c r="E199" s="188" t="s">
        <v>318</v>
      </c>
      <c r="F199" s="189" t="s">
        <v>319</v>
      </c>
      <c r="G199" s="190" t="s">
        <v>218</v>
      </c>
      <c r="H199" s="191">
        <v>4</v>
      </c>
      <c r="I199" s="192"/>
      <c r="J199" s="193">
        <f>ROUND(I199*H199,2)</f>
        <v>0</v>
      </c>
      <c r="K199" s="194"/>
      <c r="L199" s="195"/>
      <c r="M199" s="196" t="s">
        <v>1</v>
      </c>
      <c r="N199" s="197" t="s">
        <v>41</v>
      </c>
      <c r="P199" s="149">
        <f>O199*H199</f>
        <v>0</v>
      </c>
      <c r="Q199" s="149">
        <v>2.5000000000000001E-2</v>
      </c>
      <c r="R199" s="149">
        <f>Q199*H199</f>
        <v>0.1</v>
      </c>
      <c r="S199" s="149">
        <v>0</v>
      </c>
      <c r="T199" s="150">
        <f>S199*H199</f>
        <v>0</v>
      </c>
      <c r="AR199" s="151" t="s">
        <v>167</v>
      </c>
      <c r="AT199" s="151" t="s">
        <v>215</v>
      </c>
      <c r="AU199" s="151" t="s">
        <v>136</v>
      </c>
      <c r="AY199" s="16" t="s">
        <v>129</v>
      </c>
      <c r="BE199" s="152">
        <f>IF(N199="základná",J199,0)</f>
        <v>0</v>
      </c>
      <c r="BF199" s="152">
        <f>IF(N199="znížená",J199,0)</f>
        <v>0</v>
      </c>
      <c r="BG199" s="152">
        <f>IF(N199="zákl. prenesená",J199,0)</f>
        <v>0</v>
      </c>
      <c r="BH199" s="152">
        <f>IF(N199="zníž. prenesená",J199,0)</f>
        <v>0</v>
      </c>
      <c r="BI199" s="152">
        <f>IF(N199="nulová",J199,0)</f>
        <v>0</v>
      </c>
      <c r="BJ199" s="16" t="s">
        <v>136</v>
      </c>
      <c r="BK199" s="152">
        <f>ROUND(I199*H199,2)</f>
        <v>0</v>
      </c>
      <c r="BL199" s="16" t="s">
        <v>260</v>
      </c>
      <c r="BM199" s="151" t="s">
        <v>320</v>
      </c>
    </row>
    <row r="200" spans="2:65" s="1" customFormat="1" ht="24.15" customHeight="1">
      <c r="B200" s="31"/>
      <c r="C200" s="139" t="s">
        <v>163</v>
      </c>
      <c r="D200" s="139" t="s">
        <v>132</v>
      </c>
      <c r="E200" s="140" t="s">
        <v>321</v>
      </c>
      <c r="F200" s="141" t="s">
        <v>322</v>
      </c>
      <c r="G200" s="142" t="s">
        <v>218</v>
      </c>
      <c r="H200" s="143">
        <v>2</v>
      </c>
      <c r="I200" s="144"/>
      <c r="J200" s="145">
        <f>ROUND(I200*H200,2)</f>
        <v>0</v>
      </c>
      <c r="K200" s="146"/>
      <c r="L200" s="31"/>
      <c r="M200" s="147" t="s">
        <v>1</v>
      </c>
      <c r="N200" s="148" t="s">
        <v>41</v>
      </c>
      <c r="P200" s="149">
        <f>O200*H200</f>
        <v>0</v>
      </c>
      <c r="Q200" s="149">
        <v>0</v>
      </c>
      <c r="R200" s="149">
        <f>Q200*H200</f>
        <v>0</v>
      </c>
      <c r="S200" s="149">
        <v>2E-3</v>
      </c>
      <c r="T200" s="150">
        <f>S200*H200</f>
        <v>4.0000000000000001E-3</v>
      </c>
      <c r="AR200" s="151" t="s">
        <v>260</v>
      </c>
      <c r="AT200" s="151" t="s">
        <v>132</v>
      </c>
      <c r="AU200" s="151" t="s">
        <v>136</v>
      </c>
      <c r="AY200" s="16" t="s">
        <v>129</v>
      </c>
      <c r="BE200" s="152">
        <f>IF(N200="základná",J200,0)</f>
        <v>0</v>
      </c>
      <c r="BF200" s="152">
        <f>IF(N200="znížená",J200,0)</f>
        <v>0</v>
      </c>
      <c r="BG200" s="152">
        <f>IF(N200="zákl. prenesená",J200,0)</f>
        <v>0</v>
      </c>
      <c r="BH200" s="152">
        <f>IF(N200="zníž. prenesená",J200,0)</f>
        <v>0</v>
      </c>
      <c r="BI200" s="152">
        <f>IF(N200="nulová",J200,0)</f>
        <v>0</v>
      </c>
      <c r="BJ200" s="16" t="s">
        <v>136</v>
      </c>
      <c r="BK200" s="152">
        <f>ROUND(I200*H200,2)</f>
        <v>0</v>
      </c>
      <c r="BL200" s="16" t="s">
        <v>260</v>
      </c>
      <c r="BM200" s="151" t="s">
        <v>323</v>
      </c>
    </row>
    <row r="201" spans="2:65" s="1" customFormat="1" ht="24.15" customHeight="1">
      <c r="B201" s="31"/>
      <c r="C201" s="139" t="s">
        <v>167</v>
      </c>
      <c r="D201" s="139" t="s">
        <v>132</v>
      </c>
      <c r="E201" s="140" t="s">
        <v>324</v>
      </c>
      <c r="F201" s="141" t="s">
        <v>325</v>
      </c>
      <c r="G201" s="142" t="s">
        <v>191</v>
      </c>
      <c r="H201" s="174"/>
      <c r="I201" s="144"/>
      <c r="J201" s="145">
        <f>ROUND(I201*H201,2)</f>
        <v>0</v>
      </c>
      <c r="K201" s="146"/>
      <c r="L201" s="31"/>
      <c r="M201" s="147" t="s">
        <v>1</v>
      </c>
      <c r="N201" s="148" t="s">
        <v>41</v>
      </c>
      <c r="P201" s="149">
        <f>O201*H201</f>
        <v>0</v>
      </c>
      <c r="Q201" s="149">
        <v>0</v>
      </c>
      <c r="R201" s="149">
        <f>Q201*H201</f>
        <v>0</v>
      </c>
      <c r="S201" s="149">
        <v>0</v>
      </c>
      <c r="T201" s="150">
        <f>S201*H201</f>
        <v>0</v>
      </c>
      <c r="AR201" s="151" t="s">
        <v>260</v>
      </c>
      <c r="AT201" s="151" t="s">
        <v>132</v>
      </c>
      <c r="AU201" s="151" t="s">
        <v>136</v>
      </c>
      <c r="AY201" s="16" t="s">
        <v>129</v>
      </c>
      <c r="BE201" s="152">
        <f>IF(N201="základná",J201,0)</f>
        <v>0</v>
      </c>
      <c r="BF201" s="152">
        <f>IF(N201="znížená",J201,0)</f>
        <v>0</v>
      </c>
      <c r="BG201" s="152">
        <f>IF(N201="zákl. prenesená",J201,0)</f>
        <v>0</v>
      </c>
      <c r="BH201" s="152">
        <f>IF(N201="zníž. prenesená",J201,0)</f>
        <v>0</v>
      </c>
      <c r="BI201" s="152">
        <f>IF(N201="nulová",J201,0)</f>
        <v>0</v>
      </c>
      <c r="BJ201" s="16" t="s">
        <v>136</v>
      </c>
      <c r="BK201" s="152">
        <f>ROUND(I201*H201,2)</f>
        <v>0</v>
      </c>
      <c r="BL201" s="16" t="s">
        <v>260</v>
      </c>
      <c r="BM201" s="151" t="s">
        <v>326</v>
      </c>
    </row>
    <row r="202" spans="2:65" s="11" customFormat="1" ht="22.8" customHeight="1">
      <c r="B202" s="128"/>
      <c r="D202" s="129" t="s">
        <v>74</v>
      </c>
      <c r="E202" s="137" t="s">
        <v>327</v>
      </c>
      <c r="F202" s="137" t="s">
        <v>328</v>
      </c>
      <c r="I202" s="131"/>
      <c r="J202" s="138">
        <f>BK202</f>
        <v>0</v>
      </c>
      <c r="L202" s="128"/>
      <c r="M202" s="132"/>
      <c r="P202" s="133">
        <f>SUM(P203:P210)</f>
        <v>0</v>
      </c>
      <c r="R202" s="133">
        <f>SUM(R203:R210)</f>
        <v>0.24242569999999997</v>
      </c>
      <c r="T202" s="134">
        <f>SUM(T203:T210)</f>
        <v>0</v>
      </c>
      <c r="AR202" s="129" t="s">
        <v>136</v>
      </c>
      <c r="AT202" s="135" t="s">
        <v>74</v>
      </c>
      <c r="AU202" s="135" t="s">
        <v>83</v>
      </c>
      <c r="AY202" s="129" t="s">
        <v>129</v>
      </c>
      <c r="BK202" s="136">
        <f>SUM(BK203:BK210)</f>
        <v>0</v>
      </c>
    </row>
    <row r="203" spans="2:65" s="1" customFormat="1" ht="24.15" customHeight="1">
      <c r="B203" s="31"/>
      <c r="C203" s="139" t="s">
        <v>329</v>
      </c>
      <c r="D203" s="139" t="s">
        <v>132</v>
      </c>
      <c r="E203" s="140" t="s">
        <v>330</v>
      </c>
      <c r="F203" s="141" t="s">
        <v>331</v>
      </c>
      <c r="G203" s="142" t="s">
        <v>268</v>
      </c>
      <c r="H203" s="143">
        <v>11.99</v>
      </c>
      <c r="I203" s="144"/>
      <c r="J203" s="145">
        <f>ROUND(I203*H203,2)</f>
        <v>0</v>
      </c>
      <c r="K203" s="146"/>
      <c r="L203" s="31"/>
      <c r="M203" s="147" t="s">
        <v>1</v>
      </c>
      <c r="N203" s="148" t="s">
        <v>41</v>
      </c>
      <c r="P203" s="149">
        <f>O203*H203</f>
        <v>0</v>
      </c>
      <c r="Q203" s="149">
        <v>4.2999999999999999E-4</v>
      </c>
      <c r="R203" s="149">
        <f>Q203*H203</f>
        <v>5.1557E-3</v>
      </c>
      <c r="S203" s="149">
        <v>0</v>
      </c>
      <c r="T203" s="150">
        <f>S203*H203</f>
        <v>0</v>
      </c>
      <c r="AR203" s="151" t="s">
        <v>260</v>
      </c>
      <c r="AT203" s="151" t="s">
        <v>132</v>
      </c>
      <c r="AU203" s="151" t="s">
        <v>136</v>
      </c>
      <c r="AY203" s="16" t="s">
        <v>129</v>
      </c>
      <c r="BE203" s="152">
        <f>IF(N203="základná",J203,0)</f>
        <v>0</v>
      </c>
      <c r="BF203" s="152">
        <f>IF(N203="znížená",J203,0)</f>
        <v>0</v>
      </c>
      <c r="BG203" s="152">
        <f>IF(N203="zákl. prenesená",J203,0)</f>
        <v>0</v>
      </c>
      <c r="BH203" s="152">
        <f>IF(N203="zníž. prenesená",J203,0)</f>
        <v>0</v>
      </c>
      <c r="BI203" s="152">
        <f>IF(N203="nulová",J203,0)</f>
        <v>0</v>
      </c>
      <c r="BJ203" s="16" t="s">
        <v>136</v>
      </c>
      <c r="BK203" s="152">
        <f>ROUND(I203*H203,2)</f>
        <v>0</v>
      </c>
      <c r="BL203" s="16" t="s">
        <v>260</v>
      </c>
      <c r="BM203" s="151" t="s">
        <v>332</v>
      </c>
    </row>
    <row r="204" spans="2:65" s="12" customFormat="1" ht="10.199999999999999">
      <c r="B204" s="153"/>
      <c r="D204" s="154" t="s">
        <v>138</v>
      </c>
      <c r="E204" s="155" t="s">
        <v>1</v>
      </c>
      <c r="F204" s="156" t="s">
        <v>139</v>
      </c>
      <c r="H204" s="155" t="s">
        <v>1</v>
      </c>
      <c r="I204" s="157"/>
      <c r="L204" s="153"/>
      <c r="M204" s="158"/>
      <c r="T204" s="159"/>
      <c r="AT204" s="155" t="s">
        <v>138</v>
      </c>
      <c r="AU204" s="155" t="s">
        <v>136</v>
      </c>
      <c r="AV204" s="12" t="s">
        <v>83</v>
      </c>
      <c r="AW204" s="12" t="s">
        <v>31</v>
      </c>
      <c r="AX204" s="12" t="s">
        <v>75</v>
      </c>
      <c r="AY204" s="155" t="s">
        <v>129</v>
      </c>
    </row>
    <row r="205" spans="2:65" s="13" customFormat="1" ht="10.199999999999999">
      <c r="B205" s="160"/>
      <c r="D205" s="154" t="s">
        <v>138</v>
      </c>
      <c r="E205" s="161" t="s">
        <v>1</v>
      </c>
      <c r="F205" s="162" t="s">
        <v>333</v>
      </c>
      <c r="H205" s="163">
        <v>11.99</v>
      </c>
      <c r="I205" s="164"/>
      <c r="L205" s="160"/>
      <c r="M205" s="165"/>
      <c r="T205" s="166"/>
      <c r="AT205" s="161" t="s">
        <v>138</v>
      </c>
      <c r="AU205" s="161" t="s">
        <v>136</v>
      </c>
      <c r="AV205" s="13" t="s">
        <v>136</v>
      </c>
      <c r="AW205" s="13" t="s">
        <v>31</v>
      </c>
      <c r="AX205" s="13" t="s">
        <v>75</v>
      </c>
      <c r="AY205" s="161" t="s">
        <v>129</v>
      </c>
    </row>
    <row r="206" spans="2:65" s="14" customFormat="1" ht="10.199999999999999">
      <c r="B206" s="167"/>
      <c r="D206" s="154" t="s">
        <v>138</v>
      </c>
      <c r="E206" s="168" t="s">
        <v>1</v>
      </c>
      <c r="F206" s="169" t="s">
        <v>141</v>
      </c>
      <c r="H206" s="170">
        <v>11.99</v>
      </c>
      <c r="I206" s="171"/>
      <c r="L206" s="167"/>
      <c r="M206" s="172"/>
      <c r="T206" s="173"/>
      <c r="AT206" s="168" t="s">
        <v>138</v>
      </c>
      <c r="AU206" s="168" t="s">
        <v>136</v>
      </c>
      <c r="AV206" s="14" t="s">
        <v>131</v>
      </c>
      <c r="AW206" s="14" t="s">
        <v>31</v>
      </c>
      <c r="AX206" s="14" t="s">
        <v>83</v>
      </c>
      <c r="AY206" s="168" t="s">
        <v>129</v>
      </c>
    </row>
    <row r="207" spans="2:65" s="1" customFormat="1" ht="55.5" customHeight="1">
      <c r="B207" s="31"/>
      <c r="C207" s="187" t="s">
        <v>334</v>
      </c>
      <c r="D207" s="187" t="s">
        <v>215</v>
      </c>
      <c r="E207" s="188" t="s">
        <v>335</v>
      </c>
      <c r="F207" s="189" t="s">
        <v>336</v>
      </c>
      <c r="G207" s="190" t="s">
        <v>218</v>
      </c>
      <c r="H207" s="191">
        <v>1</v>
      </c>
      <c r="I207" s="192"/>
      <c r="J207" s="193">
        <f>ROUND(I207*H207,2)</f>
        <v>0</v>
      </c>
      <c r="K207" s="194"/>
      <c r="L207" s="195"/>
      <c r="M207" s="196" t="s">
        <v>1</v>
      </c>
      <c r="N207" s="197" t="s">
        <v>41</v>
      </c>
      <c r="P207" s="149">
        <f>O207*H207</f>
        <v>0</v>
      </c>
      <c r="Q207" s="149">
        <v>7.9089999999999994E-2</v>
      </c>
      <c r="R207" s="149">
        <f>Q207*H207</f>
        <v>7.9089999999999994E-2</v>
      </c>
      <c r="S207" s="149">
        <v>0</v>
      </c>
      <c r="T207" s="150">
        <f>S207*H207</f>
        <v>0</v>
      </c>
      <c r="AR207" s="151" t="s">
        <v>167</v>
      </c>
      <c r="AT207" s="151" t="s">
        <v>215</v>
      </c>
      <c r="AU207" s="151" t="s">
        <v>136</v>
      </c>
      <c r="AY207" s="16" t="s">
        <v>129</v>
      </c>
      <c r="BE207" s="152">
        <f>IF(N207="základná",J207,0)</f>
        <v>0</v>
      </c>
      <c r="BF207" s="152">
        <f>IF(N207="znížená",J207,0)</f>
        <v>0</v>
      </c>
      <c r="BG207" s="152">
        <f>IF(N207="zákl. prenesená",J207,0)</f>
        <v>0</v>
      </c>
      <c r="BH207" s="152">
        <f>IF(N207="zníž. prenesená",J207,0)</f>
        <v>0</v>
      </c>
      <c r="BI207" s="152">
        <f>IF(N207="nulová",J207,0)</f>
        <v>0</v>
      </c>
      <c r="BJ207" s="16" t="s">
        <v>136</v>
      </c>
      <c r="BK207" s="152">
        <f>ROUND(I207*H207,2)</f>
        <v>0</v>
      </c>
      <c r="BL207" s="16" t="s">
        <v>260</v>
      </c>
      <c r="BM207" s="151" t="s">
        <v>337</v>
      </c>
    </row>
    <row r="208" spans="2:65" s="1" customFormat="1" ht="44.25" customHeight="1">
      <c r="B208" s="31"/>
      <c r="C208" s="187" t="s">
        <v>338</v>
      </c>
      <c r="D208" s="187" t="s">
        <v>215</v>
      </c>
      <c r="E208" s="188" t="s">
        <v>339</v>
      </c>
      <c r="F208" s="189" t="s">
        <v>340</v>
      </c>
      <c r="G208" s="190" t="s">
        <v>218</v>
      </c>
      <c r="H208" s="191">
        <v>1</v>
      </c>
      <c r="I208" s="192"/>
      <c r="J208" s="193">
        <f>ROUND(I208*H208,2)</f>
        <v>0</v>
      </c>
      <c r="K208" s="194"/>
      <c r="L208" s="195"/>
      <c r="M208" s="196" t="s">
        <v>1</v>
      </c>
      <c r="N208" s="197" t="s">
        <v>41</v>
      </c>
      <c r="P208" s="149">
        <f>O208*H208</f>
        <v>0</v>
      </c>
      <c r="Q208" s="149">
        <v>7.9089999999999994E-2</v>
      </c>
      <c r="R208" s="149">
        <f>Q208*H208</f>
        <v>7.9089999999999994E-2</v>
      </c>
      <c r="S208" s="149">
        <v>0</v>
      </c>
      <c r="T208" s="150">
        <f>S208*H208</f>
        <v>0</v>
      </c>
      <c r="AR208" s="151" t="s">
        <v>167</v>
      </c>
      <c r="AT208" s="151" t="s">
        <v>215</v>
      </c>
      <c r="AU208" s="151" t="s">
        <v>136</v>
      </c>
      <c r="AY208" s="16" t="s">
        <v>129</v>
      </c>
      <c r="BE208" s="152">
        <f>IF(N208="základná",J208,0)</f>
        <v>0</v>
      </c>
      <c r="BF208" s="152">
        <f>IF(N208="znížená",J208,0)</f>
        <v>0</v>
      </c>
      <c r="BG208" s="152">
        <f>IF(N208="zákl. prenesená",J208,0)</f>
        <v>0</v>
      </c>
      <c r="BH208" s="152">
        <f>IF(N208="zníž. prenesená",J208,0)</f>
        <v>0</v>
      </c>
      <c r="BI208" s="152">
        <f>IF(N208="nulová",J208,0)</f>
        <v>0</v>
      </c>
      <c r="BJ208" s="16" t="s">
        <v>136</v>
      </c>
      <c r="BK208" s="152">
        <f>ROUND(I208*H208,2)</f>
        <v>0</v>
      </c>
      <c r="BL208" s="16" t="s">
        <v>260</v>
      </c>
      <c r="BM208" s="151" t="s">
        <v>341</v>
      </c>
    </row>
    <row r="209" spans="2:65" s="1" customFormat="1" ht="44.25" customHeight="1">
      <c r="B209" s="31"/>
      <c r="C209" s="187" t="s">
        <v>342</v>
      </c>
      <c r="D209" s="187" t="s">
        <v>215</v>
      </c>
      <c r="E209" s="188" t="s">
        <v>343</v>
      </c>
      <c r="F209" s="189" t="s">
        <v>344</v>
      </c>
      <c r="G209" s="190" t="s">
        <v>218</v>
      </c>
      <c r="H209" s="191">
        <v>1</v>
      </c>
      <c r="I209" s="192"/>
      <c r="J209" s="193">
        <f>ROUND(I209*H209,2)</f>
        <v>0</v>
      </c>
      <c r="K209" s="194"/>
      <c r="L209" s="195"/>
      <c r="M209" s="196" t="s">
        <v>1</v>
      </c>
      <c r="N209" s="197" t="s">
        <v>41</v>
      </c>
      <c r="P209" s="149">
        <f>O209*H209</f>
        <v>0</v>
      </c>
      <c r="Q209" s="149">
        <v>7.9089999999999994E-2</v>
      </c>
      <c r="R209" s="149">
        <f>Q209*H209</f>
        <v>7.9089999999999994E-2</v>
      </c>
      <c r="S209" s="149">
        <v>0</v>
      </c>
      <c r="T209" s="150">
        <f>S209*H209</f>
        <v>0</v>
      </c>
      <c r="AR209" s="151" t="s">
        <v>167</v>
      </c>
      <c r="AT209" s="151" t="s">
        <v>215</v>
      </c>
      <c r="AU209" s="151" t="s">
        <v>136</v>
      </c>
      <c r="AY209" s="16" t="s">
        <v>129</v>
      </c>
      <c r="BE209" s="152">
        <f>IF(N209="základná",J209,0)</f>
        <v>0</v>
      </c>
      <c r="BF209" s="152">
        <f>IF(N209="znížená",J209,0)</f>
        <v>0</v>
      </c>
      <c r="BG209" s="152">
        <f>IF(N209="zákl. prenesená",J209,0)</f>
        <v>0</v>
      </c>
      <c r="BH209" s="152">
        <f>IF(N209="zníž. prenesená",J209,0)</f>
        <v>0</v>
      </c>
      <c r="BI209" s="152">
        <f>IF(N209="nulová",J209,0)</f>
        <v>0</v>
      </c>
      <c r="BJ209" s="16" t="s">
        <v>136</v>
      </c>
      <c r="BK209" s="152">
        <f>ROUND(I209*H209,2)</f>
        <v>0</v>
      </c>
      <c r="BL209" s="16" t="s">
        <v>260</v>
      </c>
      <c r="BM209" s="151" t="s">
        <v>345</v>
      </c>
    </row>
    <row r="210" spans="2:65" s="1" customFormat="1" ht="24.15" customHeight="1">
      <c r="B210" s="31"/>
      <c r="C210" s="139" t="s">
        <v>346</v>
      </c>
      <c r="D210" s="139" t="s">
        <v>132</v>
      </c>
      <c r="E210" s="140" t="s">
        <v>347</v>
      </c>
      <c r="F210" s="141" t="s">
        <v>348</v>
      </c>
      <c r="G210" s="142" t="s">
        <v>191</v>
      </c>
      <c r="H210" s="174"/>
      <c r="I210" s="144"/>
      <c r="J210" s="145">
        <f>ROUND(I210*H210,2)</f>
        <v>0</v>
      </c>
      <c r="K210" s="146"/>
      <c r="L210" s="31"/>
      <c r="M210" s="147" t="s">
        <v>1</v>
      </c>
      <c r="N210" s="148" t="s">
        <v>41</v>
      </c>
      <c r="P210" s="149">
        <f>O210*H210</f>
        <v>0</v>
      </c>
      <c r="Q210" s="149">
        <v>0</v>
      </c>
      <c r="R210" s="149">
        <f>Q210*H210</f>
        <v>0</v>
      </c>
      <c r="S210" s="149">
        <v>0</v>
      </c>
      <c r="T210" s="150">
        <f>S210*H210</f>
        <v>0</v>
      </c>
      <c r="AR210" s="151" t="s">
        <v>260</v>
      </c>
      <c r="AT210" s="151" t="s">
        <v>132</v>
      </c>
      <c r="AU210" s="151" t="s">
        <v>136</v>
      </c>
      <c r="AY210" s="16" t="s">
        <v>129</v>
      </c>
      <c r="BE210" s="152">
        <f>IF(N210="základná",J210,0)</f>
        <v>0</v>
      </c>
      <c r="BF210" s="152">
        <f>IF(N210="znížená",J210,0)</f>
        <v>0</v>
      </c>
      <c r="BG210" s="152">
        <f>IF(N210="zákl. prenesená",J210,0)</f>
        <v>0</v>
      </c>
      <c r="BH210" s="152">
        <f>IF(N210="zníž. prenesená",J210,0)</f>
        <v>0</v>
      </c>
      <c r="BI210" s="152">
        <f>IF(N210="nulová",J210,0)</f>
        <v>0</v>
      </c>
      <c r="BJ210" s="16" t="s">
        <v>136</v>
      </c>
      <c r="BK210" s="152">
        <f>ROUND(I210*H210,2)</f>
        <v>0</v>
      </c>
      <c r="BL210" s="16" t="s">
        <v>260</v>
      </c>
      <c r="BM210" s="151" t="s">
        <v>349</v>
      </c>
    </row>
    <row r="211" spans="2:65" s="11" customFormat="1" ht="22.8" customHeight="1">
      <c r="B211" s="128"/>
      <c r="D211" s="129" t="s">
        <v>74</v>
      </c>
      <c r="E211" s="137" t="s">
        <v>350</v>
      </c>
      <c r="F211" s="137" t="s">
        <v>351</v>
      </c>
      <c r="I211" s="131"/>
      <c r="J211" s="138">
        <f>BK211</f>
        <v>0</v>
      </c>
      <c r="L211" s="128"/>
      <c r="M211" s="132"/>
      <c r="P211" s="133">
        <f>SUM(P212:P238)</f>
        <v>0</v>
      </c>
      <c r="R211" s="133">
        <f>SUM(R212:R238)</f>
        <v>2.30835664</v>
      </c>
      <c r="T211" s="134">
        <f>SUM(T212:T238)</f>
        <v>0</v>
      </c>
      <c r="AR211" s="129" t="s">
        <v>136</v>
      </c>
      <c r="AT211" s="135" t="s">
        <v>74</v>
      </c>
      <c r="AU211" s="135" t="s">
        <v>83</v>
      </c>
      <c r="AY211" s="129" t="s">
        <v>129</v>
      </c>
      <c r="BK211" s="136">
        <f>SUM(BK212:BK238)</f>
        <v>0</v>
      </c>
    </row>
    <row r="212" spans="2:65" s="1" customFormat="1" ht="24.15" customHeight="1">
      <c r="B212" s="31"/>
      <c r="C212" s="139" t="s">
        <v>352</v>
      </c>
      <c r="D212" s="139" t="s">
        <v>132</v>
      </c>
      <c r="E212" s="140" t="s">
        <v>353</v>
      </c>
      <c r="F212" s="141" t="s">
        <v>354</v>
      </c>
      <c r="G212" s="142" t="s">
        <v>135</v>
      </c>
      <c r="H212" s="143">
        <v>6.2640000000000002</v>
      </c>
      <c r="I212" s="144"/>
      <c r="J212" s="145">
        <f>ROUND(I212*H212,2)</f>
        <v>0</v>
      </c>
      <c r="K212" s="146"/>
      <c r="L212" s="31"/>
      <c r="M212" s="147" t="s">
        <v>1</v>
      </c>
      <c r="N212" s="148" t="s">
        <v>41</v>
      </c>
      <c r="P212" s="149">
        <f>O212*H212</f>
        <v>0</v>
      </c>
      <c r="Q212" s="149">
        <v>3.9100000000000003E-3</v>
      </c>
      <c r="R212" s="149">
        <f>Q212*H212</f>
        <v>2.4492240000000002E-2</v>
      </c>
      <c r="S212" s="149">
        <v>0</v>
      </c>
      <c r="T212" s="150">
        <f>S212*H212</f>
        <v>0</v>
      </c>
      <c r="AR212" s="151" t="s">
        <v>260</v>
      </c>
      <c r="AT212" s="151" t="s">
        <v>132</v>
      </c>
      <c r="AU212" s="151" t="s">
        <v>136</v>
      </c>
      <c r="AY212" s="16" t="s">
        <v>129</v>
      </c>
      <c r="BE212" s="152">
        <f>IF(N212="základná",J212,0)</f>
        <v>0</v>
      </c>
      <c r="BF212" s="152">
        <f>IF(N212="znížená",J212,0)</f>
        <v>0</v>
      </c>
      <c r="BG212" s="152">
        <f>IF(N212="zákl. prenesená",J212,0)</f>
        <v>0</v>
      </c>
      <c r="BH212" s="152">
        <f>IF(N212="zníž. prenesená",J212,0)</f>
        <v>0</v>
      </c>
      <c r="BI212" s="152">
        <f>IF(N212="nulová",J212,0)</f>
        <v>0</v>
      </c>
      <c r="BJ212" s="16" t="s">
        <v>136</v>
      </c>
      <c r="BK212" s="152">
        <f>ROUND(I212*H212,2)</f>
        <v>0</v>
      </c>
      <c r="BL212" s="16" t="s">
        <v>260</v>
      </c>
      <c r="BM212" s="151" t="s">
        <v>355</v>
      </c>
    </row>
    <row r="213" spans="2:65" s="12" customFormat="1" ht="10.199999999999999">
      <c r="B213" s="153"/>
      <c r="D213" s="154" t="s">
        <v>138</v>
      </c>
      <c r="E213" s="155" t="s">
        <v>1</v>
      </c>
      <c r="F213" s="156" t="s">
        <v>139</v>
      </c>
      <c r="H213" s="155" t="s">
        <v>1</v>
      </c>
      <c r="I213" s="157"/>
      <c r="L213" s="153"/>
      <c r="M213" s="158"/>
      <c r="T213" s="159"/>
      <c r="AT213" s="155" t="s">
        <v>138</v>
      </c>
      <c r="AU213" s="155" t="s">
        <v>136</v>
      </c>
      <c r="AV213" s="12" t="s">
        <v>83</v>
      </c>
      <c r="AW213" s="12" t="s">
        <v>31</v>
      </c>
      <c r="AX213" s="12" t="s">
        <v>75</v>
      </c>
      <c r="AY213" s="155" t="s">
        <v>129</v>
      </c>
    </row>
    <row r="214" spans="2:65" s="13" customFormat="1" ht="10.199999999999999">
      <c r="B214" s="160"/>
      <c r="D214" s="154" t="s">
        <v>138</v>
      </c>
      <c r="E214" s="161" t="s">
        <v>1</v>
      </c>
      <c r="F214" s="162" t="s">
        <v>356</v>
      </c>
      <c r="H214" s="163">
        <v>4.4640000000000004</v>
      </c>
      <c r="I214" s="164"/>
      <c r="L214" s="160"/>
      <c r="M214" s="165"/>
      <c r="T214" s="166"/>
      <c r="AT214" s="161" t="s">
        <v>138</v>
      </c>
      <c r="AU214" s="161" t="s">
        <v>136</v>
      </c>
      <c r="AV214" s="13" t="s">
        <v>136</v>
      </c>
      <c r="AW214" s="13" t="s">
        <v>31</v>
      </c>
      <c r="AX214" s="13" t="s">
        <v>75</v>
      </c>
      <c r="AY214" s="161" t="s">
        <v>129</v>
      </c>
    </row>
    <row r="215" spans="2:65" s="13" customFormat="1" ht="10.199999999999999">
      <c r="B215" s="160"/>
      <c r="D215" s="154" t="s">
        <v>138</v>
      </c>
      <c r="E215" s="161" t="s">
        <v>1</v>
      </c>
      <c r="F215" s="162" t="s">
        <v>357</v>
      </c>
      <c r="H215" s="163">
        <v>1.8</v>
      </c>
      <c r="I215" s="164"/>
      <c r="L215" s="160"/>
      <c r="M215" s="165"/>
      <c r="T215" s="166"/>
      <c r="AT215" s="161" t="s">
        <v>138</v>
      </c>
      <c r="AU215" s="161" t="s">
        <v>136</v>
      </c>
      <c r="AV215" s="13" t="s">
        <v>136</v>
      </c>
      <c r="AW215" s="13" t="s">
        <v>31</v>
      </c>
      <c r="AX215" s="13" t="s">
        <v>75</v>
      </c>
      <c r="AY215" s="161" t="s">
        <v>129</v>
      </c>
    </row>
    <row r="216" spans="2:65" s="14" customFormat="1" ht="10.199999999999999">
      <c r="B216" s="167"/>
      <c r="D216" s="154" t="s">
        <v>138</v>
      </c>
      <c r="E216" s="168" t="s">
        <v>1</v>
      </c>
      <c r="F216" s="169" t="s">
        <v>141</v>
      </c>
      <c r="H216" s="170">
        <v>6.2640000000000002</v>
      </c>
      <c r="I216" s="171"/>
      <c r="L216" s="167"/>
      <c r="M216" s="172"/>
      <c r="T216" s="173"/>
      <c r="AT216" s="168" t="s">
        <v>138</v>
      </c>
      <c r="AU216" s="168" t="s">
        <v>136</v>
      </c>
      <c r="AV216" s="14" t="s">
        <v>131</v>
      </c>
      <c r="AW216" s="14" t="s">
        <v>31</v>
      </c>
      <c r="AX216" s="14" t="s">
        <v>83</v>
      </c>
      <c r="AY216" s="168" t="s">
        <v>129</v>
      </c>
    </row>
    <row r="217" spans="2:65" s="1" customFormat="1" ht="21.75" customHeight="1">
      <c r="B217" s="31"/>
      <c r="C217" s="187" t="s">
        <v>358</v>
      </c>
      <c r="D217" s="187" t="s">
        <v>215</v>
      </c>
      <c r="E217" s="188" t="s">
        <v>359</v>
      </c>
      <c r="F217" s="189" t="s">
        <v>360</v>
      </c>
      <c r="G217" s="190" t="s">
        <v>135</v>
      </c>
      <c r="H217" s="191">
        <v>4.6429999999999998</v>
      </c>
      <c r="I217" s="192"/>
      <c r="J217" s="193">
        <f>ROUND(I217*H217,2)</f>
        <v>0</v>
      </c>
      <c r="K217" s="194"/>
      <c r="L217" s="195"/>
      <c r="M217" s="196" t="s">
        <v>1</v>
      </c>
      <c r="N217" s="197" t="s">
        <v>41</v>
      </c>
      <c r="P217" s="149">
        <f>O217*H217</f>
        <v>0</v>
      </c>
      <c r="Q217" s="149">
        <v>0.04</v>
      </c>
      <c r="R217" s="149">
        <f>Q217*H217</f>
        <v>0.18572</v>
      </c>
      <c r="S217" s="149">
        <v>0</v>
      </c>
      <c r="T217" s="150">
        <f>S217*H217</f>
        <v>0</v>
      </c>
      <c r="AR217" s="151" t="s">
        <v>167</v>
      </c>
      <c r="AT217" s="151" t="s">
        <v>215</v>
      </c>
      <c r="AU217" s="151" t="s">
        <v>136</v>
      </c>
      <c r="AY217" s="16" t="s">
        <v>129</v>
      </c>
      <c r="BE217" s="152">
        <f>IF(N217="základná",J217,0)</f>
        <v>0</v>
      </c>
      <c r="BF217" s="152">
        <f>IF(N217="znížená",J217,0)</f>
        <v>0</v>
      </c>
      <c r="BG217" s="152">
        <f>IF(N217="zákl. prenesená",J217,0)</f>
        <v>0</v>
      </c>
      <c r="BH217" s="152">
        <f>IF(N217="zníž. prenesená",J217,0)</f>
        <v>0</v>
      </c>
      <c r="BI217" s="152">
        <f>IF(N217="nulová",J217,0)</f>
        <v>0</v>
      </c>
      <c r="BJ217" s="16" t="s">
        <v>136</v>
      </c>
      <c r="BK217" s="152">
        <f>ROUND(I217*H217,2)</f>
        <v>0</v>
      </c>
      <c r="BL217" s="16" t="s">
        <v>260</v>
      </c>
      <c r="BM217" s="151" t="s">
        <v>361</v>
      </c>
    </row>
    <row r="218" spans="2:65" s="12" customFormat="1" ht="10.199999999999999">
      <c r="B218" s="153"/>
      <c r="D218" s="154" t="s">
        <v>138</v>
      </c>
      <c r="E218" s="155" t="s">
        <v>1</v>
      </c>
      <c r="F218" s="156" t="s">
        <v>139</v>
      </c>
      <c r="H218" s="155" t="s">
        <v>1</v>
      </c>
      <c r="I218" s="157"/>
      <c r="L218" s="153"/>
      <c r="M218" s="158"/>
      <c r="T218" s="159"/>
      <c r="AT218" s="155" t="s">
        <v>138</v>
      </c>
      <c r="AU218" s="155" t="s">
        <v>136</v>
      </c>
      <c r="AV218" s="12" t="s">
        <v>83</v>
      </c>
      <c r="AW218" s="12" t="s">
        <v>31</v>
      </c>
      <c r="AX218" s="12" t="s">
        <v>75</v>
      </c>
      <c r="AY218" s="155" t="s">
        <v>129</v>
      </c>
    </row>
    <row r="219" spans="2:65" s="13" customFormat="1" ht="10.199999999999999">
      <c r="B219" s="160"/>
      <c r="D219" s="154" t="s">
        <v>138</v>
      </c>
      <c r="E219" s="161" t="s">
        <v>1</v>
      </c>
      <c r="F219" s="162" t="s">
        <v>362</v>
      </c>
      <c r="H219" s="163">
        <v>4.4640000000000004</v>
      </c>
      <c r="I219" s="164"/>
      <c r="L219" s="160"/>
      <c r="M219" s="165"/>
      <c r="T219" s="166"/>
      <c r="AT219" s="161" t="s">
        <v>138</v>
      </c>
      <c r="AU219" s="161" t="s">
        <v>136</v>
      </c>
      <c r="AV219" s="13" t="s">
        <v>136</v>
      </c>
      <c r="AW219" s="13" t="s">
        <v>31</v>
      </c>
      <c r="AX219" s="13" t="s">
        <v>75</v>
      </c>
      <c r="AY219" s="161" t="s">
        <v>129</v>
      </c>
    </row>
    <row r="220" spans="2:65" s="14" customFormat="1" ht="10.199999999999999">
      <c r="B220" s="167"/>
      <c r="D220" s="154" t="s">
        <v>138</v>
      </c>
      <c r="E220" s="168" t="s">
        <v>1</v>
      </c>
      <c r="F220" s="169" t="s">
        <v>141</v>
      </c>
      <c r="H220" s="170">
        <v>4.4640000000000004</v>
      </c>
      <c r="I220" s="171"/>
      <c r="L220" s="167"/>
      <c r="M220" s="172"/>
      <c r="T220" s="173"/>
      <c r="AT220" s="168" t="s">
        <v>138</v>
      </c>
      <c r="AU220" s="168" t="s">
        <v>136</v>
      </c>
      <c r="AV220" s="14" t="s">
        <v>131</v>
      </c>
      <c r="AW220" s="14" t="s">
        <v>31</v>
      </c>
      <c r="AX220" s="14" t="s">
        <v>83</v>
      </c>
      <c r="AY220" s="168" t="s">
        <v>129</v>
      </c>
    </row>
    <row r="221" spans="2:65" s="13" customFormat="1" ht="10.199999999999999">
      <c r="B221" s="160"/>
      <c r="D221" s="154" t="s">
        <v>138</v>
      </c>
      <c r="F221" s="162" t="s">
        <v>363</v>
      </c>
      <c r="H221" s="163">
        <v>4.6429999999999998</v>
      </c>
      <c r="I221" s="164"/>
      <c r="L221" s="160"/>
      <c r="M221" s="165"/>
      <c r="T221" s="166"/>
      <c r="AT221" s="161" t="s">
        <v>138</v>
      </c>
      <c r="AU221" s="161" t="s">
        <v>136</v>
      </c>
      <c r="AV221" s="13" t="s">
        <v>136</v>
      </c>
      <c r="AW221" s="13" t="s">
        <v>4</v>
      </c>
      <c r="AX221" s="13" t="s">
        <v>83</v>
      </c>
      <c r="AY221" s="161" t="s">
        <v>129</v>
      </c>
    </row>
    <row r="222" spans="2:65" s="1" customFormat="1" ht="21.75" customHeight="1">
      <c r="B222" s="31"/>
      <c r="C222" s="187" t="s">
        <v>364</v>
      </c>
      <c r="D222" s="187" t="s">
        <v>215</v>
      </c>
      <c r="E222" s="188" t="s">
        <v>365</v>
      </c>
      <c r="F222" s="189" t="s">
        <v>366</v>
      </c>
      <c r="G222" s="190" t="s">
        <v>135</v>
      </c>
      <c r="H222" s="191">
        <v>1.8720000000000001</v>
      </c>
      <c r="I222" s="192"/>
      <c r="J222" s="193">
        <f>ROUND(I222*H222,2)</f>
        <v>0</v>
      </c>
      <c r="K222" s="194"/>
      <c r="L222" s="195"/>
      <c r="M222" s="196" t="s">
        <v>1</v>
      </c>
      <c r="N222" s="197" t="s">
        <v>41</v>
      </c>
      <c r="P222" s="149">
        <f>O222*H222</f>
        <v>0</v>
      </c>
      <c r="Q222" s="149">
        <v>0.04</v>
      </c>
      <c r="R222" s="149">
        <f>Q222*H222</f>
        <v>7.4880000000000002E-2</v>
      </c>
      <c r="S222" s="149">
        <v>0</v>
      </c>
      <c r="T222" s="150">
        <f>S222*H222</f>
        <v>0</v>
      </c>
      <c r="AR222" s="151" t="s">
        <v>167</v>
      </c>
      <c r="AT222" s="151" t="s">
        <v>215</v>
      </c>
      <c r="AU222" s="151" t="s">
        <v>136</v>
      </c>
      <c r="AY222" s="16" t="s">
        <v>129</v>
      </c>
      <c r="BE222" s="152">
        <f>IF(N222="základná",J222,0)</f>
        <v>0</v>
      </c>
      <c r="BF222" s="152">
        <f>IF(N222="znížená",J222,0)</f>
        <v>0</v>
      </c>
      <c r="BG222" s="152">
        <f>IF(N222="zákl. prenesená",J222,0)</f>
        <v>0</v>
      </c>
      <c r="BH222" s="152">
        <f>IF(N222="zníž. prenesená",J222,0)</f>
        <v>0</v>
      </c>
      <c r="BI222" s="152">
        <f>IF(N222="nulová",J222,0)</f>
        <v>0</v>
      </c>
      <c r="BJ222" s="16" t="s">
        <v>136</v>
      </c>
      <c r="BK222" s="152">
        <f>ROUND(I222*H222,2)</f>
        <v>0</v>
      </c>
      <c r="BL222" s="16" t="s">
        <v>260</v>
      </c>
      <c r="BM222" s="151" t="s">
        <v>367</v>
      </c>
    </row>
    <row r="223" spans="2:65" s="12" customFormat="1" ht="10.199999999999999">
      <c r="B223" s="153"/>
      <c r="D223" s="154" t="s">
        <v>138</v>
      </c>
      <c r="E223" s="155" t="s">
        <v>1</v>
      </c>
      <c r="F223" s="156" t="s">
        <v>139</v>
      </c>
      <c r="H223" s="155" t="s">
        <v>1</v>
      </c>
      <c r="I223" s="157"/>
      <c r="L223" s="153"/>
      <c r="M223" s="158"/>
      <c r="T223" s="159"/>
      <c r="AT223" s="155" t="s">
        <v>138</v>
      </c>
      <c r="AU223" s="155" t="s">
        <v>136</v>
      </c>
      <c r="AV223" s="12" t="s">
        <v>83</v>
      </c>
      <c r="AW223" s="12" t="s">
        <v>31</v>
      </c>
      <c r="AX223" s="12" t="s">
        <v>75</v>
      </c>
      <c r="AY223" s="155" t="s">
        <v>129</v>
      </c>
    </row>
    <row r="224" spans="2:65" s="13" customFormat="1" ht="10.199999999999999">
      <c r="B224" s="160"/>
      <c r="D224" s="154" t="s">
        <v>138</v>
      </c>
      <c r="E224" s="161" t="s">
        <v>1</v>
      </c>
      <c r="F224" s="162" t="s">
        <v>368</v>
      </c>
      <c r="H224" s="163">
        <v>1.8</v>
      </c>
      <c r="I224" s="164"/>
      <c r="L224" s="160"/>
      <c r="M224" s="165"/>
      <c r="T224" s="166"/>
      <c r="AT224" s="161" t="s">
        <v>138</v>
      </c>
      <c r="AU224" s="161" t="s">
        <v>136</v>
      </c>
      <c r="AV224" s="13" t="s">
        <v>136</v>
      </c>
      <c r="AW224" s="13" t="s">
        <v>31</v>
      </c>
      <c r="AX224" s="13" t="s">
        <v>75</v>
      </c>
      <c r="AY224" s="161" t="s">
        <v>129</v>
      </c>
    </row>
    <row r="225" spans="2:65" s="14" customFormat="1" ht="10.199999999999999">
      <c r="B225" s="167"/>
      <c r="D225" s="154" t="s">
        <v>138</v>
      </c>
      <c r="E225" s="168" t="s">
        <v>1</v>
      </c>
      <c r="F225" s="169" t="s">
        <v>141</v>
      </c>
      <c r="H225" s="170">
        <v>1.8</v>
      </c>
      <c r="I225" s="171"/>
      <c r="L225" s="167"/>
      <c r="M225" s="172"/>
      <c r="T225" s="173"/>
      <c r="AT225" s="168" t="s">
        <v>138</v>
      </c>
      <c r="AU225" s="168" t="s">
        <v>136</v>
      </c>
      <c r="AV225" s="14" t="s">
        <v>131</v>
      </c>
      <c r="AW225" s="14" t="s">
        <v>31</v>
      </c>
      <c r="AX225" s="14" t="s">
        <v>83</v>
      </c>
      <c r="AY225" s="168" t="s">
        <v>129</v>
      </c>
    </row>
    <row r="226" spans="2:65" s="13" customFormat="1" ht="10.199999999999999">
      <c r="B226" s="160"/>
      <c r="D226" s="154" t="s">
        <v>138</v>
      </c>
      <c r="F226" s="162" t="s">
        <v>369</v>
      </c>
      <c r="H226" s="163">
        <v>1.8720000000000001</v>
      </c>
      <c r="I226" s="164"/>
      <c r="L226" s="160"/>
      <c r="M226" s="165"/>
      <c r="T226" s="166"/>
      <c r="AT226" s="161" t="s">
        <v>138</v>
      </c>
      <c r="AU226" s="161" t="s">
        <v>136</v>
      </c>
      <c r="AV226" s="13" t="s">
        <v>136</v>
      </c>
      <c r="AW226" s="13" t="s">
        <v>4</v>
      </c>
      <c r="AX226" s="13" t="s">
        <v>83</v>
      </c>
      <c r="AY226" s="161" t="s">
        <v>129</v>
      </c>
    </row>
    <row r="227" spans="2:65" s="1" customFormat="1" ht="16.5" customHeight="1">
      <c r="B227" s="31"/>
      <c r="C227" s="187" t="s">
        <v>370</v>
      </c>
      <c r="D227" s="187" t="s">
        <v>215</v>
      </c>
      <c r="E227" s="188" t="s">
        <v>371</v>
      </c>
      <c r="F227" s="189" t="s">
        <v>372</v>
      </c>
      <c r="G227" s="190" t="s">
        <v>218</v>
      </c>
      <c r="H227" s="191">
        <v>8</v>
      </c>
      <c r="I227" s="192"/>
      <c r="J227" s="193">
        <f>ROUND(I227*H227,2)</f>
        <v>0</v>
      </c>
      <c r="K227" s="194"/>
      <c r="L227" s="195"/>
      <c r="M227" s="196" t="s">
        <v>1</v>
      </c>
      <c r="N227" s="197" t="s">
        <v>41</v>
      </c>
      <c r="P227" s="149">
        <f>O227*H227</f>
        <v>0</v>
      </c>
      <c r="Q227" s="149">
        <v>0.04</v>
      </c>
      <c r="R227" s="149">
        <f>Q227*H227</f>
        <v>0.32</v>
      </c>
      <c r="S227" s="149">
        <v>0</v>
      </c>
      <c r="T227" s="150">
        <f>S227*H227</f>
        <v>0</v>
      </c>
      <c r="AR227" s="151" t="s">
        <v>167</v>
      </c>
      <c r="AT227" s="151" t="s">
        <v>215</v>
      </c>
      <c r="AU227" s="151" t="s">
        <v>136</v>
      </c>
      <c r="AY227" s="16" t="s">
        <v>129</v>
      </c>
      <c r="BE227" s="152">
        <f>IF(N227="základná",J227,0)</f>
        <v>0</v>
      </c>
      <c r="BF227" s="152">
        <f>IF(N227="znížená",J227,0)</f>
        <v>0</v>
      </c>
      <c r="BG227" s="152">
        <f>IF(N227="zákl. prenesená",J227,0)</f>
        <v>0</v>
      </c>
      <c r="BH227" s="152">
        <f>IF(N227="zníž. prenesená",J227,0)</f>
        <v>0</v>
      </c>
      <c r="BI227" s="152">
        <f>IF(N227="nulová",J227,0)</f>
        <v>0</v>
      </c>
      <c r="BJ227" s="16" t="s">
        <v>136</v>
      </c>
      <c r="BK227" s="152">
        <f>ROUND(I227*H227,2)</f>
        <v>0</v>
      </c>
      <c r="BL227" s="16" t="s">
        <v>260</v>
      </c>
      <c r="BM227" s="151" t="s">
        <v>373</v>
      </c>
    </row>
    <row r="228" spans="2:65" s="12" customFormat="1" ht="10.199999999999999">
      <c r="B228" s="153"/>
      <c r="D228" s="154" t="s">
        <v>138</v>
      </c>
      <c r="E228" s="155" t="s">
        <v>1</v>
      </c>
      <c r="F228" s="156" t="s">
        <v>139</v>
      </c>
      <c r="H228" s="155" t="s">
        <v>1</v>
      </c>
      <c r="I228" s="157"/>
      <c r="L228" s="153"/>
      <c r="M228" s="158"/>
      <c r="T228" s="159"/>
      <c r="AT228" s="155" t="s">
        <v>138</v>
      </c>
      <c r="AU228" s="155" t="s">
        <v>136</v>
      </c>
      <c r="AV228" s="12" t="s">
        <v>83</v>
      </c>
      <c r="AW228" s="12" t="s">
        <v>31</v>
      </c>
      <c r="AX228" s="12" t="s">
        <v>75</v>
      </c>
      <c r="AY228" s="155" t="s">
        <v>129</v>
      </c>
    </row>
    <row r="229" spans="2:65" s="13" customFormat="1" ht="10.199999999999999">
      <c r="B229" s="160"/>
      <c r="D229" s="154" t="s">
        <v>138</v>
      </c>
      <c r="E229" s="161" t="s">
        <v>1</v>
      </c>
      <c r="F229" s="162" t="s">
        <v>219</v>
      </c>
      <c r="H229" s="163">
        <v>8</v>
      </c>
      <c r="I229" s="164"/>
      <c r="L229" s="160"/>
      <c r="M229" s="165"/>
      <c r="T229" s="166"/>
      <c r="AT229" s="161" t="s">
        <v>138</v>
      </c>
      <c r="AU229" s="161" t="s">
        <v>136</v>
      </c>
      <c r="AV229" s="13" t="s">
        <v>136</v>
      </c>
      <c r="AW229" s="13" t="s">
        <v>31</v>
      </c>
      <c r="AX229" s="13" t="s">
        <v>75</v>
      </c>
      <c r="AY229" s="161" t="s">
        <v>129</v>
      </c>
    </row>
    <row r="230" spans="2:65" s="14" customFormat="1" ht="10.199999999999999">
      <c r="B230" s="167"/>
      <c r="D230" s="154" t="s">
        <v>138</v>
      </c>
      <c r="E230" s="168" t="s">
        <v>1</v>
      </c>
      <c r="F230" s="169" t="s">
        <v>141</v>
      </c>
      <c r="H230" s="170">
        <v>8</v>
      </c>
      <c r="I230" s="171"/>
      <c r="L230" s="167"/>
      <c r="M230" s="172"/>
      <c r="T230" s="173"/>
      <c r="AT230" s="168" t="s">
        <v>138</v>
      </c>
      <c r="AU230" s="168" t="s">
        <v>136</v>
      </c>
      <c r="AV230" s="14" t="s">
        <v>131</v>
      </c>
      <c r="AW230" s="14" t="s">
        <v>31</v>
      </c>
      <c r="AX230" s="14" t="s">
        <v>83</v>
      </c>
      <c r="AY230" s="168" t="s">
        <v>129</v>
      </c>
    </row>
    <row r="231" spans="2:65" s="1" customFormat="1" ht="24.15" customHeight="1">
      <c r="B231" s="31"/>
      <c r="C231" s="139" t="s">
        <v>374</v>
      </c>
      <c r="D231" s="139" t="s">
        <v>132</v>
      </c>
      <c r="E231" s="140" t="s">
        <v>375</v>
      </c>
      <c r="F231" s="141" t="s">
        <v>376</v>
      </c>
      <c r="G231" s="142" t="s">
        <v>135</v>
      </c>
      <c r="H231" s="143">
        <v>78.447999999999993</v>
      </c>
      <c r="I231" s="144"/>
      <c r="J231" s="145">
        <f>ROUND(I231*H231,2)</f>
        <v>0</v>
      </c>
      <c r="K231" s="146"/>
      <c r="L231" s="31"/>
      <c r="M231" s="147" t="s">
        <v>1</v>
      </c>
      <c r="N231" s="148" t="s">
        <v>41</v>
      </c>
      <c r="P231" s="149">
        <f>O231*H231</f>
        <v>0</v>
      </c>
      <c r="Q231" s="149">
        <v>3.2000000000000002E-3</v>
      </c>
      <c r="R231" s="149">
        <f>Q231*H231</f>
        <v>0.25103359999999997</v>
      </c>
      <c r="S231" s="149">
        <v>0</v>
      </c>
      <c r="T231" s="150">
        <f>S231*H231</f>
        <v>0</v>
      </c>
      <c r="AR231" s="151" t="s">
        <v>260</v>
      </c>
      <c r="AT231" s="151" t="s">
        <v>132</v>
      </c>
      <c r="AU231" s="151" t="s">
        <v>136</v>
      </c>
      <c r="AY231" s="16" t="s">
        <v>129</v>
      </c>
      <c r="BE231" s="152">
        <f>IF(N231="základná",J231,0)</f>
        <v>0</v>
      </c>
      <c r="BF231" s="152">
        <f>IF(N231="znížená",J231,0)</f>
        <v>0</v>
      </c>
      <c r="BG231" s="152">
        <f>IF(N231="zákl. prenesená",J231,0)</f>
        <v>0</v>
      </c>
      <c r="BH231" s="152">
        <f>IF(N231="zníž. prenesená",J231,0)</f>
        <v>0</v>
      </c>
      <c r="BI231" s="152">
        <f>IF(N231="nulová",J231,0)</f>
        <v>0</v>
      </c>
      <c r="BJ231" s="16" t="s">
        <v>136</v>
      </c>
      <c r="BK231" s="152">
        <f>ROUND(I231*H231,2)</f>
        <v>0</v>
      </c>
      <c r="BL231" s="16" t="s">
        <v>260</v>
      </c>
      <c r="BM231" s="151" t="s">
        <v>377</v>
      </c>
    </row>
    <row r="232" spans="2:65" s="12" customFormat="1" ht="10.199999999999999">
      <c r="B232" s="153"/>
      <c r="D232" s="154" t="s">
        <v>138</v>
      </c>
      <c r="E232" s="155" t="s">
        <v>1</v>
      </c>
      <c r="F232" s="156" t="s">
        <v>139</v>
      </c>
      <c r="H232" s="155" t="s">
        <v>1</v>
      </c>
      <c r="I232" s="157"/>
      <c r="L232" s="153"/>
      <c r="M232" s="158"/>
      <c r="T232" s="159"/>
      <c r="AT232" s="155" t="s">
        <v>138</v>
      </c>
      <c r="AU232" s="155" t="s">
        <v>136</v>
      </c>
      <c r="AV232" s="12" t="s">
        <v>83</v>
      </c>
      <c r="AW232" s="12" t="s">
        <v>31</v>
      </c>
      <c r="AX232" s="12" t="s">
        <v>75</v>
      </c>
      <c r="AY232" s="155" t="s">
        <v>129</v>
      </c>
    </row>
    <row r="233" spans="2:65" s="13" customFormat="1" ht="10.199999999999999">
      <c r="B233" s="160"/>
      <c r="D233" s="154" t="s">
        <v>138</v>
      </c>
      <c r="E233" s="161" t="s">
        <v>1</v>
      </c>
      <c r="F233" s="162" t="s">
        <v>227</v>
      </c>
      <c r="H233" s="163">
        <v>22.221</v>
      </c>
      <c r="I233" s="164"/>
      <c r="L233" s="160"/>
      <c r="M233" s="165"/>
      <c r="T233" s="166"/>
      <c r="AT233" s="161" t="s">
        <v>138</v>
      </c>
      <c r="AU233" s="161" t="s">
        <v>136</v>
      </c>
      <c r="AV233" s="13" t="s">
        <v>136</v>
      </c>
      <c r="AW233" s="13" t="s">
        <v>31</v>
      </c>
      <c r="AX233" s="13" t="s">
        <v>75</v>
      </c>
      <c r="AY233" s="161" t="s">
        <v>129</v>
      </c>
    </row>
    <row r="234" spans="2:65" s="13" customFormat="1" ht="10.199999999999999">
      <c r="B234" s="160"/>
      <c r="D234" s="154" t="s">
        <v>138</v>
      </c>
      <c r="E234" s="161" t="s">
        <v>1</v>
      </c>
      <c r="F234" s="162" t="s">
        <v>228</v>
      </c>
      <c r="H234" s="163">
        <v>56.226999999999997</v>
      </c>
      <c r="I234" s="164"/>
      <c r="L234" s="160"/>
      <c r="M234" s="165"/>
      <c r="T234" s="166"/>
      <c r="AT234" s="161" t="s">
        <v>138</v>
      </c>
      <c r="AU234" s="161" t="s">
        <v>136</v>
      </c>
      <c r="AV234" s="13" t="s">
        <v>136</v>
      </c>
      <c r="AW234" s="13" t="s">
        <v>31</v>
      </c>
      <c r="AX234" s="13" t="s">
        <v>75</v>
      </c>
      <c r="AY234" s="161" t="s">
        <v>129</v>
      </c>
    </row>
    <row r="235" spans="2:65" s="14" customFormat="1" ht="10.199999999999999">
      <c r="B235" s="167"/>
      <c r="D235" s="154" t="s">
        <v>138</v>
      </c>
      <c r="E235" s="168" t="s">
        <v>1</v>
      </c>
      <c r="F235" s="169" t="s">
        <v>141</v>
      </c>
      <c r="H235" s="170">
        <v>78.447999999999993</v>
      </c>
      <c r="I235" s="171"/>
      <c r="L235" s="167"/>
      <c r="M235" s="172"/>
      <c r="T235" s="173"/>
      <c r="AT235" s="168" t="s">
        <v>138</v>
      </c>
      <c r="AU235" s="168" t="s">
        <v>136</v>
      </c>
      <c r="AV235" s="14" t="s">
        <v>131</v>
      </c>
      <c r="AW235" s="14" t="s">
        <v>31</v>
      </c>
      <c r="AX235" s="14" t="s">
        <v>83</v>
      </c>
      <c r="AY235" s="168" t="s">
        <v>129</v>
      </c>
    </row>
    <row r="236" spans="2:65" s="1" customFormat="1" ht="24.15" customHeight="1">
      <c r="B236" s="31"/>
      <c r="C236" s="187" t="s">
        <v>378</v>
      </c>
      <c r="D236" s="187" t="s">
        <v>215</v>
      </c>
      <c r="E236" s="188" t="s">
        <v>379</v>
      </c>
      <c r="F236" s="189" t="s">
        <v>380</v>
      </c>
      <c r="G236" s="190" t="s">
        <v>135</v>
      </c>
      <c r="H236" s="191">
        <v>81.585999999999999</v>
      </c>
      <c r="I236" s="192"/>
      <c r="J236" s="193">
        <f>ROUND(I236*H236,2)</f>
        <v>0</v>
      </c>
      <c r="K236" s="194"/>
      <c r="L236" s="195"/>
      <c r="M236" s="196" t="s">
        <v>1</v>
      </c>
      <c r="N236" s="197" t="s">
        <v>41</v>
      </c>
      <c r="P236" s="149">
        <f>O236*H236</f>
        <v>0</v>
      </c>
      <c r="Q236" s="149">
        <v>1.78E-2</v>
      </c>
      <c r="R236" s="149">
        <f>Q236*H236</f>
        <v>1.4522307999999999</v>
      </c>
      <c r="S236" s="149">
        <v>0</v>
      </c>
      <c r="T236" s="150">
        <f>S236*H236</f>
        <v>0</v>
      </c>
      <c r="AR236" s="151" t="s">
        <v>167</v>
      </c>
      <c r="AT236" s="151" t="s">
        <v>215</v>
      </c>
      <c r="AU236" s="151" t="s">
        <v>136</v>
      </c>
      <c r="AY236" s="16" t="s">
        <v>129</v>
      </c>
      <c r="BE236" s="152">
        <f>IF(N236="základná",J236,0)</f>
        <v>0</v>
      </c>
      <c r="BF236" s="152">
        <f>IF(N236="znížená",J236,0)</f>
        <v>0</v>
      </c>
      <c r="BG236" s="152">
        <f>IF(N236="zákl. prenesená",J236,0)</f>
        <v>0</v>
      </c>
      <c r="BH236" s="152">
        <f>IF(N236="zníž. prenesená",J236,0)</f>
        <v>0</v>
      </c>
      <c r="BI236" s="152">
        <f>IF(N236="nulová",J236,0)</f>
        <v>0</v>
      </c>
      <c r="BJ236" s="16" t="s">
        <v>136</v>
      </c>
      <c r="BK236" s="152">
        <f>ROUND(I236*H236,2)</f>
        <v>0</v>
      </c>
      <c r="BL236" s="16" t="s">
        <v>260</v>
      </c>
      <c r="BM236" s="151" t="s">
        <v>381</v>
      </c>
    </row>
    <row r="237" spans="2:65" s="13" customFormat="1" ht="10.199999999999999">
      <c r="B237" s="160"/>
      <c r="D237" s="154" t="s">
        <v>138</v>
      </c>
      <c r="F237" s="162" t="s">
        <v>382</v>
      </c>
      <c r="H237" s="163">
        <v>81.585999999999999</v>
      </c>
      <c r="I237" s="164"/>
      <c r="L237" s="160"/>
      <c r="M237" s="165"/>
      <c r="T237" s="166"/>
      <c r="AT237" s="161" t="s">
        <v>138</v>
      </c>
      <c r="AU237" s="161" t="s">
        <v>136</v>
      </c>
      <c r="AV237" s="13" t="s">
        <v>136</v>
      </c>
      <c r="AW237" s="13" t="s">
        <v>4</v>
      </c>
      <c r="AX237" s="13" t="s">
        <v>83</v>
      </c>
      <c r="AY237" s="161" t="s">
        <v>129</v>
      </c>
    </row>
    <row r="238" spans="2:65" s="1" customFormat="1" ht="24.15" customHeight="1">
      <c r="B238" s="31"/>
      <c r="C238" s="139" t="s">
        <v>383</v>
      </c>
      <c r="D238" s="139" t="s">
        <v>132</v>
      </c>
      <c r="E238" s="140" t="s">
        <v>384</v>
      </c>
      <c r="F238" s="141" t="s">
        <v>385</v>
      </c>
      <c r="G238" s="142" t="s">
        <v>191</v>
      </c>
      <c r="H238" s="174"/>
      <c r="I238" s="144"/>
      <c r="J238" s="145">
        <f>ROUND(I238*H238,2)</f>
        <v>0</v>
      </c>
      <c r="K238" s="146"/>
      <c r="L238" s="31"/>
      <c r="M238" s="147" t="s">
        <v>1</v>
      </c>
      <c r="N238" s="148" t="s">
        <v>41</v>
      </c>
      <c r="P238" s="149">
        <f>O238*H238</f>
        <v>0</v>
      </c>
      <c r="Q238" s="149">
        <v>0</v>
      </c>
      <c r="R238" s="149">
        <f>Q238*H238</f>
        <v>0</v>
      </c>
      <c r="S238" s="149">
        <v>0</v>
      </c>
      <c r="T238" s="150">
        <f>S238*H238</f>
        <v>0</v>
      </c>
      <c r="AR238" s="151" t="s">
        <v>260</v>
      </c>
      <c r="AT238" s="151" t="s">
        <v>132</v>
      </c>
      <c r="AU238" s="151" t="s">
        <v>136</v>
      </c>
      <c r="AY238" s="16" t="s">
        <v>129</v>
      </c>
      <c r="BE238" s="152">
        <f>IF(N238="základná",J238,0)</f>
        <v>0</v>
      </c>
      <c r="BF238" s="152">
        <f>IF(N238="znížená",J238,0)</f>
        <v>0</v>
      </c>
      <c r="BG238" s="152">
        <f>IF(N238="zákl. prenesená",J238,0)</f>
        <v>0</v>
      </c>
      <c r="BH238" s="152">
        <f>IF(N238="zníž. prenesená",J238,0)</f>
        <v>0</v>
      </c>
      <c r="BI238" s="152">
        <f>IF(N238="nulová",J238,0)</f>
        <v>0</v>
      </c>
      <c r="BJ238" s="16" t="s">
        <v>136</v>
      </c>
      <c r="BK238" s="152">
        <f>ROUND(I238*H238,2)</f>
        <v>0</v>
      </c>
      <c r="BL238" s="16" t="s">
        <v>260</v>
      </c>
      <c r="BM238" s="151" t="s">
        <v>386</v>
      </c>
    </row>
    <row r="239" spans="2:65" s="11" customFormat="1" ht="22.8" customHeight="1">
      <c r="B239" s="128"/>
      <c r="D239" s="129" t="s">
        <v>74</v>
      </c>
      <c r="E239" s="137" t="s">
        <v>387</v>
      </c>
      <c r="F239" s="137" t="s">
        <v>388</v>
      </c>
      <c r="I239" s="131"/>
      <c r="J239" s="138">
        <f>BK239</f>
        <v>0</v>
      </c>
      <c r="L239" s="128"/>
      <c r="M239" s="132"/>
      <c r="P239" s="133">
        <f>SUM(P240:P243)</f>
        <v>0</v>
      </c>
      <c r="R239" s="133">
        <f>SUM(R240:R243)</f>
        <v>1.490875E-3</v>
      </c>
      <c r="T239" s="134">
        <f>SUM(T240:T243)</f>
        <v>0</v>
      </c>
      <c r="AR239" s="129" t="s">
        <v>136</v>
      </c>
      <c r="AT239" s="135" t="s">
        <v>74</v>
      </c>
      <c r="AU239" s="135" t="s">
        <v>83</v>
      </c>
      <c r="AY239" s="129" t="s">
        <v>129</v>
      </c>
      <c r="BK239" s="136">
        <f>SUM(BK240:BK243)</f>
        <v>0</v>
      </c>
    </row>
    <row r="240" spans="2:65" s="1" customFormat="1" ht="16.5" customHeight="1">
      <c r="B240" s="31"/>
      <c r="C240" s="139" t="s">
        <v>389</v>
      </c>
      <c r="D240" s="139" t="s">
        <v>132</v>
      </c>
      <c r="E240" s="140" t="s">
        <v>390</v>
      </c>
      <c r="F240" s="141" t="s">
        <v>391</v>
      </c>
      <c r="G240" s="142" t="s">
        <v>268</v>
      </c>
      <c r="H240" s="143">
        <v>6.95</v>
      </c>
      <c r="I240" s="144"/>
      <c r="J240" s="145">
        <f>ROUND(I240*H240,2)</f>
        <v>0</v>
      </c>
      <c r="K240" s="146"/>
      <c r="L240" s="31"/>
      <c r="M240" s="147" t="s">
        <v>1</v>
      </c>
      <c r="N240" s="148" t="s">
        <v>41</v>
      </c>
      <c r="P240" s="149">
        <f>O240*H240</f>
        <v>0</v>
      </c>
      <c r="Q240" s="149">
        <v>1.2500000000000001E-5</v>
      </c>
      <c r="R240" s="149">
        <f>Q240*H240</f>
        <v>8.6875000000000011E-5</v>
      </c>
      <c r="S240" s="149">
        <v>0</v>
      </c>
      <c r="T240" s="150">
        <f>S240*H240</f>
        <v>0</v>
      </c>
      <c r="AR240" s="151" t="s">
        <v>260</v>
      </c>
      <c r="AT240" s="151" t="s">
        <v>132</v>
      </c>
      <c r="AU240" s="151" t="s">
        <v>136</v>
      </c>
      <c r="AY240" s="16" t="s">
        <v>129</v>
      </c>
      <c r="BE240" s="152">
        <f>IF(N240="základná",J240,0)</f>
        <v>0</v>
      </c>
      <c r="BF240" s="152">
        <f>IF(N240="znížená",J240,0)</f>
        <v>0</v>
      </c>
      <c r="BG240" s="152">
        <f>IF(N240="zákl. prenesená",J240,0)</f>
        <v>0</v>
      </c>
      <c r="BH240" s="152">
        <f>IF(N240="zníž. prenesená",J240,0)</f>
        <v>0</v>
      </c>
      <c r="BI240" s="152">
        <f>IF(N240="nulová",J240,0)</f>
        <v>0</v>
      </c>
      <c r="BJ240" s="16" t="s">
        <v>136</v>
      </c>
      <c r="BK240" s="152">
        <f>ROUND(I240*H240,2)</f>
        <v>0</v>
      </c>
      <c r="BL240" s="16" t="s">
        <v>260</v>
      </c>
      <c r="BM240" s="151" t="s">
        <v>392</v>
      </c>
    </row>
    <row r="241" spans="2:65" s="1" customFormat="1" ht="21.75" customHeight="1">
      <c r="B241" s="31"/>
      <c r="C241" s="187" t="s">
        <v>393</v>
      </c>
      <c r="D241" s="187" t="s">
        <v>215</v>
      </c>
      <c r="E241" s="188" t="s">
        <v>394</v>
      </c>
      <c r="F241" s="189" t="s">
        <v>395</v>
      </c>
      <c r="G241" s="190" t="s">
        <v>268</v>
      </c>
      <c r="H241" s="191">
        <v>7.02</v>
      </c>
      <c r="I241" s="192"/>
      <c r="J241" s="193">
        <f>ROUND(I241*H241,2)</f>
        <v>0</v>
      </c>
      <c r="K241" s="194"/>
      <c r="L241" s="195"/>
      <c r="M241" s="196" t="s">
        <v>1</v>
      </c>
      <c r="N241" s="197" t="s">
        <v>41</v>
      </c>
      <c r="P241" s="149">
        <f>O241*H241</f>
        <v>0</v>
      </c>
      <c r="Q241" s="149">
        <v>2.0000000000000001E-4</v>
      </c>
      <c r="R241" s="149">
        <f>Q241*H241</f>
        <v>1.4040000000000001E-3</v>
      </c>
      <c r="S241" s="149">
        <v>0</v>
      </c>
      <c r="T241" s="150">
        <f>S241*H241</f>
        <v>0</v>
      </c>
      <c r="AR241" s="151" t="s">
        <v>167</v>
      </c>
      <c r="AT241" s="151" t="s">
        <v>215</v>
      </c>
      <c r="AU241" s="151" t="s">
        <v>136</v>
      </c>
      <c r="AY241" s="16" t="s">
        <v>129</v>
      </c>
      <c r="BE241" s="152">
        <f>IF(N241="základná",J241,0)</f>
        <v>0</v>
      </c>
      <c r="BF241" s="152">
        <f>IF(N241="znížená",J241,0)</f>
        <v>0</v>
      </c>
      <c r="BG241" s="152">
        <f>IF(N241="zákl. prenesená",J241,0)</f>
        <v>0</v>
      </c>
      <c r="BH241" s="152">
        <f>IF(N241="zníž. prenesená",J241,0)</f>
        <v>0</v>
      </c>
      <c r="BI241" s="152">
        <f>IF(N241="nulová",J241,0)</f>
        <v>0</v>
      </c>
      <c r="BJ241" s="16" t="s">
        <v>136</v>
      </c>
      <c r="BK241" s="152">
        <f>ROUND(I241*H241,2)</f>
        <v>0</v>
      </c>
      <c r="BL241" s="16" t="s">
        <v>260</v>
      </c>
      <c r="BM241" s="151" t="s">
        <v>396</v>
      </c>
    </row>
    <row r="242" spans="2:65" s="13" customFormat="1" ht="10.199999999999999">
      <c r="B242" s="160"/>
      <c r="D242" s="154" t="s">
        <v>138</v>
      </c>
      <c r="F242" s="162" t="s">
        <v>397</v>
      </c>
      <c r="H242" s="163">
        <v>7.02</v>
      </c>
      <c r="I242" s="164"/>
      <c r="L242" s="160"/>
      <c r="M242" s="165"/>
      <c r="T242" s="166"/>
      <c r="AT242" s="161" t="s">
        <v>138</v>
      </c>
      <c r="AU242" s="161" t="s">
        <v>136</v>
      </c>
      <c r="AV242" s="13" t="s">
        <v>136</v>
      </c>
      <c r="AW242" s="13" t="s">
        <v>4</v>
      </c>
      <c r="AX242" s="13" t="s">
        <v>83</v>
      </c>
      <c r="AY242" s="161" t="s">
        <v>129</v>
      </c>
    </row>
    <row r="243" spans="2:65" s="1" customFormat="1" ht="24.15" customHeight="1">
      <c r="B243" s="31"/>
      <c r="C243" s="139" t="s">
        <v>398</v>
      </c>
      <c r="D243" s="139" t="s">
        <v>132</v>
      </c>
      <c r="E243" s="140" t="s">
        <v>399</v>
      </c>
      <c r="F243" s="141" t="s">
        <v>400</v>
      </c>
      <c r="G243" s="142" t="s">
        <v>191</v>
      </c>
      <c r="H243" s="174"/>
      <c r="I243" s="144"/>
      <c r="J243" s="145">
        <f>ROUND(I243*H243,2)</f>
        <v>0</v>
      </c>
      <c r="K243" s="146"/>
      <c r="L243" s="31"/>
      <c r="M243" s="147" t="s">
        <v>1</v>
      </c>
      <c r="N243" s="148" t="s">
        <v>41</v>
      </c>
      <c r="P243" s="149">
        <f>O243*H243</f>
        <v>0</v>
      </c>
      <c r="Q243" s="149">
        <v>0</v>
      </c>
      <c r="R243" s="149">
        <f>Q243*H243</f>
        <v>0</v>
      </c>
      <c r="S243" s="149">
        <v>0</v>
      </c>
      <c r="T243" s="150">
        <f>S243*H243</f>
        <v>0</v>
      </c>
      <c r="AR243" s="151" t="s">
        <v>260</v>
      </c>
      <c r="AT243" s="151" t="s">
        <v>132</v>
      </c>
      <c r="AU243" s="151" t="s">
        <v>136</v>
      </c>
      <c r="AY243" s="16" t="s">
        <v>129</v>
      </c>
      <c r="BE243" s="152">
        <f>IF(N243="základná",J243,0)</f>
        <v>0</v>
      </c>
      <c r="BF243" s="152">
        <f>IF(N243="znížená",J243,0)</f>
        <v>0</v>
      </c>
      <c r="BG243" s="152">
        <f>IF(N243="zákl. prenesená",J243,0)</f>
        <v>0</v>
      </c>
      <c r="BH243" s="152">
        <f>IF(N243="zníž. prenesená",J243,0)</f>
        <v>0</v>
      </c>
      <c r="BI243" s="152">
        <f>IF(N243="nulová",J243,0)</f>
        <v>0</v>
      </c>
      <c r="BJ243" s="16" t="s">
        <v>136</v>
      </c>
      <c r="BK243" s="152">
        <f>ROUND(I243*H243,2)</f>
        <v>0</v>
      </c>
      <c r="BL243" s="16" t="s">
        <v>260</v>
      </c>
      <c r="BM243" s="151" t="s">
        <v>401</v>
      </c>
    </row>
    <row r="244" spans="2:65" s="11" customFormat="1" ht="22.8" customHeight="1">
      <c r="B244" s="128"/>
      <c r="D244" s="129" t="s">
        <v>74</v>
      </c>
      <c r="E244" s="137" t="s">
        <v>402</v>
      </c>
      <c r="F244" s="137" t="s">
        <v>403</v>
      </c>
      <c r="I244" s="131"/>
      <c r="J244" s="138">
        <f>BK244</f>
        <v>0</v>
      </c>
      <c r="L244" s="128"/>
      <c r="M244" s="132"/>
      <c r="P244" s="133">
        <f>SUM(P245:P256)</f>
        <v>0</v>
      </c>
      <c r="R244" s="133">
        <f>SUM(R245:R256)</f>
        <v>5.2903580000000006E-2</v>
      </c>
      <c r="T244" s="134">
        <f>SUM(T245:T256)</f>
        <v>0</v>
      </c>
      <c r="AR244" s="129" t="s">
        <v>136</v>
      </c>
      <c r="AT244" s="135" t="s">
        <v>74</v>
      </c>
      <c r="AU244" s="135" t="s">
        <v>83</v>
      </c>
      <c r="AY244" s="129" t="s">
        <v>129</v>
      </c>
      <c r="BK244" s="136">
        <f>SUM(BK245:BK256)</f>
        <v>0</v>
      </c>
    </row>
    <row r="245" spans="2:65" s="1" customFormat="1" ht="37.799999999999997" customHeight="1">
      <c r="B245" s="31"/>
      <c r="C245" s="139" t="s">
        <v>404</v>
      </c>
      <c r="D245" s="139" t="s">
        <v>132</v>
      </c>
      <c r="E245" s="140" t="s">
        <v>405</v>
      </c>
      <c r="F245" s="141" t="s">
        <v>406</v>
      </c>
      <c r="G245" s="142" t="s">
        <v>135</v>
      </c>
      <c r="H245" s="143">
        <v>2.8820000000000001</v>
      </c>
      <c r="I245" s="144"/>
      <c r="J245" s="145">
        <f>ROUND(I245*H245,2)</f>
        <v>0</v>
      </c>
      <c r="K245" s="146"/>
      <c r="L245" s="31"/>
      <c r="M245" s="147" t="s">
        <v>1</v>
      </c>
      <c r="N245" s="148" t="s">
        <v>41</v>
      </c>
      <c r="P245" s="149">
        <f>O245*H245</f>
        <v>0</v>
      </c>
      <c r="Q245" s="149">
        <v>1.6000000000000001E-4</v>
      </c>
      <c r="R245" s="149">
        <f>Q245*H245</f>
        <v>4.6112000000000003E-4</v>
      </c>
      <c r="S245" s="149">
        <v>0</v>
      </c>
      <c r="T245" s="150">
        <f>S245*H245</f>
        <v>0</v>
      </c>
      <c r="AR245" s="151" t="s">
        <v>260</v>
      </c>
      <c r="AT245" s="151" t="s">
        <v>132</v>
      </c>
      <c r="AU245" s="151" t="s">
        <v>136</v>
      </c>
      <c r="AY245" s="16" t="s">
        <v>129</v>
      </c>
      <c r="BE245" s="152">
        <f>IF(N245="základná",J245,0)</f>
        <v>0</v>
      </c>
      <c r="BF245" s="152">
        <f>IF(N245="znížená",J245,0)</f>
        <v>0</v>
      </c>
      <c r="BG245" s="152">
        <f>IF(N245="zákl. prenesená",J245,0)</f>
        <v>0</v>
      </c>
      <c r="BH245" s="152">
        <f>IF(N245="zníž. prenesená",J245,0)</f>
        <v>0</v>
      </c>
      <c r="BI245" s="152">
        <f>IF(N245="nulová",J245,0)</f>
        <v>0</v>
      </c>
      <c r="BJ245" s="16" t="s">
        <v>136</v>
      </c>
      <c r="BK245" s="152">
        <f>ROUND(I245*H245,2)</f>
        <v>0</v>
      </c>
      <c r="BL245" s="16" t="s">
        <v>260</v>
      </c>
      <c r="BM245" s="151" t="s">
        <v>407</v>
      </c>
    </row>
    <row r="246" spans="2:65" s="12" customFormat="1" ht="10.199999999999999">
      <c r="B246" s="153"/>
      <c r="D246" s="154" t="s">
        <v>138</v>
      </c>
      <c r="E246" s="155" t="s">
        <v>1</v>
      </c>
      <c r="F246" s="156" t="s">
        <v>139</v>
      </c>
      <c r="H246" s="155" t="s">
        <v>1</v>
      </c>
      <c r="I246" s="157"/>
      <c r="L246" s="153"/>
      <c r="M246" s="158"/>
      <c r="T246" s="159"/>
      <c r="AT246" s="155" t="s">
        <v>138</v>
      </c>
      <c r="AU246" s="155" t="s">
        <v>136</v>
      </c>
      <c r="AV246" s="12" t="s">
        <v>83</v>
      </c>
      <c r="AW246" s="12" t="s">
        <v>31</v>
      </c>
      <c r="AX246" s="12" t="s">
        <v>75</v>
      </c>
      <c r="AY246" s="155" t="s">
        <v>129</v>
      </c>
    </row>
    <row r="247" spans="2:65" s="13" customFormat="1" ht="10.199999999999999">
      <c r="B247" s="160"/>
      <c r="D247" s="154" t="s">
        <v>138</v>
      </c>
      <c r="E247" s="161" t="s">
        <v>1</v>
      </c>
      <c r="F247" s="162" t="s">
        <v>408</v>
      </c>
      <c r="H247" s="163">
        <v>2.8820000000000001</v>
      </c>
      <c r="I247" s="164"/>
      <c r="L247" s="160"/>
      <c r="M247" s="165"/>
      <c r="T247" s="166"/>
      <c r="AT247" s="161" t="s">
        <v>138</v>
      </c>
      <c r="AU247" s="161" t="s">
        <v>136</v>
      </c>
      <c r="AV247" s="13" t="s">
        <v>136</v>
      </c>
      <c r="AW247" s="13" t="s">
        <v>31</v>
      </c>
      <c r="AX247" s="13" t="s">
        <v>75</v>
      </c>
      <c r="AY247" s="161" t="s">
        <v>129</v>
      </c>
    </row>
    <row r="248" spans="2:65" s="14" customFormat="1" ht="10.199999999999999">
      <c r="B248" s="167"/>
      <c r="D248" s="154" t="s">
        <v>138</v>
      </c>
      <c r="E248" s="168" t="s">
        <v>1</v>
      </c>
      <c r="F248" s="169" t="s">
        <v>141</v>
      </c>
      <c r="H248" s="170">
        <v>2.8820000000000001</v>
      </c>
      <c r="I248" s="171"/>
      <c r="L248" s="167"/>
      <c r="M248" s="172"/>
      <c r="T248" s="173"/>
      <c r="AT248" s="168" t="s">
        <v>138</v>
      </c>
      <c r="AU248" s="168" t="s">
        <v>136</v>
      </c>
      <c r="AV248" s="14" t="s">
        <v>131</v>
      </c>
      <c r="AW248" s="14" t="s">
        <v>31</v>
      </c>
      <c r="AX248" s="14" t="s">
        <v>83</v>
      </c>
      <c r="AY248" s="168" t="s">
        <v>129</v>
      </c>
    </row>
    <row r="249" spans="2:65" s="1" customFormat="1" ht="24.15" customHeight="1">
      <c r="B249" s="31"/>
      <c r="C249" s="139" t="s">
        <v>409</v>
      </c>
      <c r="D249" s="139" t="s">
        <v>132</v>
      </c>
      <c r="E249" s="140" t="s">
        <v>410</v>
      </c>
      <c r="F249" s="141" t="s">
        <v>411</v>
      </c>
      <c r="G249" s="142" t="s">
        <v>135</v>
      </c>
      <c r="H249" s="143">
        <v>62.081000000000003</v>
      </c>
      <c r="I249" s="144"/>
      <c r="J249" s="145">
        <f>ROUND(I249*H249,2)</f>
        <v>0</v>
      </c>
      <c r="K249" s="146"/>
      <c r="L249" s="31"/>
      <c r="M249" s="147" t="s">
        <v>1</v>
      </c>
      <c r="N249" s="148" t="s">
        <v>41</v>
      </c>
      <c r="P249" s="149">
        <f>O249*H249</f>
        <v>0</v>
      </c>
      <c r="Q249" s="149">
        <v>4.2000000000000002E-4</v>
      </c>
      <c r="R249" s="149">
        <f>Q249*H249</f>
        <v>2.6074020000000003E-2</v>
      </c>
      <c r="S249" s="149">
        <v>0</v>
      </c>
      <c r="T249" s="150">
        <f>S249*H249</f>
        <v>0</v>
      </c>
      <c r="AR249" s="151" t="s">
        <v>260</v>
      </c>
      <c r="AT249" s="151" t="s">
        <v>132</v>
      </c>
      <c r="AU249" s="151" t="s">
        <v>136</v>
      </c>
      <c r="AY249" s="16" t="s">
        <v>129</v>
      </c>
      <c r="BE249" s="152">
        <f>IF(N249="základná",J249,0)</f>
        <v>0</v>
      </c>
      <c r="BF249" s="152">
        <f>IF(N249="znížená",J249,0)</f>
        <v>0</v>
      </c>
      <c r="BG249" s="152">
        <f>IF(N249="zákl. prenesená",J249,0)</f>
        <v>0</v>
      </c>
      <c r="BH249" s="152">
        <f>IF(N249="zníž. prenesená",J249,0)</f>
        <v>0</v>
      </c>
      <c r="BI249" s="152">
        <f>IF(N249="nulová",J249,0)</f>
        <v>0</v>
      </c>
      <c r="BJ249" s="16" t="s">
        <v>136</v>
      </c>
      <c r="BK249" s="152">
        <f>ROUND(I249*H249,2)</f>
        <v>0</v>
      </c>
      <c r="BL249" s="16" t="s">
        <v>260</v>
      </c>
      <c r="BM249" s="151" t="s">
        <v>412</v>
      </c>
    </row>
    <row r="250" spans="2:65" s="12" customFormat="1" ht="10.199999999999999">
      <c r="B250" s="153"/>
      <c r="D250" s="154" t="s">
        <v>138</v>
      </c>
      <c r="E250" s="155" t="s">
        <v>1</v>
      </c>
      <c r="F250" s="156" t="s">
        <v>139</v>
      </c>
      <c r="H250" s="155" t="s">
        <v>1</v>
      </c>
      <c r="I250" s="157"/>
      <c r="L250" s="153"/>
      <c r="M250" s="158"/>
      <c r="T250" s="159"/>
      <c r="AT250" s="155" t="s">
        <v>138</v>
      </c>
      <c r="AU250" s="155" t="s">
        <v>136</v>
      </c>
      <c r="AV250" s="12" t="s">
        <v>83</v>
      </c>
      <c r="AW250" s="12" t="s">
        <v>31</v>
      </c>
      <c r="AX250" s="12" t="s">
        <v>75</v>
      </c>
      <c r="AY250" s="155" t="s">
        <v>129</v>
      </c>
    </row>
    <row r="251" spans="2:65" s="13" customFormat="1" ht="10.199999999999999">
      <c r="B251" s="160"/>
      <c r="D251" s="154" t="s">
        <v>138</v>
      </c>
      <c r="E251" s="161" t="s">
        <v>1</v>
      </c>
      <c r="F251" s="162" t="s">
        <v>413</v>
      </c>
      <c r="H251" s="163">
        <v>62.081000000000003</v>
      </c>
      <c r="I251" s="164"/>
      <c r="L251" s="160"/>
      <c r="M251" s="165"/>
      <c r="T251" s="166"/>
      <c r="AT251" s="161" t="s">
        <v>138</v>
      </c>
      <c r="AU251" s="161" t="s">
        <v>136</v>
      </c>
      <c r="AV251" s="13" t="s">
        <v>136</v>
      </c>
      <c r="AW251" s="13" t="s">
        <v>31</v>
      </c>
      <c r="AX251" s="13" t="s">
        <v>75</v>
      </c>
      <c r="AY251" s="161" t="s">
        <v>129</v>
      </c>
    </row>
    <row r="252" spans="2:65" s="14" customFormat="1" ht="10.199999999999999">
      <c r="B252" s="167"/>
      <c r="D252" s="154" t="s">
        <v>138</v>
      </c>
      <c r="E252" s="168" t="s">
        <v>1</v>
      </c>
      <c r="F252" s="169" t="s">
        <v>141</v>
      </c>
      <c r="H252" s="170">
        <v>62.081000000000003</v>
      </c>
      <c r="I252" s="171"/>
      <c r="L252" s="167"/>
      <c r="M252" s="172"/>
      <c r="T252" s="173"/>
      <c r="AT252" s="168" t="s">
        <v>138</v>
      </c>
      <c r="AU252" s="168" t="s">
        <v>136</v>
      </c>
      <c r="AV252" s="14" t="s">
        <v>131</v>
      </c>
      <c r="AW252" s="14" t="s">
        <v>31</v>
      </c>
      <c r="AX252" s="14" t="s">
        <v>83</v>
      </c>
      <c r="AY252" s="168" t="s">
        <v>129</v>
      </c>
    </row>
    <row r="253" spans="2:65" s="1" customFormat="1" ht="24.15" customHeight="1">
      <c r="B253" s="31"/>
      <c r="C253" s="139" t="s">
        <v>414</v>
      </c>
      <c r="D253" s="139" t="s">
        <v>132</v>
      </c>
      <c r="E253" s="140" t="s">
        <v>415</v>
      </c>
      <c r="F253" s="141" t="s">
        <v>416</v>
      </c>
      <c r="G253" s="142" t="s">
        <v>135</v>
      </c>
      <c r="H253" s="143">
        <v>62.781999999999996</v>
      </c>
      <c r="I253" s="144"/>
      <c r="J253" s="145">
        <f>ROUND(I253*H253,2)</f>
        <v>0</v>
      </c>
      <c r="K253" s="146"/>
      <c r="L253" s="31"/>
      <c r="M253" s="147" t="s">
        <v>1</v>
      </c>
      <c r="N253" s="148" t="s">
        <v>41</v>
      </c>
      <c r="P253" s="149">
        <f>O253*H253</f>
        <v>0</v>
      </c>
      <c r="Q253" s="149">
        <v>4.2000000000000002E-4</v>
      </c>
      <c r="R253" s="149">
        <f>Q253*H253</f>
        <v>2.636844E-2</v>
      </c>
      <c r="S253" s="149">
        <v>0</v>
      </c>
      <c r="T253" s="150">
        <f>S253*H253</f>
        <v>0</v>
      </c>
      <c r="AR253" s="151" t="s">
        <v>260</v>
      </c>
      <c r="AT253" s="151" t="s">
        <v>132</v>
      </c>
      <c r="AU253" s="151" t="s">
        <v>136</v>
      </c>
      <c r="AY253" s="16" t="s">
        <v>129</v>
      </c>
      <c r="BE253" s="152">
        <f>IF(N253="základná",J253,0)</f>
        <v>0</v>
      </c>
      <c r="BF253" s="152">
        <f>IF(N253="znížená",J253,0)</f>
        <v>0</v>
      </c>
      <c r="BG253" s="152">
        <f>IF(N253="zákl. prenesená",J253,0)</f>
        <v>0</v>
      </c>
      <c r="BH253" s="152">
        <f>IF(N253="zníž. prenesená",J253,0)</f>
        <v>0</v>
      </c>
      <c r="BI253" s="152">
        <f>IF(N253="nulová",J253,0)</f>
        <v>0</v>
      </c>
      <c r="BJ253" s="16" t="s">
        <v>136</v>
      </c>
      <c r="BK253" s="152">
        <f>ROUND(I253*H253,2)</f>
        <v>0</v>
      </c>
      <c r="BL253" s="16" t="s">
        <v>260</v>
      </c>
      <c r="BM253" s="151" t="s">
        <v>417</v>
      </c>
    </row>
    <row r="254" spans="2:65" s="12" customFormat="1" ht="10.199999999999999">
      <c r="B254" s="153"/>
      <c r="D254" s="154" t="s">
        <v>138</v>
      </c>
      <c r="E254" s="155" t="s">
        <v>1</v>
      </c>
      <c r="F254" s="156" t="s">
        <v>139</v>
      </c>
      <c r="H254" s="155" t="s">
        <v>1</v>
      </c>
      <c r="I254" s="157"/>
      <c r="L254" s="153"/>
      <c r="M254" s="158"/>
      <c r="T254" s="159"/>
      <c r="AT254" s="155" t="s">
        <v>138</v>
      </c>
      <c r="AU254" s="155" t="s">
        <v>136</v>
      </c>
      <c r="AV254" s="12" t="s">
        <v>83</v>
      </c>
      <c r="AW254" s="12" t="s">
        <v>31</v>
      </c>
      <c r="AX254" s="12" t="s">
        <v>75</v>
      </c>
      <c r="AY254" s="155" t="s">
        <v>129</v>
      </c>
    </row>
    <row r="255" spans="2:65" s="13" customFormat="1" ht="10.199999999999999">
      <c r="B255" s="160"/>
      <c r="D255" s="154" t="s">
        <v>138</v>
      </c>
      <c r="E255" s="161" t="s">
        <v>1</v>
      </c>
      <c r="F255" s="162" t="s">
        <v>418</v>
      </c>
      <c r="H255" s="163">
        <v>62.781999999999996</v>
      </c>
      <c r="I255" s="164"/>
      <c r="L255" s="160"/>
      <c r="M255" s="165"/>
      <c r="T255" s="166"/>
      <c r="AT255" s="161" t="s">
        <v>138</v>
      </c>
      <c r="AU255" s="161" t="s">
        <v>136</v>
      </c>
      <c r="AV255" s="13" t="s">
        <v>136</v>
      </c>
      <c r="AW255" s="13" t="s">
        <v>31</v>
      </c>
      <c r="AX255" s="13" t="s">
        <v>75</v>
      </c>
      <c r="AY255" s="161" t="s">
        <v>129</v>
      </c>
    </row>
    <row r="256" spans="2:65" s="14" customFormat="1" ht="10.199999999999999">
      <c r="B256" s="167"/>
      <c r="D256" s="154" t="s">
        <v>138</v>
      </c>
      <c r="E256" s="168" t="s">
        <v>1</v>
      </c>
      <c r="F256" s="169" t="s">
        <v>141</v>
      </c>
      <c r="H256" s="170">
        <v>62.781999999999996</v>
      </c>
      <c r="I256" s="171"/>
      <c r="L256" s="167"/>
      <c r="M256" s="172"/>
      <c r="T256" s="173"/>
      <c r="AT256" s="168" t="s">
        <v>138</v>
      </c>
      <c r="AU256" s="168" t="s">
        <v>136</v>
      </c>
      <c r="AV256" s="14" t="s">
        <v>131</v>
      </c>
      <c r="AW256" s="14" t="s">
        <v>31</v>
      </c>
      <c r="AX256" s="14" t="s">
        <v>83</v>
      </c>
      <c r="AY256" s="168" t="s">
        <v>129</v>
      </c>
    </row>
    <row r="257" spans="2:65" s="11" customFormat="1" ht="25.95" customHeight="1">
      <c r="B257" s="128"/>
      <c r="D257" s="129" t="s">
        <v>74</v>
      </c>
      <c r="E257" s="130" t="s">
        <v>215</v>
      </c>
      <c r="F257" s="130" t="s">
        <v>419</v>
      </c>
      <c r="I257" s="131"/>
      <c r="J257" s="118">
        <f>BK257</f>
        <v>0</v>
      </c>
      <c r="L257" s="128"/>
      <c r="M257" s="132"/>
      <c r="P257" s="133">
        <f>P258</f>
        <v>0</v>
      </c>
      <c r="R257" s="133">
        <f>R258</f>
        <v>0</v>
      </c>
      <c r="T257" s="134">
        <f>T258</f>
        <v>0</v>
      </c>
      <c r="AR257" s="129" t="s">
        <v>214</v>
      </c>
      <c r="AT257" s="135" t="s">
        <v>74</v>
      </c>
      <c r="AU257" s="135" t="s">
        <v>75</v>
      </c>
      <c r="AY257" s="129" t="s">
        <v>129</v>
      </c>
      <c r="BK257" s="136">
        <f>BK258</f>
        <v>0</v>
      </c>
    </row>
    <row r="258" spans="2:65" s="11" customFormat="1" ht="22.8" customHeight="1">
      <c r="B258" s="128"/>
      <c r="D258" s="129" t="s">
        <v>74</v>
      </c>
      <c r="E258" s="137" t="s">
        <v>420</v>
      </c>
      <c r="F258" s="137" t="s">
        <v>421</v>
      </c>
      <c r="I258" s="131"/>
      <c r="J258" s="138">
        <f>BK258</f>
        <v>0</v>
      </c>
      <c r="L258" s="128"/>
      <c r="M258" s="132"/>
      <c r="P258" s="133">
        <f>P259</f>
        <v>0</v>
      </c>
      <c r="R258" s="133">
        <f>R259</f>
        <v>0</v>
      </c>
      <c r="T258" s="134">
        <f>T259</f>
        <v>0</v>
      </c>
      <c r="AR258" s="129" t="s">
        <v>214</v>
      </c>
      <c r="AT258" s="135" t="s">
        <v>74</v>
      </c>
      <c r="AU258" s="135" t="s">
        <v>83</v>
      </c>
      <c r="AY258" s="129" t="s">
        <v>129</v>
      </c>
      <c r="BK258" s="136">
        <f>BK259</f>
        <v>0</v>
      </c>
    </row>
    <row r="259" spans="2:65" s="1" customFormat="1" ht="24.15" customHeight="1">
      <c r="B259" s="31"/>
      <c r="C259" s="139" t="s">
        <v>422</v>
      </c>
      <c r="D259" s="139" t="s">
        <v>132</v>
      </c>
      <c r="E259" s="140" t="s">
        <v>423</v>
      </c>
      <c r="F259" s="141" t="s">
        <v>424</v>
      </c>
      <c r="G259" s="142" t="s">
        <v>425</v>
      </c>
      <c r="H259" s="143">
        <v>1</v>
      </c>
      <c r="I259" s="144"/>
      <c r="J259" s="145">
        <f>ROUND(I259*H259,2)</f>
        <v>0</v>
      </c>
      <c r="K259" s="146"/>
      <c r="L259" s="31"/>
      <c r="M259" s="147" t="s">
        <v>1</v>
      </c>
      <c r="N259" s="148" t="s">
        <v>41</v>
      </c>
      <c r="P259" s="149">
        <f>O259*H259</f>
        <v>0</v>
      </c>
      <c r="Q259" s="149">
        <v>0</v>
      </c>
      <c r="R259" s="149">
        <f>Q259*H259</f>
        <v>0</v>
      </c>
      <c r="S259" s="149">
        <v>0</v>
      </c>
      <c r="T259" s="150">
        <f>S259*H259</f>
        <v>0</v>
      </c>
      <c r="AR259" s="151" t="s">
        <v>426</v>
      </c>
      <c r="AT259" s="151" t="s">
        <v>132</v>
      </c>
      <c r="AU259" s="151" t="s">
        <v>136</v>
      </c>
      <c r="AY259" s="16" t="s">
        <v>129</v>
      </c>
      <c r="BE259" s="152">
        <f>IF(N259="základná",J259,0)</f>
        <v>0</v>
      </c>
      <c r="BF259" s="152">
        <f>IF(N259="znížená",J259,0)</f>
        <v>0</v>
      </c>
      <c r="BG259" s="152">
        <f>IF(N259="zákl. prenesená",J259,0)</f>
        <v>0</v>
      </c>
      <c r="BH259" s="152">
        <f>IF(N259="zníž. prenesená",J259,0)</f>
        <v>0</v>
      </c>
      <c r="BI259" s="152">
        <f>IF(N259="nulová",J259,0)</f>
        <v>0</v>
      </c>
      <c r="BJ259" s="16" t="s">
        <v>136</v>
      </c>
      <c r="BK259" s="152">
        <f>ROUND(I259*H259,2)</f>
        <v>0</v>
      </c>
      <c r="BL259" s="16" t="s">
        <v>426</v>
      </c>
      <c r="BM259" s="151" t="s">
        <v>427</v>
      </c>
    </row>
    <row r="260" spans="2:65" s="11" customFormat="1" ht="25.95" customHeight="1">
      <c r="B260" s="128"/>
      <c r="D260" s="129" t="s">
        <v>74</v>
      </c>
      <c r="E260" s="130" t="s">
        <v>186</v>
      </c>
      <c r="F260" s="130" t="s">
        <v>187</v>
      </c>
      <c r="I260" s="131"/>
      <c r="J260" s="118">
        <f>BK260</f>
        <v>0</v>
      </c>
      <c r="L260" s="128"/>
      <c r="M260" s="132"/>
      <c r="P260" s="133">
        <f>P261</f>
        <v>0</v>
      </c>
      <c r="R260" s="133">
        <f>R261</f>
        <v>0</v>
      </c>
      <c r="T260" s="134">
        <f>T261</f>
        <v>0</v>
      </c>
      <c r="AR260" s="129" t="s">
        <v>142</v>
      </c>
      <c r="AT260" s="135" t="s">
        <v>74</v>
      </c>
      <c r="AU260" s="135" t="s">
        <v>75</v>
      </c>
      <c r="AY260" s="129" t="s">
        <v>129</v>
      </c>
      <c r="BK260" s="136">
        <f>BK261</f>
        <v>0</v>
      </c>
    </row>
    <row r="261" spans="2:65" s="1" customFormat="1" ht="16.5" customHeight="1">
      <c r="B261" s="31"/>
      <c r="C261" s="139" t="s">
        <v>428</v>
      </c>
      <c r="D261" s="139" t="s">
        <v>132</v>
      </c>
      <c r="E261" s="140" t="s">
        <v>189</v>
      </c>
      <c r="F261" s="141" t="s">
        <v>190</v>
      </c>
      <c r="G261" s="142" t="s">
        <v>191</v>
      </c>
      <c r="H261" s="174"/>
      <c r="I261" s="144"/>
      <c r="J261" s="145">
        <f>ROUND(I261*H261,2)</f>
        <v>0</v>
      </c>
      <c r="K261" s="146"/>
      <c r="L261" s="31"/>
      <c r="M261" s="147" t="s">
        <v>1</v>
      </c>
      <c r="N261" s="148" t="s">
        <v>41</v>
      </c>
      <c r="P261" s="149">
        <f>O261*H261</f>
        <v>0</v>
      </c>
      <c r="Q261" s="149">
        <v>0</v>
      </c>
      <c r="R261" s="149">
        <f>Q261*H261</f>
        <v>0</v>
      </c>
      <c r="S261" s="149">
        <v>0</v>
      </c>
      <c r="T261" s="150">
        <f>S261*H261</f>
        <v>0</v>
      </c>
      <c r="AR261" s="151" t="s">
        <v>192</v>
      </c>
      <c r="AT261" s="151" t="s">
        <v>132</v>
      </c>
      <c r="AU261" s="151" t="s">
        <v>83</v>
      </c>
      <c r="AY261" s="16" t="s">
        <v>129</v>
      </c>
      <c r="BE261" s="152">
        <f>IF(N261="základná",J261,0)</f>
        <v>0</v>
      </c>
      <c r="BF261" s="152">
        <f>IF(N261="znížená",J261,0)</f>
        <v>0</v>
      </c>
      <c r="BG261" s="152">
        <f>IF(N261="zákl. prenesená",J261,0)</f>
        <v>0</v>
      </c>
      <c r="BH261" s="152">
        <f>IF(N261="zníž. prenesená",J261,0)</f>
        <v>0</v>
      </c>
      <c r="BI261" s="152">
        <f>IF(N261="nulová",J261,0)</f>
        <v>0</v>
      </c>
      <c r="BJ261" s="16" t="s">
        <v>136</v>
      </c>
      <c r="BK261" s="152">
        <f>ROUND(I261*H261,2)</f>
        <v>0</v>
      </c>
      <c r="BL261" s="16" t="s">
        <v>192</v>
      </c>
      <c r="BM261" s="151" t="s">
        <v>429</v>
      </c>
    </row>
    <row r="262" spans="2:65" s="1" customFormat="1" ht="49.95" customHeight="1">
      <c r="B262" s="31"/>
      <c r="E262" s="130" t="s">
        <v>194</v>
      </c>
      <c r="F262" s="130" t="s">
        <v>195</v>
      </c>
      <c r="J262" s="118">
        <f t="shared" ref="J262:J267" si="0">BK262</f>
        <v>0</v>
      </c>
      <c r="L262" s="31"/>
      <c r="M262" s="175"/>
      <c r="T262" s="58"/>
      <c r="AT262" s="16" t="s">
        <v>74</v>
      </c>
      <c r="AU262" s="16" t="s">
        <v>75</v>
      </c>
      <c r="AY262" s="16" t="s">
        <v>196</v>
      </c>
      <c r="BK262" s="152">
        <f>SUM(BK263:BK267)</f>
        <v>0</v>
      </c>
    </row>
    <row r="263" spans="2:65" s="1" customFormat="1" ht="16.350000000000001" customHeight="1">
      <c r="B263" s="31"/>
      <c r="C263" s="176" t="s">
        <v>1</v>
      </c>
      <c r="D263" s="176" t="s">
        <v>132</v>
      </c>
      <c r="E263" s="177" t="s">
        <v>1</v>
      </c>
      <c r="F263" s="178" t="s">
        <v>1</v>
      </c>
      <c r="G263" s="179" t="s">
        <v>1</v>
      </c>
      <c r="H263" s="180"/>
      <c r="I263" s="181"/>
      <c r="J263" s="182">
        <f t="shared" si="0"/>
        <v>0</v>
      </c>
      <c r="K263" s="146"/>
      <c r="L263" s="31"/>
      <c r="M263" s="183" t="s">
        <v>1</v>
      </c>
      <c r="N263" s="184" t="s">
        <v>41</v>
      </c>
      <c r="T263" s="58"/>
      <c r="AT263" s="16" t="s">
        <v>196</v>
      </c>
      <c r="AU263" s="16" t="s">
        <v>83</v>
      </c>
      <c r="AY263" s="16" t="s">
        <v>196</v>
      </c>
      <c r="BE263" s="152">
        <f>IF(N263="základná",J263,0)</f>
        <v>0</v>
      </c>
      <c r="BF263" s="152">
        <f>IF(N263="znížená",J263,0)</f>
        <v>0</v>
      </c>
      <c r="BG263" s="152">
        <f>IF(N263="zákl. prenesená",J263,0)</f>
        <v>0</v>
      </c>
      <c r="BH263" s="152">
        <f>IF(N263="zníž. prenesená",J263,0)</f>
        <v>0</v>
      </c>
      <c r="BI263" s="152">
        <f>IF(N263="nulová",J263,0)</f>
        <v>0</v>
      </c>
      <c r="BJ263" s="16" t="s">
        <v>136</v>
      </c>
      <c r="BK263" s="152">
        <f>I263*H263</f>
        <v>0</v>
      </c>
    </row>
    <row r="264" spans="2:65" s="1" customFormat="1" ht="16.350000000000001" customHeight="1">
      <c r="B264" s="31"/>
      <c r="C264" s="176" t="s">
        <v>1</v>
      </c>
      <c r="D264" s="176" t="s">
        <v>132</v>
      </c>
      <c r="E264" s="177" t="s">
        <v>1</v>
      </c>
      <c r="F264" s="178" t="s">
        <v>1</v>
      </c>
      <c r="G264" s="179" t="s">
        <v>1</v>
      </c>
      <c r="H264" s="180"/>
      <c r="I264" s="181"/>
      <c r="J264" s="182">
        <f t="shared" si="0"/>
        <v>0</v>
      </c>
      <c r="K264" s="146"/>
      <c r="L264" s="31"/>
      <c r="M264" s="183" t="s">
        <v>1</v>
      </c>
      <c r="N264" s="184" t="s">
        <v>41</v>
      </c>
      <c r="T264" s="58"/>
      <c r="AT264" s="16" t="s">
        <v>196</v>
      </c>
      <c r="AU264" s="16" t="s">
        <v>83</v>
      </c>
      <c r="AY264" s="16" t="s">
        <v>196</v>
      </c>
      <c r="BE264" s="152">
        <f>IF(N264="základná",J264,0)</f>
        <v>0</v>
      </c>
      <c r="BF264" s="152">
        <f>IF(N264="znížená",J264,0)</f>
        <v>0</v>
      </c>
      <c r="BG264" s="152">
        <f>IF(N264="zákl. prenesená",J264,0)</f>
        <v>0</v>
      </c>
      <c r="BH264" s="152">
        <f>IF(N264="zníž. prenesená",J264,0)</f>
        <v>0</v>
      </c>
      <c r="BI264" s="152">
        <f>IF(N264="nulová",J264,0)</f>
        <v>0</v>
      </c>
      <c r="BJ264" s="16" t="s">
        <v>136</v>
      </c>
      <c r="BK264" s="152">
        <f>I264*H264</f>
        <v>0</v>
      </c>
    </row>
    <row r="265" spans="2:65" s="1" customFormat="1" ht="16.350000000000001" customHeight="1">
      <c r="B265" s="31"/>
      <c r="C265" s="176" t="s">
        <v>1</v>
      </c>
      <c r="D265" s="176" t="s">
        <v>132</v>
      </c>
      <c r="E265" s="177" t="s">
        <v>1</v>
      </c>
      <c r="F265" s="178" t="s">
        <v>1</v>
      </c>
      <c r="G265" s="179" t="s">
        <v>1</v>
      </c>
      <c r="H265" s="180"/>
      <c r="I265" s="181"/>
      <c r="J265" s="182">
        <f t="shared" si="0"/>
        <v>0</v>
      </c>
      <c r="K265" s="146"/>
      <c r="L265" s="31"/>
      <c r="M265" s="183" t="s">
        <v>1</v>
      </c>
      <c r="N265" s="184" t="s">
        <v>41</v>
      </c>
      <c r="T265" s="58"/>
      <c r="AT265" s="16" t="s">
        <v>196</v>
      </c>
      <c r="AU265" s="16" t="s">
        <v>83</v>
      </c>
      <c r="AY265" s="16" t="s">
        <v>196</v>
      </c>
      <c r="BE265" s="152">
        <f>IF(N265="základná",J265,0)</f>
        <v>0</v>
      </c>
      <c r="BF265" s="152">
        <f>IF(N265="znížená",J265,0)</f>
        <v>0</v>
      </c>
      <c r="BG265" s="152">
        <f>IF(N265="zákl. prenesená",J265,0)</f>
        <v>0</v>
      </c>
      <c r="BH265" s="152">
        <f>IF(N265="zníž. prenesená",J265,0)</f>
        <v>0</v>
      </c>
      <c r="BI265" s="152">
        <f>IF(N265="nulová",J265,0)</f>
        <v>0</v>
      </c>
      <c r="BJ265" s="16" t="s">
        <v>136</v>
      </c>
      <c r="BK265" s="152">
        <f>I265*H265</f>
        <v>0</v>
      </c>
    </row>
    <row r="266" spans="2:65" s="1" customFormat="1" ht="16.350000000000001" customHeight="1">
      <c r="B266" s="31"/>
      <c r="C266" s="176" t="s">
        <v>1</v>
      </c>
      <c r="D266" s="176" t="s">
        <v>132</v>
      </c>
      <c r="E266" s="177" t="s">
        <v>1</v>
      </c>
      <c r="F266" s="178" t="s">
        <v>1</v>
      </c>
      <c r="G266" s="179" t="s">
        <v>1</v>
      </c>
      <c r="H266" s="180"/>
      <c r="I266" s="181"/>
      <c r="J266" s="182">
        <f t="shared" si="0"/>
        <v>0</v>
      </c>
      <c r="K266" s="146"/>
      <c r="L266" s="31"/>
      <c r="M266" s="183" t="s">
        <v>1</v>
      </c>
      <c r="N266" s="184" t="s">
        <v>41</v>
      </c>
      <c r="T266" s="58"/>
      <c r="AT266" s="16" t="s">
        <v>196</v>
      </c>
      <c r="AU266" s="16" t="s">
        <v>83</v>
      </c>
      <c r="AY266" s="16" t="s">
        <v>196</v>
      </c>
      <c r="BE266" s="152">
        <f>IF(N266="základná",J266,0)</f>
        <v>0</v>
      </c>
      <c r="BF266" s="152">
        <f>IF(N266="znížená",J266,0)</f>
        <v>0</v>
      </c>
      <c r="BG266" s="152">
        <f>IF(N266="zákl. prenesená",J266,0)</f>
        <v>0</v>
      </c>
      <c r="BH266" s="152">
        <f>IF(N266="zníž. prenesená",J266,0)</f>
        <v>0</v>
      </c>
      <c r="BI266" s="152">
        <f>IF(N266="nulová",J266,0)</f>
        <v>0</v>
      </c>
      <c r="BJ266" s="16" t="s">
        <v>136</v>
      </c>
      <c r="BK266" s="152">
        <f>I266*H266</f>
        <v>0</v>
      </c>
    </row>
    <row r="267" spans="2:65" s="1" customFormat="1" ht="16.350000000000001" customHeight="1">
      <c r="B267" s="31"/>
      <c r="C267" s="176" t="s">
        <v>1</v>
      </c>
      <c r="D267" s="176" t="s">
        <v>132</v>
      </c>
      <c r="E267" s="177" t="s">
        <v>1</v>
      </c>
      <c r="F267" s="178" t="s">
        <v>1</v>
      </c>
      <c r="G267" s="179" t="s">
        <v>1</v>
      </c>
      <c r="H267" s="180"/>
      <c r="I267" s="181"/>
      <c r="J267" s="182">
        <f t="shared" si="0"/>
        <v>0</v>
      </c>
      <c r="K267" s="146"/>
      <c r="L267" s="31"/>
      <c r="M267" s="183" t="s">
        <v>1</v>
      </c>
      <c r="N267" s="184" t="s">
        <v>41</v>
      </c>
      <c r="O267" s="185"/>
      <c r="P267" s="185"/>
      <c r="Q267" s="185"/>
      <c r="R267" s="185"/>
      <c r="S267" s="185"/>
      <c r="T267" s="186"/>
      <c r="AT267" s="16" t="s">
        <v>196</v>
      </c>
      <c r="AU267" s="16" t="s">
        <v>83</v>
      </c>
      <c r="AY267" s="16" t="s">
        <v>196</v>
      </c>
      <c r="BE267" s="152">
        <f>IF(N267="základná",J267,0)</f>
        <v>0</v>
      </c>
      <c r="BF267" s="152">
        <f>IF(N267="znížená",J267,0)</f>
        <v>0</v>
      </c>
      <c r="BG267" s="152">
        <f>IF(N267="zákl. prenesená",J267,0)</f>
        <v>0</v>
      </c>
      <c r="BH267" s="152">
        <f>IF(N267="zníž. prenesená",J267,0)</f>
        <v>0</v>
      </c>
      <c r="BI267" s="152">
        <f>IF(N267="nulová",J267,0)</f>
        <v>0</v>
      </c>
      <c r="BJ267" s="16" t="s">
        <v>136</v>
      </c>
      <c r="BK267" s="152">
        <f>I267*H267</f>
        <v>0</v>
      </c>
    </row>
    <row r="268" spans="2:65" s="1" customFormat="1" ht="6.9" customHeight="1">
      <c r="B268" s="46"/>
      <c r="C268" s="47"/>
      <c r="D268" s="47"/>
      <c r="E268" s="47"/>
      <c r="F268" s="47"/>
      <c r="G268" s="47"/>
      <c r="H268" s="47"/>
      <c r="I268" s="47"/>
      <c r="J268" s="47"/>
      <c r="K268" s="47"/>
      <c r="L268" s="31"/>
    </row>
  </sheetData>
  <sheetProtection algorithmName="SHA-512" hashValue="hFCiAVQfxdgGHYYzTDPYAHlx0lMqVJ2eDeT/JU3BDS9EOz58dnrdEW9rqwiGYtCf82o4Ubzb8Pxol061yLDzjA==" saltValue="fS90SSoKL2q+oFS/VWTqcAUyTjcqgC8TZ2e4iMj3zyCY1JS0W07BtHxjVpwsUuijGRiDI61mnBbyLwQ/EXzNcg==" spinCount="100000" sheet="1" objects="1" scenarios="1" formatColumns="0" formatRows="0" autoFilter="0"/>
  <autoFilter ref="C130:K267" xr:uid="{00000000-0009-0000-0000-000002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263:D268" xr:uid="{00000000-0002-0000-0200-000000000000}">
      <formula1>"K, M"</formula1>
    </dataValidation>
    <dataValidation type="list" allowBlank="1" showInputMessage="1" showErrorMessage="1" error="Povolené sú hodnoty základná, znížená, nulová." sqref="N263:N268" xr:uid="{00000000-0002-0000-02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77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AT2" s="16" t="s">
        <v>90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4.9" customHeight="1">
      <c r="B4" s="19"/>
      <c r="D4" s="20" t="s">
        <v>100</v>
      </c>
      <c r="L4" s="19"/>
      <c r="M4" s="90" t="s">
        <v>9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16.5" customHeight="1">
      <c r="B7" s="19"/>
      <c r="E7" s="242" t="str">
        <f>'Rekapitulácia stavby'!K6</f>
        <v>Gymnázium Ivana Krasku v Rimavskej Sobote, debarierizácia budovy</v>
      </c>
      <c r="F7" s="243"/>
      <c r="G7" s="243"/>
      <c r="H7" s="243"/>
      <c r="L7" s="19"/>
    </row>
    <row r="8" spans="2:46" s="1" customFormat="1" ht="12" customHeight="1">
      <c r="B8" s="31"/>
      <c r="D8" s="26" t="s">
        <v>101</v>
      </c>
      <c r="L8" s="31"/>
    </row>
    <row r="9" spans="2:46" s="1" customFormat="1" ht="16.5" customHeight="1">
      <c r="B9" s="31"/>
      <c r="E9" s="201" t="s">
        <v>430</v>
      </c>
      <c r="F9" s="244"/>
      <c r="G9" s="244"/>
      <c r="H9" s="244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18. 6. 2024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tr">
        <f>IF('Rekapitulácia stavby'!AN10="","",'Rekapitulácia stavby'!AN10)</f>
        <v/>
      </c>
      <c r="L14" s="31"/>
    </row>
    <row r="15" spans="2:46" s="1" customFormat="1" ht="18" customHeight="1">
      <c r="B15" s="31"/>
      <c r="E15" s="24" t="str">
        <f>IF('Rekapitulácia stavby'!E11="","",'Rekapitulácia stavby'!E11)</f>
        <v xml:space="preserve"> </v>
      </c>
      <c r="I15" s="26" t="s">
        <v>26</v>
      </c>
      <c r="J15" s="24" t="str">
        <f>IF('Rekapitulácia stavby'!AN11="","",'Rekapitulácia stavby'!AN11)</f>
        <v/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45" t="str">
        <f>'Rekapitulácia stavby'!E14</f>
        <v>Vyplň údaj</v>
      </c>
      <c r="F18" s="223"/>
      <c r="G18" s="223"/>
      <c r="H18" s="223"/>
      <c r="I18" s="26" t="s">
        <v>26</v>
      </c>
      <c r="J18" s="27" t="str">
        <f>'Rekapitulácia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">
        <v>1</v>
      </c>
      <c r="L23" s="31"/>
    </row>
    <row r="24" spans="2:12" s="1" customFormat="1" ht="18" customHeight="1">
      <c r="B24" s="31"/>
      <c r="E24" s="24" t="s">
        <v>33</v>
      </c>
      <c r="I24" s="26" t="s">
        <v>26</v>
      </c>
      <c r="J24" s="24" t="s">
        <v>1</v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91"/>
      <c r="E27" s="228" t="s">
        <v>1</v>
      </c>
      <c r="F27" s="228"/>
      <c r="G27" s="228"/>
      <c r="H27" s="228"/>
      <c r="L27" s="91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35</v>
      </c>
      <c r="J30" s="68">
        <f>ROUND(J135, 2)</f>
        <v>0</v>
      </c>
      <c r="L30" s="31"/>
    </row>
    <row r="31" spans="2:12" s="1" customFormat="1" ht="6.9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" customHeight="1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" customHeight="1">
      <c r="B33" s="31"/>
      <c r="D33" s="57" t="s">
        <v>39</v>
      </c>
      <c r="E33" s="36" t="s">
        <v>40</v>
      </c>
      <c r="F33" s="93">
        <f>ROUND((ROUND((SUM(BE135:BE270)),  2) + SUM(BE272:BE276)), 2)</f>
        <v>0</v>
      </c>
      <c r="G33" s="94"/>
      <c r="H33" s="94"/>
      <c r="I33" s="95">
        <v>0.2</v>
      </c>
      <c r="J33" s="93">
        <f>ROUND((ROUND(((SUM(BE135:BE270))*I33),  2) + (SUM(BE272:BE276)*I33)), 2)</f>
        <v>0</v>
      </c>
      <c r="L33" s="31"/>
    </row>
    <row r="34" spans="2:12" s="1" customFormat="1" ht="14.4" customHeight="1">
      <c r="B34" s="31"/>
      <c r="E34" s="36" t="s">
        <v>41</v>
      </c>
      <c r="F34" s="93">
        <f>ROUND((ROUND((SUM(BF135:BF270)),  2) + SUM(BF272:BF276)), 2)</f>
        <v>0</v>
      </c>
      <c r="G34" s="94"/>
      <c r="H34" s="94"/>
      <c r="I34" s="95">
        <v>0.2</v>
      </c>
      <c r="J34" s="93">
        <f>ROUND((ROUND(((SUM(BF135:BF270))*I34),  2) + (SUM(BF272:BF276)*I34)), 2)</f>
        <v>0</v>
      </c>
      <c r="L34" s="31"/>
    </row>
    <row r="35" spans="2:12" s="1" customFormat="1" ht="14.4" hidden="1" customHeight="1">
      <c r="B35" s="31"/>
      <c r="E35" s="26" t="s">
        <v>42</v>
      </c>
      <c r="F35" s="96">
        <f>ROUND((ROUND((SUM(BG135:BG270)),  2) + SUM(BG272:BG276)), 2)</f>
        <v>0</v>
      </c>
      <c r="I35" s="97">
        <v>0.2</v>
      </c>
      <c r="J35" s="96">
        <f>0</f>
        <v>0</v>
      </c>
      <c r="L35" s="31"/>
    </row>
    <row r="36" spans="2:12" s="1" customFormat="1" ht="14.4" hidden="1" customHeight="1">
      <c r="B36" s="31"/>
      <c r="E36" s="26" t="s">
        <v>43</v>
      </c>
      <c r="F36" s="96">
        <f>ROUND((ROUND((SUM(BH135:BH270)),  2) + SUM(BH272:BH276)), 2)</f>
        <v>0</v>
      </c>
      <c r="I36" s="97">
        <v>0.2</v>
      </c>
      <c r="J36" s="96">
        <f>0</f>
        <v>0</v>
      </c>
      <c r="L36" s="31"/>
    </row>
    <row r="37" spans="2:12" s="1" customFormat="1" ht="14.4" hidden="1" customHeight="1">
      <c r="B37" s="31"/>
      <c r="E37" s="36" t="s">
        <v>44</v>
      </c>
      <c r="F37" s="93">
        <f>ROUND((ROUND((SUM(BI135:BI270)),  2) + SUM(BI272:BI276)),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98"/>
      <c r="D39" s="99" t="s">
        <v>45</v>
      </c>
      <c r="E39" s="59"/>
      <c r="F39" s="59"/>
      <c r="G39" s="100" t="s">
        <v>46</v>
      </c>
      <c r="H39" s="101" t="s">
        <v>47</v>
      </c>
      <c r="I39" s="59"/>
      <c r="J39" s="102">
        <f>SUM(J30:J37)</f>
        <v>0</v>
      </c>
      <c r="K39" s="103"/>
      <c r="L39" s="31"/>
    </row>
    <row r="40" spans="2:12" s="1" customFormat="1" ht="14.4" customHeight="1">
      <c r="B40" s="31"/>
      <c r="L40" s="31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5" t="s">
        <v>50</v>
      </c>
      <c r="E61" s="33"/>
      <c r="F61" s="104" t="s">
        <v>51</v>
      </c>
      <c r="G61" s="45" t="s">
        <v>50</v>
      </c>
      <c r="H61" s="33"/>
      <c r="I61" s="33"/>
      <c r="J61" s="105" t="s">
        <v>51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5" t="s">
        <v>50</v>
      </c>
      <c r="E76" s="33"/>
      <c r="F76" s="104" t="s">
        <v>51</v>
      </c>
      <c r="G76" s="45" t="s">
        <v>50</v>
      </c>
      <c r="H76" s="33"/>
      <c r="I76" s="33"/>
      <c r="J76" s="105" t="s">
        <v>51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" customHeight="1">
      <c r="B82" s="31"/>
      <c r="C82" s="20" t="s">
        <v>103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16.5" customHeight="1">
      <c r="B85" s="31"/>
      <c r="E85" s="242" t="str">
        <f>E7</f>
        <v>Gymnázium Ivana Krasku v Rimavskej Sobote, debarierizácia budovy</v>
      </c>
      <c r="F85" s="243"/>
      <c r="G85" s="243"/>
      <c r="H85" s="243"/>
      <c r="L85" s="31"/>
    </row>
    <row r="86" spans="2:47" s="1" customFormat="1" ht="12" customHeight="1">
      <c r="B86" s="31"/>
      <c r="C86" s="26" t="s">
        <v>101</v>
      </c>
      <c r="L86" s="31"/>
    </row>
    <row r="87" spans="2:47" s="1" customFormat="1" ht="16.5" customHeight="1">
      <c r="B87" s="31"/>
      <c r="E87" s="201" t="str">
        <f>E9</f>
        <v>SO 04 - Bezbarierové WC 1.NP</v>
      </c>
      <c r="F87" s="244"/>
      <c r="G87" s="244"/>
      <c r="H87" s="244"/>
      <c r="L87" s="31"/>
    </row>
    <row r="88" spans="2:47" s="1" customFormat="1" ht="6.9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Rimavská Sobota</v>
      </c>
      <c r="I89" s="26" t="s">
        <v>21</v>
      </c>
      <c r="J89" s="54" t="str">
        <f>IF(J12="","",J12)</f>
        <v>18. 6. 2024</v>
      </c>
      <c r="L89" s="31"/>
    </row>
    <row r="90" spans="2:47" s="1" customFormat="1" ht="6.9" customHeight="1">
      <c r="B90" s="31"/>
      <c r="L90" s="31"/>
    </row>
    <row r="91" spans="2:47" s="1" customFormat="1" ht="15.15" customHeight="1">
      <c r="B91" s="31"/>
      <c r="C91" s="26" t="s">
        <v>23</v>
      </c>
      <c r="F91" s="24" t="str">
        <f>E15</f>
        <v xml:space="preserve"> </v>
      </c>
      <c r="I91" s="26" t="s">
        <v>29</v>
      </c>
      <c r="J91" s="29" t="str">
        <f>E21</f>
        <v>AXA Projekt s.r.o.</v>
      </c>
      <c r="L91" s="31"/>
    </row>
    <row r="92" spans="2:47" s="1" customFormat="1" ht="15.15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Vladimír Pilnik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104</v>
      </c>
      <c r="D94" s="98"/>
      <c r="E94" s="98"/>
      <c r="F94" s="98"/>
      <c r="G94" s="98"/>
      <c r="H94" s="98"/>
      <c r="I94" s="98"/>
      <c r="J94" s="107" t="s">
        <v>105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8" customHeight="1">
      <c r="B96" s="31"/>
      <c r="C96" s="108" t="s">
        <v>106</v>
      </c>
      <c r="J96" s="68">
        <f>J135</f>
        <v>0</v>
      </c>
      <c r="L96" s="31"/>
      <c r="AU96" s="16" t="s">
        <v>107</v>
      </c>
    </row>
    <row r="97" spans="2:12" s="8" customFormat="1" ht="24.9" customHeight="1">
      <c r="B97" s="109"/>
      <c r="D97" s="110" t="s">
        <v>108</v>
      </c>
      <c r="E97" s="111"/>
      <c r="F97" s="111"/>
      <c r="G97" s="111"/>
      <c r="H97" s="111"/>
      <c r="I97" s="111"/>
      <c r="J97" s="112">
        <f>J136</f>
        <v>0</v>
      </c>
      <c r="L97" s="109"/>
    </row>
    <row r="98" spans="2:12" s="9" customFormat="1" ht="19.95" customHeight="1">
      <c r="B98" s="113"/>
      <c r="D98" s="114" t="s">
        <v>198</v>
      </c>
      <c r="E98" s="115"/>
      <c r="F98" s="115"/>
      <c r="G98" s="115"/>
      <c r="H98" s="115"/>
      <c r="I98" s="115"/>
      <c r="J98" s="116">
        <f>J137</f>
        <v>0</v>
      </c>
      <c r="L98" s="113"/>
    </row>
    <row r="99" spans="2:12" s="9" customFormat="1" ht="19.95" customHeight="1">
      <c r="B99" s="113"/>
      <c r="D99" s="114" t="s">
        <v>111</v>
      </c>
      <c r="E99" s="115"/>
      <c r="F99" s="115"/>
      <c r="G99" s="115"/>
      <c r="H99" s="115"/>
      <c r="I99" s="115"/>
      <c r="J99" s="116">
        <f>J156</f>
        <v>0</v>
      </c>
      <c r="L99" s="113"/>
    </row>
    <row r="100" spans="2:12" s="9" customFormat="1" ht="19.95" customHeight="1">
      <c r="B100" s="113"/>
      <c r="D100" s="114" t="s">
        <v>112</v>
      </c>
      <c r="E100" s="115"/>
      <c r="F100" s="115"/>
      <c r="G100" s="115"/>
      <c r="H100" s="115"/>
      <c r="I100" s="115"/>
      <c r="J100" s="116">
        <f>J187</f>
        <v>0</v>
      </c>
      <c r="L100" s="113"/>
    </row>
    <row r="101" spans="2:12" s="8" customFormat="1" ht="24.9" customHeight="1">
      <c r="B101" s="109"/>
      <c r="D101" s="110" t="s">
        <v>199</v>
      </c>
      <c r="E101" s="111"/>
      <c r="F101" s="111"/>
      <c r="G101" s="111"/>
      <c r="H101" s="111"/>
      <c r="I101" s="111"/>
      <c r="J101" s="112">
        <f>J189</f>
        <v>0</v>
      </c>
      <c r="L101" s="109"/>
    </row>
    <row r="102" spans="2:12" s="9" customFormat="1" ht="19.95" customHeight="1">
      <c r="B102" s="113"/>
      <c r="D102" s="114" t="s">
        <v>431</v>
      </c>
      <c r="E102" s="115"/>
      <c r="F102" s="115"/>
      <c r="G102" s="115"/>
      <c r="H102" s="115"/>
      <c r="I102" s="115"/>
      <c r="J102" s="116">
        <f>J190</f>
        <v>0</v>
      </c>
      <c r="L102" s="113"/>
    </row>
    <row r="103" spans="2:12" s="9" customFormat="1" ht="19.95" customHeight="1">
      <c r="B103" s="113"/>
      <c r="D103" s="114" t="s">
        <v>432</v>
      </c>
      <c r="E103" s="115"/>
      <c r="F103" s="115"/>
      <c r="G103" s="115"/>
      <c r="H103" s="115"/>
      <c r="I103" s="115"/>
      <c r="J103" s="116">
        <f>J195</f>
        <v>0</v>
      </c>
      <c r="L103" s="113"/>
    </row>
    <row r="104" spans="2:12" s="9" customFormat="1" ht="19.95" customHeight="1">
      <c r="B104" s="113"/>
      <c r="D104" s="114" t="s">
        <v>433</v>
      </c>
      <c r="E104" s="115"/>
      <c r="F104" s="115"/>
      <c r="G104" s="115"/>
      <c r="H104" s="115"/>
      <c r="I104" s="115"/>
      <c r="J104" s="116">
        <f>J197</f>
        <v>0</v>
      </c>
      <c r="L104" s="113"/>
    </row>
    <row r="105" spans="2:12" s="9" customFormat="1" ht="19.95" customHeight="1">
      <c r="B105" s="113"/>
      <c r="D105" s="114" t="s">
        <v>434</v>
      </c>
      <c r="E105" s="115"/>
      <c r="F105" s="115"/>
      <c r="G105" s="115"/>
      <c r="H105" s="115"/>
      <c r="I105" s="115"/>
      <c r="J105" s="116">
        <f>J224</f>
        <v>0</v>
      </c>
      <c r="L105" s="113"/>
    </row>
    <row r="106" spans="2:12" s="9" customFormat="1" ht="19.95" customHeight="1">
      <c r="B106" s="113"/>
      <c r="D106" s="114" t="s">
        <v>200</v>
      </c>
      <c r="E106" s="115"/>
      <c r="F106" s="115"/>
      <c r="G106" s="115"/>
      <c r="H106" s="115"/>
      <c r="I106" s="115"/>
      <c r="J106" s="116">
        <f>J230</f>
        <v>0</v>
      </c>
      <c r="L106" s="113"/>
    </row>
    <row r="107" spans="2:12" s="9" customFormat="1" ht="19.95" customHeight="1">
      <c r="B107" s="113"/>
      <c r="D107" s="114" t="s">
        <v>435</v>
      </c>
      <c r="E107" s="115"/>
      <c r="F107" s="115"/>
      <c r="G107" s="115"/>
      <c r="H107" s="115"/>
      <c r="I107" s="115"/>
      <c r="J107" s="116">
        <f>J235</f>
        <v>0</v>
      </c>
      <c r="L107" s="113"/>
    </row>
    <row r="108" spans="2:12" s="9" customFormat="1" ht="19.95" customHeight="1">
      <c r="B108" s="113"/>
      <c r="D108" s="114" t="s">
        <v>202</v>
      </c>
      <c r="E108" s="115"/>
      <c r="F108" s="115"/>
      <c r="G108" s="115"/>
      <c r="H108" s="115"/>
      <c r="I108" s="115"/>
      <c r="J108" s="116">
        <f>J237</f>
        <v>0</v>
      </c>
      <c r="L108" s="113"/>
    </row>
    <row r="109" spans="2:12" s="9" customFormat="1" ht="19.95" customHeight="1">
      <c r="B109" s="113"/>
      <c r="D109" s="114" t="s">
        <v>436</v>
      </c>
      <c r="E109" s="115"/>
      <c r="F109" s="115"/>
      <c r="G109" s="115"/>
      <c r="H109" s="115"/>
      <c r="I109" s="115"/>
      <c r="J109" s="116">
        <f>J245</f>
        <v>0</v>
      </c>
      <c r="L109" s="113"/>
    </row>
    <row r="110" spans="2:12" s="9" customFormat="1" ht="19.95" customHeight="1">
      <c r="B110" s="113"/>
      <c r="D110" s="114" t="s">
        <v>204</v>
      </c>
      <c r="E110" s="115"/>
      <c r="F110" s="115"/>
      <c r="G110" s="115"/>
      <c r="H110" s="115"/>
      <c r="I110" s="115"/>
      <c r="J110" s="116">
        <f>J253</f>
        <v>0</v>
      </c>
      <c r="L110" s="113"/>
    </row>
    <row r="111" spans="2:12" s="9" customFormat="1" ht="19.95" customHeight="1">
      <c r="B111" s="113"/>
      <c r="D111" s="114" t="s">
        <v>437</v>
      </c>
      <c r="E111" s="115"/>
      <c r="F111" s="115"/>
      <c r="G111" s="115"/>
      <c r="H111" s="115"/>
      <c r="I111" s="115"/>
      <c r="J111" s="116">
        <f>J258</f>
        <v>0</v>
      </c>
      <c r="L111" s="113"/>
    </row>
    <row r="112" spans="2:12" s="8" customFormat="1" ht="24.9" customHeight="1">
      <c r="B112" s="109"/>
      <c r="D112" s="110" t="s">
        <v>205</v>
      </c>
      <c r="E112" s="111"/>
      <c r="F112" s="111"/>
      <c r="G112" s="111"/>
      <c r="H112" s="111"/>
      <c r="I112" s="111"/>
      <c r="J112" s="112">
        <f>J266</f>
        <v>0</v>
      </c>
      <c r="L112" s="109"/>
    </row>
    <row r="113" spans="2:12" s="9" customFormat="1" ht="19.95" customHeight="1">
      <c r="B113" s="113"/>
      <c r="D113" s="114" t="s">
        <v>438</v>
      </c>
      <c r="E113" s="115"/>
      <c r="F113" s="115"/>
      <c r="G113" s="115"/>
      <c r="H113" s="115"/>
      <c r="I113" s="115"/>
      <c r="J113" s="116">
        <f>J267</f>
        <v>0</v>
      </c>
      <c r="L113" s="113"/>
    </row>
    <row r="114" spans="2:12" s="8" customFormat="1" ht="24.9" customHeight="1">
      <c r="B114" s="109"/>
      <c r="D114" s="110" t="s">
        <v>113</v>
      </c>
      <c r="E114" s="111"/>
      <c r="F114" s="111"/>
      <c r="G114" s="111"/>
      <c r="H114" s="111"/>
      <c r="I114" s="111"/>
      <c r="J114" s="112">
        <f>J269</f>
        <v>0</v>
      </c>
      <c r="L114" s="109"/>
    </row>
    <row r="115" spans="2:12" s="8" customFormat="1" ht="21.75" customHeight="1">
      <c r="B115" s="109"/>
      <c r="D115" s="117" t="s">
        <v>114</v>
      </c>
      <c r="J115" s="118">
        <f>J271</f>
        <v>0</v>
      </c>
      <c r="L115" s="109"/>
    </row>
    <row r="116" spans="2:12" s="1" customFormat="1" ht="21.75" customHeight="1">
      <c r="B116" s="31"/>
      <c r="L116" s="31"/>
    </row>
    <row r="117" spans="2:12" s="1" customFormat="1" ht="6.9" customHeight="1">
      <c r="B117" s="46"/>
      <c r="C117" s="47"/>
      <c r="D117" s="47"/>
      <c r="E117" s="47"/>
      <c r="F117" s="47"/>
      <c r="G117" s="47"/>
      <c r="H117" s="47"/>
      <c r="I117" s="47"/>
      <c r="J117" s="47"/>
      <c r="K117" s="47"/>
      <c r="L117" s="31"/>
    </row>
    <row r="121" spans="2:12" s="1" customFormat="1" ht="6.9" customHeight="1">
      <c r="B121" s="48"/>
      <c r="C121" s="49"/>
      <c r="D121" s="49"/>
      <c r="E121" s="49"/>
      <c r="F121" s="49"/>
      <c r="G121" s="49"/>
      <c r="H121" s="49"/>
      <c r="I121" s="49"/>
      <c r="J121" s="49"/>
      <c r="K121" s="49"/>
      <c r="L121" s="31"/>
    </row>
    <row r="122" spans="2:12" s="1" customFormat="1" ht="24.9" customHeight="1">
      <c r="B122" s="31"/>
      <c r="C122" s="20" t="s">
        <v>115</v>
      </c>
      <c r="L122" s="31"/>
    </row>
    <row r="123" spans="2:12" s="1" customFormat="1" ht="6.9" customHeight="1">
      <c r="B123" s="31"/>
      <c r="L123" s="31"/>
    </row>
    <row r="124" spans="2:12" s="1" customFormat="1" ht="12" customHeight="1">
      <c r="B124" s="31"/>
      <c r="C124" s="26" t="s">
        <v>15</v>
      </c>
      <c r="L124" s="31"/>
    </row>
    <row r="125" spans="2:12" s="1" customFormat="1" ht="16.5" customHeight="1">
      <c r="B125" s="31"/>
      <c r="E125" s="242" t="str">
        <f>E7</f>
        <v>Gymnázium Ivana Krasku v Rimavskej Sobote, debarierizácia budovy</v>
      </c>
      <c r="F125" s="243"/>
      <c r="G125" s="243"/>
      <c r="H125" s="243"/>
      <c r="L125" s="31"/>
    </row>
    <row r="126" spans="2:12" s="1" customFormat="1" ht="12" customHeight="1">
      <c r="B126" s="31"/>
      <c r="C126" s="26" t="s">
        <v>101</v>
      </c>
      <c r="L126" s="31"/>
    </row>
    <row r="127" spans="2:12" s="1" customFormat="1" ht="16.5" customHeight="1">
      <c r="B127" s="31"/>
      <c r="E127" s="201" t="str">
        <f>E9</f>
        <v>SO 04 - Bezbarierové WC 1.NP</v>
      </c>
      <c r="F127" s="244"/>
      <c r="G127" s="244"/>
      <c r="H127" s="244"/>
      <c r="L127" s="31"/>
    </row>
    <row r="128" spans="2:12" s="1" customFormat="1" ht="6.9" customHeight="1">
      <c r="B128" s="31"/>
      <c r="L128" s="31"/>
    </row>
    <row r="129" spans="2:65" s="1" customFormat="1" ht="12" customHeight="1">
      <c r="B129" s="31"/>
      <c r="C129" s="26" t="s">
        <v>19</v>
      </c>
      <c r="F129" s="24" t="str">
        <f>F12</f>
        <v>Rimavská Sobota</v>
      </c>
      <c r="I129" s="26" t="s">
        <v>21</v>
      </c>
      <c r="J129" s="54" t="str">
        <f>IF(J12="","",J12)</f>
        <v>18. 6. 2024</v>
      </c>
      <c r="L129" s="31"/>
    </row>
    <row r="130" spans="2:65" s="1" customFormat="1" ht="6.9" customHeight="1">
      <c r="B130" s="31"/>
      <c r="L130" s="31"/>
    </row>
    <row r="131" spans="2:65" s="1" customFormat="1" ht="15.15" customHeight="1">
      <c r="B131" s="31"/>
      <c r="C131" s="26" t="s">
        <v>23</v>
      </c>
      <c r="F131" s="24" t="str">
        <f>E15</f>
        <v xml:space="preserve"> </v>
      </c>
      <c r="I131" s="26" t="s">
        <v>29</v>
      </c>
      <c r="J131" s="29" t="str">
        <f>E21</f>
        <v>AXA Projekt s.r.o.</v>
      </c>
      <c r="L131" s="31"/>
    </row>
    <row r="132" spans="2:65" s="1" customFormat="1" ht="15.15" customHeight="1">
      <c r="B132" s="31"/>
      <c r="C132" s="26" t="s">
        <v>27</v>
      </c>
      <c r="F132" s="24" t="str">
        <f>IF(E18="","",E18)</f>
        <v>Vyplň údaj</v>
      </c>
      <c r="I132" s="26" t="s">
        <v>32</v>
      </c>
      <c r="J132" s="29" t="str">
        <f>E24</f>
        <v xml:space="preserve">Vladimír Pilnik </v>
      </c>
      <c r="L132" s="31"/>
    </row>
    <row r="133" spans="2:65" s="1" customFormat="1" ht="10.35" customHeight="1">
      <c r="B133" s="31"/>
      <c r="L133" s="31"/>
    </row>
    <row r="134" spans="2:65" s="10" customFormat="1" ht="29.25" customHeight="1">
      <c r="B134" s="119"/>
      <c r="C134" s="120" t="s">
        <v>116</v>
      </c>
      <c r="D134" s="121" t="s">
        <v>60</v>
      </c>
      <c r="E134" s="121" t="s">
        <v>56</v>
      </c>
      <c r="F134" s="121" t="s">
        <v>57</v>
      </c>
      <c r="G134" s="121" t="s">
        <v>117</v>
      </c>
      <c r="H134" s="121" t="s">
        <v>118</v>
      </c>
      <c r="I134" s="121" t="s">
        <v>119</v>
      </c>
      <c r="J134" s="122" t="s">
        <v>105</v>
      </c>
      <c r="K134" s="123" t="s">
        <v>120</v>
      </c>
      <c r="L134" s="119"/>
      <c r="M134" s="61" t="s">
        <v>1</v>
      </c>
      <c r="N134" s="62" t="s">
        <v>39</v>
      </c>
      <c r="O134" s="62" t="s">
        <v>121</v>
      </c>
      <c r="P134" s="62" t="s">
        <v>122</v>
      </c>
      <c r="Q134" s="62" t="s">
        <v>123</v>
      </c>
      <c r="R134" s="62" t="s">
        <v>124</v>
      </c>
      <c r="S134" s="62" t="s">
        <v>125</v>
      </c>
      <c r="T134" s="63" t="s">
        <v>126</v>
      </c>
    </row>
    <row r="135" spans="2:65" s="1" customFormat="1" ht="22.8" customHeight="1">
      <c r="B135" s="31"/>
      <c r="C135" s="66" t="s">
        <v>106</v>
      </c>
      <c r="J135" s="124">
        <f>BK135</f>
        <v>0</v>
      </c>
      <c r="L135" s="31"/>
      <c r="M135" s="64"/>
      <c r="N135" s="55"/>
      <c r="O135" s="55"/>
      <c r="P135" s="125">
        <f>P136+P189+P266+P269+P271</f>
        <v>0</v>
      </c>
      <c r="Q135" s="55"/>
      <c r="R135" s="125">
        <f>R136+R189+R266+R269+R271</f>
        <v>3.41718146908</v>
      </c>
      <c r="S135" s="55"/>
      <c r="T135" s="126">
        <f>T136+T189+T266+T269+T271</f>
        <v>8.8012069999999998</v>
      </c>
      <c r="AT135" s="16" t="s">
        <v>74</v>
      </c>
      <c r="AU135" s="16" t="s">
        <v>107</v>
      </c>
      <c r="BK135" s="127">
        <f>BK136+BK189+BK266+BK269+BK271</f>
        <v>0</v>
      </c>
    </row>
    <row r="136" spans="2:65" s="11" customFormat="1" ht="25.95" customHeight="1">
      <c r="B136" s="128"/>
      <c r="D136" s="129" t="s">
        <v>74</v>
      </c>
      <c r="E136" s="130" t="s">
        <v>127</v>
      </c>
      <c r="F136" s="130" t="s">
        <v>128</v>
      </c>
      <c r="I136" s="131"/>
      <c r="J136" s="118">
        <f>BK136</f>
        <v>0</v>
      </c>
      <c r="L136" s="128"/>
      <c r="M136" s="132"/>
      <c r="P136" s="133">
        <f>P137+P156+P187</f>
        <v>0</v>
      </c>
      <c r="R136" s="133">
        <f>R137+R156+R187</f>
        <v>1.595698343</v>
      </c>
      <c r="T136" s="134">
        <f>T137+T156+T187</f>
        <v>8.2150870000000005</v>
      </c>
      <c r="AR136" s="129" t="s">
        <v>83</v>
      </c>
      <c r="AT136" s="135" t="s">
        <v>74</v>
      </c>
      <c r="AU136" s="135" t="s">
        <v>75</v>
      </c>
      <c r="AY136" s="129" t="s">
        <v>129</v>
      </c>
      <c r="BK136" s="136">
        <f>BK137+BK156+BK187</f>
        <v>0</v>
      </c>
    </row>
    <row r="137" spans="2:65" s="11" customFormat="1" ht="22.8" customHeight="1">
      <c r="B137" s="128"/>
      <c r="D137" s="129" t="s">
        <v>74</v>
      </c>
      <c r="E137" s="137" t="s">
        <v>222</v>
      </c>
      <c r="F137" s="137" t="s">
        <v>223</v>
      </c>
      <c r="I137" s="131"/>
      <c r="J137" s="138">
        <f>BK137</f>
        <v>0</v>
      </c>
      <c r="L137" s="128"/>
      <c r="M137" s="132"/>
      <c r="P137" s="133">
        <f>SUM(P138:P155)</f>
        <v>0</v>
      </c>
      <c r="R137" s="133">
        <f>SUM(R138:R155)</f>
        <v>1.595441543</v>
      </c>
      <c r="T137" s="134">
        <f>SUM(T138:T155)</f>
        <v>0</v>
      </c>
      <c r="AR137" s="129" t="s">
        <v>83</v>
      </c>
      <c r="AT137" s="135" t="s">
        <v>74</v>
      </c>
      <c r="AU137" s="135" t="s">
        <v>83</v>
      </c>
      <c r="AY137" s="129" t="s">
        <v>129</v>
      </c>
      <c r="BK137" s="136">
        <f>SUM(BK138:BK155)</f>
        <v>0</v>
      </c>
    </row>
    <row r="138" spans="2:65" s="1" customFormat="1" ht="24.15" customHeight="1">
      <c r="B138" s="31"/>
      <c r="C138" s="139" t="s">
        <v>83</v>
      </c>
      <c r="D138" s="139" t="s">
        <v>132</v>
      </c>
      <c r="E138" s="140" t="s">
        <v>439</v>
      </c>
      <c r="F138" s="141" t="s">
        <v>440</v>
      </c>
      <c r="G138" s="142" t="s">
        <v>135</v>
      </c>
      <c r="H138" s="143">
        <v>86.936999999999998</v>
      </c>
      <c r="I138" s="144"/>
      <c r="J138" s="145">
        <f>ROUND(I138*H138,2)</f>
        <v>0</v>
      </c>
      <c r="K138" s="146"/>
      <c r="L138" s="31"/>
      <c r="M138" s="147" t="s">
        <v>1</v>
      </c>
      <c r="N138" s="148" t="s">
        <v>41</v>
      </c>
      <c r="P138" s="149">
        <f>O138*H138</f>
        <v>0</v>
      </c>
      <c r="Q138" s="149">
        <v>6.4000000000000003E-3</v>
      </c>
      <c r="R138" s="149">
        <f>Q138*H138</f>
        <v>0.55639680000000002</v>
      </c>
      <c r="S138" s="149">
        <v>0</v>
      </c>
      <c r="T138" s="150">
        <f>S138*H138</f>
        <v>0</v>
      </c>
      <c r="AR138" s="151" t="s">
        <v>131</v>
      </c>
      <c r="AT138" s="151" t="s">
        <v>132</v>
      </c>
      <c r="AU138" s="151" t="s">
        <v>136</v>
      </c>
      <c r="AY138" s="16" t="s">
        <v>129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6" t="s">
        <v>136</v>
      </c>
      <c r="BK138" s="152">
        <f>ROUND(I138*H138,2)</f>
        <v>0</v>
      </c>
      <c r="BL138" s="16" t="s">
        <v>131</v>
      </c>
      <c r="BM138" s="151" t="s">
        <v>441</v>
      </c>
    </row>
    <row r="139" spans="2:65" s="12" customFormat="1" ht="10.199999999999999">
      <c r="B139" s="153"/>
      <c r="D139" s="154" t="s">
        <v>138</v>
      </c>
      <c r="E139" s="155" t="s">
        <v>1</v>
      </c>
      <c r="F139" s="156" t="s">
        <v>139</v>
      </c>
      <c r="H139" s="155" t="s">
        <v>1</v>
      </c>
      <c r="I139" s="157"/>
      <c r="L139" s="153"/>
      <c r="M139" s="158"/>
      <c r="T139" s="159"/>
      <c r="AT139" s="155" t="s">
        <v>138</v>
      </c>
      <c r="AU139" s="155" t="s">
        <v>136</v>
      </c>
      <c r="AV139" s="12" t="s">
        <v>83</v>
      </c>
      <c r="AW139" s="12" t="s">
        <v>31</v>
      </c>
      <c r="AX139" s="12" t="s">
        <v>75</v>
      </c>
      <c r="AY139" s="155" t="s">
        <v>129</v>
      </c>
    </row>
    <row r="140" spans="2:65" s="13" customFormat="1" ht="10.199999999999999">
      <c r="B140" s="160"/>
      <c r="D140" s="154" t="s">
        <v>138</v>
      </c>
      <c r="E140" s="161" t="s">
        <v>1</v>
      </c>
      <c r="F140" s="162" t="s">
        <v>442</v>
      </c>
      <c r="H140" s="163">
        <v>86.936999999999998</v>
      </c>
      <c r="I140" s="164"/>
      <c r="L140" s="160"/>
      <c r="M140" s="165"/>
      <c r="T140" s="166"/>
      <c r="AT140" s="161" t="s">
        <v>138</v>
      </c>
      <c r="AU140" s="161" t="s">
        <v>136</v>
      </c>
      <c r="AV140" s="13" t="s">
        <v>136</v>
      </c>
      <c r="AW140" s="13" t="s">
        <v>31</v>
      </c>
      <c r="AX140" s="13" t="s">
        <v>75</v>
      </c>
      <c r="AY140" s="161" t="s">
        <v>129</v>
      </c>
    </row>
    <row r="141" spans="2:65" s="14" customFormat="1" ht="10.199999999999999">
      <c r="B141" s="167"/>
      <c r="D141" s="154" t="s">
        <v>138</v>
      </c>
      <c r="E141" s="168" t="s">
        <v>1</v>
      </c>
      <c r="F141" s="169" t="s">
        <v>141</v>
      </c>
      <c r="H141" s="170">
        <v>86.936999999999998</v>
      </c>
      <c r="I141" s="171"/>
      <c r="L141" s="167"/>
      <c r="M141" s="172"/>
      <c r="T141" s="173"/>
      <c r="AT141" s="168" t="s">
        <v>138</v>
      </c>
      <c r="AU141" s="168" t="s">
        <v>136</v>
      </c>
      <c r="AV141" s="14" t="s">
        <v>131</v>
      </c>
      <c r="AW141" s="14" t="s">
        <v>31</v>
      </c>
      <c r="AX141" s="14" t="s">
        <v>83</v>
      </c>
      <c r="AY141" s="168" t="s">
        <v>129</v>
      </c>
    </row>
    <row r="142" spans="2:65" s="1" customFormat="1" ht="24.15" customHeight="1">
      <c r="B142" s="31"/>
      <c r="C142" s="139" t="s">
        <v>136</v>
      </c>
      <c r="D142" s="139" t="s">
        <v>132</v>
      </c>
      <c r="E142" s="140" t="s">
        <v>443</v>
      </c>
      <c r="F142" s="141" t="s">
        <v>444</v>
      </c>
      <c r="G142" s="142" t="s">
        <v>135</v>
      </c>
      <c r="H142" s="143">
        <v>86.936999999999998</v>
      </c>
      <c r="I142" s="144"/>
      <c r="J142" s="145">
        <f>ROUND(I142*H142,2)</f>
        <v>0</v>
      </c>
      <c r="K142" s="146"/>
      <c r="L142" s="31"/>
      <c r="M142" s="147" t="s">
        <v>1</v>
      </c>
      <c r="N142" s="148" t="s">
        <v>41</v>
      </c>
      <c r="P142" s="149">
        <f>O142*H142</f>
        <v>0</v>
      </c>
      <c r="Q142" s="149">
        <v>2.2499999999999999E-4</v>
      </c>
      <c r="R142" s="149">
        <f>Q142*H142</f>
        <v>1.9560825E-2</v>
      </c>
      <c r="S142" s="149">
        <v>0</v>
      </c>
      <c r="T142" s="150">
        <f>S142*H142</f>
        <v>0</v>
      </c>
      <c r="AR142" s="151" t="s">
        <v>131</v>
      </c>
      <c r="AT142" s="151" t="s">
        <v>132</v>
      </c>
      <c r="AU142" s="151" t="s">
        <v>136</v>
      </c>
      <c r="AY142" s="16" t="s">
        <v>129</v>
      </c>
      <c r="BE142" s="152">
        <f>IF(N142="základná",J142,0)</f>
        <v>0</v>
      </c>
      <c r="BF142" s="152">
        <f>IF(N142="znížená",J142,0)</f>
        <v>0</v>
      </c>
      <c r="BG142" s="152">
        <f>IF(N142="zákl. prenesená",J142,0)</f>
        <v>0</v>
      </c>
      <c r="BH142" s="152">
        <f>IF(N142="zníž. prenesená",J142,0)</f>
        <v>0</v>
      </c>
      <c r="BI142" s="152">
        <f>IF(N142="nulová",J142,0)</f>
        <v>0</v>
      </c>
      <c r="BJ142" s="16" t="s">
        <v>136</v>
      </c>
      <c r="BK142" s="152">
        <f>ROUND(I142*H142,2)</f>
        <v>0</v>
      </c>
      <c r="BL142" s="16" t="s">
        <v>131</v>
      </c>
      <c r="BM142" s="151" t="s">
        <v>445</v>
      </c>
    </row>
    <row r="143" spans="2:65" s="1" customFormat="1" ht="24.15" customHeight="1">
      <c r="B143" s="31"/>
      <c r="C143" s="139" t="s">
        <v>214</v>
      </c>
      <c r="D143" s="139" t="s">
        <v>132</v>
      </c>
      <c r="E143" s="140" t="s">
        <v>446</v>
      </c>
      <c r="F143" s="141" t="s">
        <v>447</v>
      </c>
      <c r="G143" s="142" t="s">
        <v>135</v>
      </c>
      <c r="H143" s="143">
        <v>35.496000000000002</v>
      </c>
      <c r="I143" s="144"/>
      <c r="J143" s="145">
        <f>ROUND(I143*H143,2)</f>
        <v>0</v>
      </c>
      <c r="K143" s="146"/>
      <c r="L143" s="31"/>
      <c r="M143" s="147" t="s">
        <v>1</v>
      </c>
      <c r="N143" s="148" t="s">
        <v>41</v>
      </c>
      <c r="P143" s="149">
        <f>O143*H143</f>
        <v>0</v>
      </c>
      <c r="Q143" s="149">
        <v>4.7299999999999998E-3</v>
      </c>
      <c r="R143" s="149">
        <f>Q143*H143</f>
        <v>0.16789608</v>
      </c>
      <c r="S143" s="149">
        <v>0</v>
      </c>
      <c r="T143" s="150">
        <f>S143*H143</f>
        <v>0</v>
      </c>
      <c r="AR143" s="151" t="s">
        <v>131</v>
      </c>
      <c r="AT143" s="151" t="s">
        <v>132</v>
      </c>
      <c r="AU143" s="151" t="s">
        <v>136</v>
      </c>
      <c r="AY143" s="16" t="s">
        <v>129</v>
      </c>
      <c r="BE143" s="152">
        <f>IF(N143="základná",J143,0)</f>
        <v>0</v>
      </c>
      <c r="BF143" s="152">
        <f>IF(N143="znížená",J143,0)</f>
        <v>0</v>
      </c>
      <c r="BG143" s="152">
        <f>IF(N143="zákl. prenesená",J143,0)</f>
        <v>0</v>
      </c>
      <c r="BH143" s="152">
        <f>IF(N143="zníž. prenesená",J143,0)</f>
        <v>0</v>
      </c>
      <c r="BI143" s="152">
        <f>IF(N143="nulová",J143,0)</f>
        <v>0</v>
      </c>
      <c r="BJ143" s="16" t="s">
        <v>136</v>
      </c>
      <c r="BK143" s="152">
        <f>ROUND(I143*H143,2)</f>
        <v>0</v>
      </c>
      <c r="BL143" s="16" t="s">
        <v>131</v>
      </c>
      <c r="BM143" s="151" t="s">
        <v>448</v>
      </c>
    </row>
    <row r="144" spans="2:65" s="12" customFormat="1" ht="10.199999999999999">
      <c r="B144" s="153"/>
      <c r="D144" s="154" t="s">
        <v>138</v>
      </c>
      <c r="E144" s="155" t="s">
        <v>1</v>
      </c>
      <c r="F144" s="156" t="s">
        <v>139</v>
      </c>
      <c r="H144" s="155" t="s">
        <v>1</v>
      </c>
      <c r="I144" s="157"/>
      <c r="L144" s="153"/>
      <c r="M144" s="158"/>
      <c r="T144" s="159"/>
      <c r="AT144" s="155" t="s">
        <v>138</v>
      </c>
      <c r="AU144" s="155" t="s">
        <v>136</v>
      </c>
      <c r="AV144" s="12" t="s">
        <v>83</v>
      </c>
      <c r="AW144" s="12" t="s">
        <v>31</v>
      </c>
      <c r="AX144" s="12" t="s">
        <v>75</v>
      </c>
      <c r="AY144" s="155" t="s">
        <v>129</v>
      </c>
    </row>
    <row r="145" spans="2:65" s="13" customFormat="1" ht="10.199999999999999">
      <c r="B145" s="160"/>
      <c r="D145" s="154" t="s">
        <v>138</v>
      </c>
      <c r="E145" s="161" t="s">
        <v>1</v>
      </c>
      <c r="F145" s="162" t="s">
        <v>442</v>
      </c>
      <c r="H145" s="163">
        <v>86.936999999999998</v>
      </c>
      <c r="I145" s="164"/>
      <c r="L145" s="160"/>
      <c r="M145" s="165"/>
      <c r="T145" s="166"/>
      <c r="AT145" s="161" t="s">
        <v>138</v>
      </c>
      <c r="AU145" s="161" t="s">
        <v>136</v>
      </c>
      <c r="AV145" s="13" t="s">
        <v>136</v>
      </c>
      <c r="AW145" s="13" t="s">
        <v>31</v>
      </c>
      <c r="AX145" s="13" t="s">
        <v>75</v>
      </c>
      <c r="AY145" s="161" t="s">
        <v>129</v>
      </c>
    </row>
    <row r="146" spans="2:65" s="12" customFormat="1" ht="10.199999999999999">
      <c r="B146" s="153"/>
      <c r="D146" s="154" t="s">
        <v>138</v>
      </c>
      <c r="E146" s="155" t="s">
        <v>1</v>
      </c>
      <c r="F146" s="156" t="s">
        <v>449</v>
      </c>
      <c r="H146" s="155" t="s">
        <v>1</v>
      </c>
      <c r="I146" s="157"/>
      <c r="L146" s="153"/>
      <c r="M146" s="158"/>
      <c r="T146" s="159"/>
      <c r="AT146" s="155" t="s">
        <v>138</v>
      </c>
      <c r="AU146" s="155" t="s">
        <v>136</v>
      </c>
      <c r="AV146" s="12" t="s">
        <v>83</v>
      </c>
      <c r="AW146" s="12" t="s">
        <v>31</v>
      </c>
      <c r="AX146" s="12" t="s">
        <v>75</v>
      </c>
      <c r="AY146" s="155" t="s">
        <v>129</v>
      </c>
    </row>
    <row r="147" spans="2:65" s="13" customFormat="1" ht="10.199999999999999">
      <c r="B147" s="160"/>
      <c r="D147" s="154" t="s">
        <v>138</v>
      </c>
      <c r="E147" s="161" t="s">
        <v>1</v>
      </c>
      <c r="F147" s="162" t="s">
        <v>450</v>
      </c>
      <c r="H147" s="163">
        <v>-51.441000000000003</v>
      </c>
      <c r="I147" s="164"/>
      <c r="L147" s="160"/>
      <c r="M147" s="165"/>
      <c r="T147" s="166"/>
      <c r="AT147" s="161" t="s">
        <v>138</v>
      </c>
      <c r="AU147" s="161" t="s">
        <v>136</v>
      </c>
      <c r="AV147" s="13" t="s">
        <v>136</v>
      </c>
      <c r="AW147" s="13" t="s">
        <v>31</v>
      </c>
      <c r="AX147" s="13" t="s">
        <v>75</v>
      </c>
      <c r="AY147" s="161" t="s">
        <v>129</v>
      </c>
    </row>
    <row r="148" spans="2:65" s="14" customFormat="1" ht="10.199999999999999">
      <c r="B148" s="167"/>
      <c r="D148" s="154" t="s">
        <v>138</v>
      </c>
      <c r="E148" s="168" t="s">
        <v>1</v>
      </c>
      <c r="F148" s="169" t="s">
        <v>141</v>
      </c>
      <c r="H148" s="170">
        <v>35.495999999999995</v>
      </c>
      <c r="I148" s="171"/>
      <c r="L148" s="167"/>
      <c r="M148" s="172"/>
      <c r="T148" s="173"/>
      <c r="AT148" s="168" t="s">
        <v>138</v>
      </c>
      <c r="AU148" s="168" t="s">
        <v>136</v>
      </c>
      <c r="AV148" s="14" t="s">
        <v>131</v>
      </c>
      <c r="AW148" s="14" t="s">
        <v>31</v>
      </c>
      <c r="AX148" s="14" t="s">
        <v>83</v>
      </c>
      <c r="AY148" s="168" t="s">
        <v>129</v>
      </c>
    </row>
    <row r="149" spans="2:65" s="1" customFormat="1" ht="24.15" customHeight="1">
      <c r="B149" s="31"/>
      <c r="C149" s="139" t="s">
        <v>131</v>
      </c>
      <c r="D149" s="139" t="s">
        <v>132</v>
      </c>
      <c r="E149" s="140" t="s">
        <v>451</v>
      </c>
      <c r="F149" s="141" t="s">
        <v>452</v>
      </c>
      <c r="G149" s="142" t="s">
        <v>135</v>
      </c>
      <c r="H149" s="143">
        <v>86.936999999999998</v>
      </c>
      <c r="I149" s="144"/>
      <c r="J149" s="145">
        <f>ROUND(I149*H149,2)</f>
        <v>0</v>
      </c>
      <c r="K149" s="146"/>
      <c r="L149" s="31"/>
      <c r="M149" s="147" t="s">
        <v>1</v>
      </c>
      <c r="N149" s="148" t="s">
        <v>41</v>
      </c>
      <c r="P149" s="149">
        <f>O149*H149</f>
        <v>0</v>
      </c>
      <c r="Q149" s="149">
        <v>5.1539999999999997E-3</v>
      </c>
      <c r="R149" s="149">
        <f>Q149*H149</f>
        <v>0.44807329799999995</v>
      </c>
      <c r="S149" s="149">
        <v>0</v>
      </c>
      <c r="T149" s="150">
        <f>S149*H149</f>
        <v>0</v>
      </c>
      <c r="AR149" s="151" t="s">
        <v>131</v>
      </c>
      <c r="AT149" s="151" t="s">
        <v>132</v>
      </c>
      <c r="AU149" s="151" t="s">
        <v>136</v>
      </c>
      <c r="AY149" s="16" t="s">
        <v>129</v>
      </c>
      <c r="BE149" s="152">
        <f>IF(N149="základná",J149,0)</f>
        <v>0</v>
      </c>
      <c r="BF149" s="152">
        <f>IF(N149="znížená",J149,0)</f>
        <v>0</v>
      </c>
      <c r="BG149" s="152">
        <f>IF(N149="zákl. prenesená",J149,0)</f>
        <v>0</v>
      </c>
      <c r="BH149" s="152">
        <f>IF(N149="zníž. prenesená",J149,0)</f>
        <v>0</v>
      </c>
      <c r="BI149" s="152">
        <f>IF(N149="nulová",J149,0)</f>
        <v>0</v>
      </c>
      <c r="BJ149" s="16" t="s">
        <v>136</v>
      </c>
      <c r="BK149" s="152">
        <f>ROUND(I149*H149,2)</f>
        <v>0</v>
      </c>
      <c r="BL149" s="16" t="s">
        <v>131</v>
      </c>
      <c r="BM149" s="151" t="s">
        <v>453</v>
      </c>
    </row>
    <row r="150" spans="2:65" s="1" customFormat="1" ht="24.15" customHeight="1">
      <c r="B150" s="31"/>
      <c r="C150" s="139" t="s">
        <v>142</v>
      </c>
      <c r="D150" s="139" t="s">
        <v>132</v>
      </c>
      <c r="E150" s="140" t="s">
        <v>454</v>
      </c>
      <c r="F150" s="141" t="s">
        <v>455</v>
      </c>
      <c r="G150" s="142" t="s">
        <v>135</v>
      </c>
      <c r="H150" s="143">
        <v>26.38</v>
      </c>
      <c r="I150" s="144"/>
      <c r="J150" s="145">
        <f>ROUND(I150*H150,2)</f>
        <v>0</v>
      </c>
      <c r="K150" s="146"/>
      <c r="L150" s="31"/>
      <c r="M150" s="147" t="s">
        <v>1</v>
      </c>
      <c r="N150" s="148" t="s">
        <v>41</v>
      </c>
      <c r="P150" s="149">
        <f>O150*H150</f>
        <v>0</v>
      </c>
      <c r="Q150" s="149">
        <v>1.306E-2</v>
      </c>
      <c r="R150" s="149">
        <f>Q150*H150</f>
        <v>0.34452280000000002</v>
      </c>
      <c r="S150" s="149">
        <v>0</v>
      </c>
      <c r="T150" s="150">
        <f>S150*H150</f>
        <v>0</v>
      </c>
      <c r="AR150" s="151" t="s">
        <v>131</v>
      </c>
      <c r="AT150" s="151" t="s">
        <v>132</v>
      </c>
      <c r="AU150" s="151" t="s">
        <v>136</v>
      </c>
      <c r="AY150" s="16" t="s">
        <v>129</v>
      </c>
      <c r="BE150" s="152">
        <f>IF(N150="základná",J150,0)</f>
        <v>0</v>
      </c>
      <c r="BF150" s="152">
        <f>IF(N150="znížená",J150,0)</f>
        <v>0</v>
      </c>
      <c r="BG150" s="152">
        <f>IF(N150="zákl. prenesená",J150,0)</f>
        <v>0</v>
      </c>
      <c r="BH150" s="152">
        <f>IF(N150="zníž. prenesená",J150,0)</f>
        <v>0</v>
      </c>
      <c r="BI150" s="152">
        <f>IF(N150="nulová",J150,0)</f>
        <v>0</v>
      </c>
      <c r="BJ150" s="16" t="s">
        <v>136</v>
      </c>
      <c r="BK150" s="152">
        <f>ROUND(I150*H150,2)</f>
        <v>0</v>
      </c>
      <c r="BL150" s="16" t="s">
        <v>131</v>
      </c>
      <c r="BM150" s="151" t="s">
        <v>456</v>
      </c>
    </row>
    <row r="151" spans="2:65" s="12" customFormat="1" ht="10.199999999999999">
      <c r="B151" s="153"/>
      <c r="D151" s="154" t="s">
        <v>138</v>
      </c>
      <c r="E151" s="155" t="s">
        <v>1</v>
      </c>
      <c r="F151" s="156" t="s">
        <v>139</v>
      </c>
      <c r="H151" s="155" t="s">
        <v>1</v>
      </c>
      <c r="I151" s="157"/>
      <c r="L151" s="153"/>
      <c r="M151" s="158"/>
      <c r="T151" s="159"/>
      <c r="AT151" s="155" t="s">
        <v>138</v>
      </c>
      <c r="AU151" s="155" t="s">
        <v>136</v>
      </c>
      <c r="AV151" s="12" t="s">
        <v>83</v>
      </c>
      <c r="AW151" s="12" t="s">
        <v>31</v>
      </c>
      <c r="AX151" s="12" t="s">
        <v>75</v>
      </c>
      <c r="AY151" s="155" t="s">
        <v>129</v>
      </c>
    </row>
    <row r="152" spans="2:65" s="13" customFormat="1" ht="10.199999999999999">
      <c r="B152" s="160"/>
      <c r="D152" s="154" t="s">
        <v>138</v>
      </c>
      <c r="E152" s="161" t="s">
        <v>1</v>
      </c>
      <c r="F152" s="162" t="s">
        <v>457</v>
      </c>
      <c r="H152" s="163">
        <v>26.38</v>
      </c>
      <c r="I152" s="164"/>
      <c r="L152" s="160"/>
      <c r="M152" s="165"/>
      <c r="T152" s="166"/>
      <c r="AT152" s="161" t="s">
        <v>138</v>
      </c>
      <c r="AU152" s="161" t="s">
        <v>136</v>
      </c>
      <c r="AV152" s="13" t="s">
        <v>136</v>
      </c>
      <c r="AW152" s="13" t="s">
        <v>31</v>
      </c>
      <c r="AX152" s="13" t="s">
        <v>75</v>
      </c>
      <c r="AY152" s="161" t="s">
        <v>129</v>
      </c>
    </row>
    <row r="153" spans="2:65" s="14" customFormat="1" ht="10.199999999999999">
      <c r="B153" s="167"/>
      <c r="D153" s="154" t="s">
        <v>138</v>
      </c>
      <c r="E153" s="168" t="s">
        <v>1</v>
      </c>
      <c r="F153" s="169" t="s">
        <v>141</v>
      </c>
      <c r="H153" s="170">
        <v>26.38</v>
      </c>
      <c r="I153" s="171"/>
      <c r="L153" s="167"/>
      <c r="M153" s="172"/>
      <c r="T153" s="173"/>
      <c r="AT153" s="168" t="s">
        <v>138</v>
      </c>
      <c r="AU153" s="168" t="s">
        <v>136</v>
      </c>
      <c r="AV153" s="14" t="s">
        <v>131</v>
      </c>
      <c r="AW153" s="14" t="s">
        <v>31</v>
      </c>
      <c r="AX153" s="14" t="s">
        <v>83</v>
      </c>
      <c r="AY153" s="168" t="s">
        <v>129</v>
      </c>
    </row>
    <row r="154" spans="2:65" s="1" customFormat="1" ht="24.15" customHeight="1">
      <c r="B154" s="31"/>
      <c r="C154" s="139" t="s">
        <v>222</v>
      </c>
      <c r="D154" s="139" t="s">
        <v>132</v>
      </c>
      <c r="E154" s="140" t="s">
        <v>458</v>
      </c>
      <c r="F154" s="141" t="s">
        <v>459</v>
      </c>
      <c r="G154" s="142" t="s">
        <v>218</v>
      </c>
      <c r="H154" s="143">
        <v>2</v>
      </c>
      <c r="I154" s="144"/>
      <c r="J154" s="145">
        <f>ROUND(I154*H154,2)</f>
        <v>0</v>
      </c>
      <c r="K154" s="146"/>
      <c r="L154" s="31"/>
      <c r="M154" s="147" t="s">
        <v>1</v>
      </c>
      <c r="N154" s="148" t="s">
        <v>41</v>
      </c>
      <c r="P154" s="149">
        <f>O154*H154</f>
        <v>0</v>
      </c>
      <c r="Q154" s="149">
        <v>1.749587E-2</v>
      </c>
      <c r="R154" s="149">
        <f>Q154*H154</f>
        <v>3.499174E-2</v>
      </c>
      <c r="S154" s="149">
        <v>0</v>
      </c>
      <c r="T154" s="150">
        <f>S154*H154</f>
        <v>0</v>
      </c>
      <c r="AR154" s="151" t="s">
        <v>131</v>
      </c>
      <c r="AT154" s="151" t="s">
        <v>132</v>
      </c>
      <c r="AU154" s="151" t="s">
        <v>136</v>
      </c>
      <c r="AY154" s="16" t="s">
        <v>129</v>
      </c>
      <c r="BE154" s="152">
        <f>IF(N154="základná",J154,0)</f>
        <v>0</v>
      </c>
      <c r="BF154" s="152">
        <f>IF(N154="znížená",J154,0)</f>
        <v>0</v>
      </c>
      <c r="BG154" s="152">
        <f>IF(N154="zákl. prenesená",J154,0)</f>
        <v>0</v>
      </c>
      <c r="BH154" s="152">
        <f>IF(N154="zníž. prenesená",J154,0)</f>
        <v>0</v>
      </c>
      <c r="BI154" s="152">
        <f>IF(N154="nulová",J154,0)</f>
        <v>0</v>
      </c>
      <c r="BJ154" s="16" t="s">
        <v>136</v>
      </c>
      <c r="BK154" s="152">
        <f>ROUND(I154*H154,2)</f>
        <v>0</v>
      </c>
      <c r="BL154" s="16" t="s">
        <v>131</v>
      </c>
      <c r="BM154" s="151" t="s">
        <v>460</v>
      </c>
    </row>
    <row r="155" spans="2:65" s="1" customFormat="1" ht="21.75" customHeight="1">
      <c r="B155" s="31"/>
      <c r="C155" s="187" t="s">
        <v>229</v>
      </c>
      <c r="D155" s="187" t="s">
        <v>215</v>
      </c>
      <c r="E155" s="188" t="s">
        <v>461</v>
      </c>
      <c r="F155" s="189" t="s">
        <v>462</v>
      </c>
      <c r="G155" s="190" t="s">
        <v>218</v>
      </c>
      <c r="H155" s="191">
        <v>2</v>
      </c>
      <c r="I155" s="192"/>
      <c r="J155" s="193">
        <f>ROUND(I155*H155,2)</f>
        <v>0</v>
      </c>
      <c r="K155" s="194"/>
      <c r="L155" s="195"/>
      <c r="M155" s="196" t="s">
        <v>1</v>
      </c>
      <c r="N155" s="197" t="s">
        <v>41</v>
      </c>
      <c r="P155" s="149">
        <f>O155*H155</f>
        <v>0</v>
      </c>
      <c r="Q155" s="149">
        <v>1.2E-2</v>
      </c>
      <c r="R155" s="149">
        <f>Q155*H155</f>
        <v>2.4E-2</v>
      </c>
      <c r="S155" s="149">
        <v>0</v>
      </c>
      <c r="T155" s="150">
        <f>S155*H155</f>
        <v>0</v>
      </c>
      <c r="AR155" s="151" t="s">
        <v>219</v>
      </c>
      <c r="AT155" s="151" t="s">
        <v>215</v>
      </c>
      <c r="AU155" s="151" t="s">
        <v>136</v>
      </c>
      <c r="AY155" s="16" t="s">
        <v>129</v>
      </c>
      <c r="BE155" s="152">
        <f>IF(N155="základná",J155,0)</f>
        <v>0</v>
      </c>
      <c r="BF155" s="152">
        <f>IF(N155="znížená",J155,0)</f>
        <v>0</v>
      </c>
      <c r="BG155" s="152">
        <f>IF(N155="zákl. prenesená",J155,0)</f>
        <v>0</v>
      </c>
      <c r="BH155" s="152">
        <f>IF(N155="zníž. prenesená",J155,0)</f>
        <v>0</v>
      </c>
      <c r="BI155" s="152">
        <f>IF(N155="nulová",J155,0)</f>
        <v>0</v>
      </c>
      <c r="BJ155" s="16" t="s">
        <v>136</v>
      </c>
      <c r="BK155" s="152">
        <f>ROUND(I155*H155,2)</f>
        <v>0</v>
      </c>
      <c r="BL155" s="16" t="s">
        <v>131</v>
      </c>
      <c r="BM155" s="151" t="s">
        <v>463</v>
      </c>
    </row>
    <row r="156" spans="2:65" s="11" customFormat="1" ht="22.8" customHeight="1">
      <c r="B156" s="128"/>
      <c r="D156" s="129" t="s">
        <v>74</v>
      </c>
      <c r="E156" s="137" t="s">
        <v>144</v>
      </c>
      <c r="F156" s="137" t="s">
        <v>152</v>
      </c>
      <c r="I156" s="131"/>
      <c r="J156" s="138">
        <f>BK156</f>
        <v>0</v>
      </c>
      <c r="L156" s="128"/>
      <c r="M156" s="132"/>
      <c r="P156" s="133">
        <f>SUM(P157:P186)</f>
        <v>0</v>
      </c>
      <c r="R156" s="133">
        <f>SUM(R157:R186)</f>
        <v>2.5680000000000001E-4</v>
      </c>
      <c r="T156" s="134">
        <f>SUM(T157:T186)</f>
        <v>8.2150870000000005</v>
      </c>
      <c r="AR156" s="129" t="s">
        <v>83</v>
      </c>
      <c r="AT156" s="135" t="s">
        <v>74</v>
      </c>
      <c r="AU156" s="135" t="s">
        <v>83</v>
      </c>
      <c r="AY156" s="129" t="s">
        <v>129</v>
      </c>
      <c r="BK156" s="136">
        <f>SUM(BK157:BK186)</f>
        <v>0</v>
      </c>
    </row>
    <row r="157" spans="2:65" s="1" customFormat="1" ht="37.799999999999997" customHeight="1">
      <c r="B157" s="31"/>
      <c r="C157" s="139" t="s">
        <v>219</v>
      </c>
      <c r="D157" s="139" t="s">
        <v>132</v>
      </c>
      <c r="E157" s="140" t="s">
        <v>464</v>
      </c>
      <c r="F157" s="141" t="s">
        <v>465</v>
      </c>
      <c r="G157" s="142" t="s">
        <v>135</v>
      </c>
      <c r="H157" s="143">
        <v>45.348999999999997</v>
      </c>
      <c r="I157" s="144"/>
      <c r="J157" s="145">
        <f>ROUND(I157*H157,2)</f>
        <v>0</v>
      </c>
      <c r="K157" s="146"/>
      <c r="L157" s="31"/>
      <c r="M157" s="147" t="s">
        <v>1</v>
      </c>
      <c r="N157" s="148" t="s">
        <v>41</v>
      </c>
      <c r="P157" s="149">
        <f>O157*H157</f>
        <v>0</v>
      </c>
      <c r="Q157" s="149">
        <v>0</v>
      </c>
      <c r="R157" s="149">
        <f>Q157*H157</f>
        <v>0</v>
      </c>
      <c r="S157" s="149">
        <v>0.115</v>
      </c>
      <c r="T157" s="150">
        <f>S157*H157</f>
        <v>5.2151350000000001</v>
      </c>
      <c r="AR157" s="151" t="s">
        <v>131</v>
      </c>
      <c r="AT157" s="151" t="s">
        <v>132</v>
      </c>
      <c r="AU157" s="151" t="s">
        <v>136</v>
      </c>
      <c r="AY157" s="16" t="s">
        <v>129</v>
      </c>
      <c r="BE157" s="152">
        <f>IF(N157="základná",J157,0)</f>
        <v>0</v>
      </c>
      <c r="BF157" s="152">
        <f>IF(N157="znížená",J157,0)</f>
        <v>0</v>
      </c>
      <c r="BG157" s="152">
        <f>IF(N157="zákl. prenesená",J157,0)</f>
        <v>0</v>
      </c>
      <c r="BH157" s="152">
        <f>IF(N157="zníž. prenesená",J157,0)</f>
        <v>0</v>
      </c>
      <c r="BI157" s="152">
        <f>IF(N157="nulová",J157,0)</f>
        <v>0</v>
      </c>
      <c r="BJ157" s="16" t="s">
        <v>136</v>
      </c>
      <c r="BK157" s="152">
        <f>ROUND(I157*H157,2)</f>
        <v>0</v>
      </c>
      <c r="BL157" s="16" t="s">
        <v>131</v>
      </c>
      <c r="BM157" s="151" t="s">
        <v>466</v>
      </c>
    </row>
    <row r="158" spans="2:65" s="12" customFormat="1" ht="10.199999999999999">
      <c r="B158" s="153"/>
      <c r="D158" s="154" t="s">
        <v>138</v>
      </c>
      <c r="E158" s="155" t="s">
        <v>1</v>
      </c>
      <c r="F158" s="156" t="s">
        <v>139</v>
      </c>
      <c r="H158" s="155" t="s">
        <v>1</v>
      </c>
      <c r="I158" s="157"/>
      <c r="L158" s="153"/>
      <c r="M158" s="158"/>
      <c r="T158" s="159"/>
      <c r="AT158" s="155" t="s">
        <v>138</v>
      </c>
      <c r="AU158" s="155" t="s">
        <v>136</v>
      </c>
      <c r="AV158" s="12" t="s">
        <v>83</v>
      </c>
      <c r="AW158" s="12" t="s">
        <v>31</v>
      </c>
      <c r="AX158" s="12" t="s">
        <v>75</v>
      </c>
      <c r="AY158" s="155" t="s">
        <v>129</v>
      </c>
    </row>
    <row r="159" spans="2:65" s="13" customFormat="1" ht="10.199999999999999">
      <c r="B159" s="160"/>
      <c r="D159" s="154" t="s">
        <v>138</v>
      </c>
      <c r="E159" s="161" t="s">
        <v>1</v>
      </c>
      <c r="F159" s="162" t="s">
        <v>467</v>
      </c>
      <c r="H159" s="163">
        <v>45.348999999999997</v>
      </c>
      <c r="I159" s="164"/>
      <c r="L159" s="160"/>
      <c r="M159" s="165"/>
      <c r="T159" s="166"/>
      <c r="AT159" s="161" t="s">
        <v>138</v>
      </c>
      <c r="AU159" s="161" t="s">
        <v>136</v>
      </c>
      <c r="AV159" s="13" t="s">
        <v>136</v>
      </c>
      <c r="AW159" s="13" t="s">
        <v>31</v>
      </c>
      <c r="AX159" s="13" t="s">
        <v>75</v>
      </c>
      <c r="AY159" s="161" t="s">
        <v>129</v>
      </c>
    </row>
    <row r="160" spans="2:65" s="14" customFormat="1" ht="10.199999999999999">
      <c r="B160" s="167"/>
      <c r="D160" s="154" t="s">
        <v>138</v>
      </c>
      <c r="E160" s="168" t="s">
        <v>1</v>
      </c>
      <c r="F160" s="169" t="s">
        <v>141</v>
      </c>
      <c r="H160" s="170">
        <v>45.348999999999997</v>
      </c>
      <c r="I160" s="171"/>
      <c r="L160" s="167"/>
      <c r="M160" s="172"/>
      <c r="T160" s="173"/>
      <c r="AT160" s="168" t="s">
        <v>138</v>
      </c>
      <c r="AU160" s="168" t="s">
        <v>136</v>
      </c>
      <c r="AV160" s="14" t="s">
        <v>131</v>
      </c>
      <c r="AW160" s="14" t="s">
        <v>31</v>
      </c>
      <c r="AX160" s="14" t="s">
        <v>83</v>
      </c>
      <c r="AY160" s="168" t="s">
        <v>129</v>
      </c>
    </row>
    <row r="161" spans="2:65" s="1" customFormat="1" ht="24.15" customHeight="1">
      <c r="B161" s="31"/>
      <c r="C161" s="139" t="s">
        <v>144</v>
      </c>
      <c r="D161" s="139" t="s">
        <v>132</v>
      </c>
      <c r="E161" s="140" t="s">
        <v>246</v>
      </c>
      <c r="F161" s="141" t="s">
        <v>247</v>
      </c>
      <c r="G161" s="142" t="s">
        <v>135</v>
      </c>
      <c r="H161" s="143">
        <v>25.68</v>
      </c>
      <c r="I161" s="144"/>
      <c r="J161" s="145">
        <f>ROUND(I161*H161,2)</f>
        <v>0</v>
      </c>
      <c r="K161" s="146"/>
      <c r="L161" s="31"/>
      <c r="M161" s="147" t="s">
        <v>1</v>
      </c>
      <c r="N161" s="148" t="s">
        <v>41</v>
      </c>
      <c r="P161" s="149">
        <f>O161*H161</f>
        <v>0</v>
      </c>
      <c r="Q161" s="149">
        <v>1.0000000000000001E-5</v>
      </c>
      <c r="R161" s="149">
        <f>Q161*H161</f>
        <v>2.5680000000000001E-4</v>
      </c>
      <c r="S161" s="149">
        <v>6.0000000000000001E-3</v>
      </c>
      <c r="T161" s="150">
        <f>S161*H161</f>
        <v>0.15407999999999999</v>
      </c>
      <c r="AR161" s="151" t="s">
        <v>131</v>
      </c>
      <c r="AT161" s="151" t="s">
        <v>132</v>
      </c>
      <c r="AU161" s="151" t="s">
        <v>136</v>
      </c>
      <c r="AY161" s="16" t="s">
        <v>129</v>
      </c>
      <c r="BE161" s="152">
        <f>IF(N161="základná",J161,0)</f>
        <v>0</v>
      </c>
      <c r="BF161" s="152">
        <f>IF(N161="znížená",J161,0)</f>
        <v>0</v>
      </c>
      <c r="BG161" s="152">
        <f>IF(N161="zákl. prenesená",J161,0)</f>
        <v>0</v>
      </c>
      <c r="BH161" s="152">
        <f>IF(N161="zníž. prenesená",J161,0)</f>
        <v>0</v>
      </c>
      <c r="BI161" s="152">
        <f>IF(N161="nulová",J161,0)</f>
        <v>0</v>
      </c>
      <c r="BJ161" s="16" t="s">
        <v>136</v>
      </c>
      <c r="BK161" s="152">
        <f>ROUND(I161*H161,2)</f>
        <v>0</v>
      </c>
      <c r="BL161" s="16" t="s">
        <v>131</v>
      </c>
      <c r="BM161" s="151" t="s">
        <v>468</v>
      </c>
    </row>
    <row r="162" spans="2:65" s="12" customFormat="1" ht="10.199999999999999">
      <c r="B162" s="153"/>
      <c r="D162" s="154" t="s">
        <v>138</v>
      </c>
      <c r="E162" s="155" t="s">
        <v>1</v>
      </c>
      <c r="F162" s="156" t="s">
        <v>139</v>
      </c>
      <c r="H162" s="155" t="s">
        <v>1</v>
      </c>
      <c r="I162" s="157"/>
      <c r="L162" s="153"/>
      <c r="M162" s="158"/>
      <c r="T162" s="159"/>
      <c r="AT162" s="155" t="s">
        <v>138</v>
      </c>
      <c r="AU162" s="155" t="s">
        <v>136</v>
      </c>
      <c r="AV162" s="12" t="s">
        <v>83</v>
      </c>
      <c r="AW162" s="12" t="s">
        <v>31</v>
      </c>
      <c r="AX162" s="12" t="s">
        <v>75</v>
      </c>
      <c r="AY162" s="155" t="s">
        <v>129</v>
      </c>
    </row>
    <row r="163" spans="2:65" s="13" customFormat="1" ht="10.199999999999999">
      <c r="B163" s="160"/>
      <c r="D163" s="154" t="s">
        <v>138</v>
      </c>
      <c r="E163" s="161" t="s">
        <v>1</v>
      </c>
      <c r="F163" s="162" t="s">
        <v>469</v>
      </c>
      <c r="H163" s="163">
        <v>25.68</v>
      </c>
      <c r="I163" s="164"/>
      <c r="L163" s="160"/>
      <c r="M163" s="165"/>
      <c r="T163" s="166"/>
      <c r="AT163" s="161" t="s">
        <v>138</v>
      </c>
      <c r="AU163" s="161" t="s">
        <v>136</v>
      </c>
      <c r="AV163" s="13" t="s">
        <v>136</v>
      </c>
      <c r="AW163" s="13" t="s">
        <v>31</v>
      </c>
      <c r="AX163" s="13" t="s">
        <v>75</v>
      </c>
      <c r="AY163" s="161" t="s">
        <v>129</v>
      </c>
    </row>
    <row r="164" spans="2:65" s="14" customFormat="1" ht="10.199999999999999">
      <c r="B164" s="167"/>
      <c r="D164" s="154" t="s">
        <v>138</v>
      </c>
      <c r="E164" s="168" t="s">
        <v>1</v>
      </c>
      <c r="F164" s="169" t="s">
        <v>141</v>
      </c>
      <c r="H164" s="170">
        <v>25.68</v>
      </c>
      <c r="I164" s="171"/>
      <c r="L164" s="167"/>
      <c r="M164" s="172"/>
      <c r="T164" s="173"/>
      <c r="AT164" s="168" t="s">
        <v>138</v>
      </c>
      <c r="AU164" s="168" t="s">
        <v>136</v>
      </c>
      <c r="AV164" s="14" t="s">
        <v>131</v>
      </c>
      <c r="AW164" s="14" t="s">
        <v>31</v>
      </c>
      <c r="AX164" s="14" t="s">
        <v>83</v>
      </c>
      <c r="AY164" s="168" t="s">
        <v>129</v>
      </c>
    </row>
    <row r="165" spans="2:65" s="1" customFormat="1" ht="24.15" customHeight="1">
      <c r="B165" s="31"/>
      <c r="C165" s="139" t="s">
        <v>148</v>
      </c>
      <c r="D165" s="139" t="s">
        <v>132</v>
      </c>
      <c r="E165" s="140" t="s">
        <v>251</v>
      </c>
      <c r="F165" s="141" t="s">
        <v>252</v>
      </c>
      <c r="G165" s="142" t="s">
        <v>135</v>
      </c>
      <c r="H165" s="143">
        <v>51.36</v>
      </c>
      <c r="I165" s="144"/>
      <c r="J165" s="145">
        <f>ROUND(I165*H165,2)</f>
        <v>0</v>
      </c>
      <c r="K165" s="146"/>
      <c r="L165" s="31"/>
      <c r="M165" s="147" t="s">
        <v>1</v>
      </c>
      <c r="N165" s="148" t="s">
        <v>41</v>
      </c>
      <c r="P165" s="149">
        <f>O165*H165</f>
        <v>0</v>
      </c>
      <c r="Q165" s="149">
        <v>0</v>
      </c>
      <c r="R165" s="149">
        <f>Q165*H165</f>
        <v>0</v>
      </c>
      <c r="S165" s="149">
        <v>2E-3</v>
      </c>
      <c r="T165" s="150">
        <f>S165*H165</f>
        <v>0.10272000000000001</v>
      </c>
      <c r="AR165" s="151" t="s">
        <v>131</v>
      </c>
      <c r="AT165" s="151" t="s">
        <v>132</v>
      </c>
      <c r="AU165" s="151" t="s">
        <v>136</v>
      </c>
      <c r="AY165" s="16" t="s">
        <v>129</v>
      </c>
      <c r="BE165" s="152">
        <f>IF(N165="základná",J165,0)</f>
        <v>0</v>
      </c>
      <c r="BF165" s="152">
        <f>IF(N165="znížená",J165,0)</f>
        <v>0</v>
      </c>
      <c r="BG165" s="152">
        <f>IF(N165="zákl. prenesená",J165,0)</f>
        <v>0</v>
      </c>
      <c r="BH165" s="152">
        <f>IF(N165="zníž. prenesená",J165,0)</f>
        <v>0</v>
      </c>
      <c r="BI165" s="152">
        <f>IF(N165="nulová",J165,0)</f>
        <v>0</v>
      </c>
      <c r="BJ165" s="16" t="s">
        <v>136</v>
      </c>
      <c r="BK165" s="152">
        <f>ROUND(I165*H165,2)</f>
        <v>0</v>
      </c>
      <c r="BL165" s="16" t="s">
        <v>131</v>
      </c>
      <c r="BM165" s="151" t="s">
        <v>470</v>
      </c>
    </row>
    <row r="166" spans="2:65" s="13" customFormat="1" ht="10.199999999999999">
      <c r="B166" s="160"/>
      <c r="D166" s="154" t="s">
        <v>138</v>
      </c>
      <c r="F166" s="162" t="s">
        <v>471</v>
      </c>
      <c r="H166" s="163">
        <v>51.36</v>
      </c>
      <c r="I166" s="164"/>
      <c r="L166" s="160"/>
      <c r="M166" s="165"/>
      <c r="T166" s="166"/>
      <c r="AT166" s="161" t="s">
        <v>138</v>
      </c>
      <c r="AU166" s="161" t="s">
        <v>136</v>
      </c>
      <c r="AV166" s="13" t="s">
        <v>136</v>
      </c>
      <c r="AW166" s="13" t="s">
        <v>4</v>
      </c>
      <c r="AX166" s="13" t="s">
        <v>83</v>
      </c>
      <c r="AY166" s="161" t="s">
        <v>129</v>
      </c>
    </row>
    <row r="167" spans="2:65" s="1" customFormat="1" ht="37.799999999999997" customHeight="1">
      <c r="B167" s="31"/>
      <c r="C167" s="139" t="s">
        <v>472</v>
      </c>
      <c r="D167" s="139" t="s">
        <v>132</v>
      </c>
      <c r="E167" s="140" t="s">
        <v>261</v>
      </c>
      <c r="F167" s="141" t="s">
        <v>262</v>
      </c>
      <c r="G167" s="142" t="s">
        <v>135</v>
      </c>
      <c r="H167" s="143">
        <v>25.68</v>
      </c>
      <c r="I167" s="144"/>
      <c r="J167" s="145">
        <f>ROUND(I167*H167,2)</f>
        <v>0</v>
      </c>
      <c r="K167" s="146"/>
      <c r="L167" s="31"/>
      <c r="M167" s="147" t="s">
        <v>1</v>
      </c>
      <c r="N167" s="148" t="s">
        <v>41</v>
      </c>
      <c r="P167" s="149">
        <f>O167*H167</f>
        <v>0</v>
      </c>
      <c r="Q167" s="149">
        <v>0</v>
      </c>
      <c r="R167" s="149">
        <f>Q167*H167</f>
        <v>0</v>
      </c>
      <c r="S167" s="149">
        <v>6.5000000000000002E-2</v>
      </c>
      <c r="T167" s="150">
        <f>S167*H167</f>
        <v>1.6692</v>
      </c>
      <c r="AR167" s="151" t="s">
        <v>131</v>
      </c>
      <c r="AT167" s="151" t="s">
        <v>132</v>
      </c>
      <c r="AU167" s="151" t="s">
        <v>136</v>
      </c>
      <c r="AY167" s="16" t="s">
        <v>129</v>
      </c>
      <c r="BE167" s="152">
        <f>IF(N167="základná",J167,0)</f>
        <v>0</v>
      </c>
      <c r="BF167" s="152">
        <f>IF(N167="znížená",J167,0)</f>
        <v>0</v>
      </c>
      <c r="BG167" s="152">
        <f>IF(N167="zákl. prenesená",J167,0)</f>
        <v>0</v>
      </c>
      <c r="BH167" s="152">
        <f>IF(N167="zníž. prenesená",J167,0)</f>
        <v>0</v>
      </c>
      <c r="BI167" s="152">
        <f>IF(N167="nulová",J167,0)</f>
        <v>0</v>
      </c>
      <c r="BJ167" s="16" t="s">
        <v>136</v>
      </c>
      <c r="BK167" s="152">
        <f>ROUND(I167*H167,2)</f>
        <v>0</v>
      </c>
      <c r="BL167" s="16" t="s">
        <v>131</v>
      </c>
      <c r="BM167" s="151" t="s">
        <v>473</v>
      </c>
    </row>
    <row r="168" spans="2:65" s="12" customFormat="1" ht="10.199999999999999">
      <c r="B168" s="153"/>
      <c r="D168" s="154" t="s">
        <v>138</v>
      </c>
      <c r="E168" s="155" t="s">
        <v>1</v>
      </c>
      <c r="F168" s="156" t="s">
        <v>139</v>
      </c>
      <c r="H168" s="155" t="s">
        <v>1</v>
      </c>
      <c r="I168" s="157"/>
      <c r="L168" s="153"/>
      <c r="M168" s="158"/>
      <c r="T168" s="159"/>
      <c r="AT168" s="155" t="s">
        <v>138</v>
      </c>
      <c r="AU168" s="155" t="s">
        <v>136</v>
      </c>
      <c r="AV168" s="12" t="s">
        <v>83</v>
      </c>
      <c r="AW168" s="12" t="s">
        <v>31</v>
      </c>
      <c r="AX168" s="12" t="s">
        <v>75</v>
      </c>
      <c r="AY168" s="155" t="s">
        <v>129</v>
      </c>
    </row>
    <row r="169" spans="2:65" s="13" customFormat="1" ht="10.199999999999999">
      <c r="B169" s="160"/>
      <c r="D169" s="154" t="s">
        <v>138</v>
      </c>
      <c r="E169" s="161" t="s">
        <v>1</v>
      </c>
      <c r="F169" s="162" t="s">
        <v>474</v>
      </c>
      <c r="H169" s="163">
        <v>25.68</v>
      </c>
      <c r="I169" s="164"/>
      <c r="L169" s="160"/>
      <c r="M169" s="165"/>
      <c r="T169" s="166"/>
      <c r="AT169" s="161" t="s">
        <v>138</v>
      </c>
      <c r="AU169" s="161" t="s">
        <v>136</v>
      </c>
      <c r="AV169" s="13" t="s">
        <v>136</v>
      </c>
      <c r="AW169" s="13" t="s">
        <v>31</v>
      </c>
      <c r="AX169" s="13" t="s">
        <v>75</v>
      </c>
      <c r="AY169" s="161" t="s">
        <v>129</v>
      </c>
    </row>
    <row r="170" spans="2:65" s="14" customFormat="1" ht="10.199999999999999">
      <c r="B170" s="167"/>
      <c r="D170" s="154" t="s">
        <v>138</v>
      </c>
      <c r="E170" s="168" t="s">
        <v>1</v>
      </c>
      <c r="F170" s="169" t="s">
        <v>141</v>
      </c>
      <c r="H170" s="170">
        <v>25.68</v>
      </c>
      <c r="I170" s="171"/>
      <c r="L170" s="167"/>
      <c r="M170" s="172"/>
      <c r="T170" s="173"/>
      <c r="AT170" s="168" t="s">
        <v>138</v>
      </c>
      <c r="AU170" s="168" t="s">
        <v>136</v>
      </c>
      <c r="AV170" s="14" t="s">
        <v>131</v>
      </c>
      <c r="AW170" s="14" t="s">
        <v>31</v>
      </c>
      <c r="AX170" s="14" t="s">
        <v>83</v>
      </c>
      <c r="AY170" s="168" t="s">
        <v>129</v>
      </c>
    </row>
    <row r="171" spans="2:65" s="1" customFormat="1" ht="21.75" customHeight="1">
      <c r="B171" s="31"/>
      <c r="C171" s="139" t="s">
        <v>239</v>
      </c>
      <c r="D171" s="139" t="s">
        <v>132</v>
      </c>
      <c r="E171" s="140" t="s">
        <v>266</v>
      </c>
      <c r="F171" s="141" t="s">
        <v>267</v>
      </c>
      <c r="G171" s="142" t="s">
        <v>268</v>
      </c>
      <c r="H171" s="143">
        <v>31.44</v>
      </c>
      <c r="I171" s="144"/>
      <c r="J171" s="145">
        <f>ROUND(I171*H171,2)</f>
        <v>0</v>
      </c>
      <c r="K171" s="146"/>
      <c r="L171" s="31"/>
      <c r="M171" s="147" t="s">
        <v>1</v>
      </c>
      <c r="N171" s="148" t="s">
        <v>41</v>
      </c>
      <c r="P171" s="149">
        <f>O171*H171</f>
        <v>0</v>
      </c>
      <c r="Q171" s="149">
        <v>0</v>
      </c>
      <c r="R171" s="149">
        <f>Q171*H171</f>
        <v>0</v>
      </c>
      <c r="S171" s="149">
        <v>1.2E-2</v>
      </c>
      <c r="T171" s="150">
        <f>S171*H171</f>
        <v>0.37728</v>
      </c>
      <c r="AR171" s="151" t="s">
        <v>131</v>
      </c>
      <c r="AT171" s="151" t="s">
        <v>132</v>
      </c>
      <c r="AU171" s="151" t="s">
        <v>136</v>
      </c>
      <c r="AY171" s="16" t="s">
        <v>129</v>
      </c>
      <c r="BE171" s="152">
        <f>IF(N171="základná",J171,0)</f>
        <v>0</v>
      </c>
      <c r="BF171" s="152">
        <f>IF(N171="znížená",J171,0)</f>
        <v>0</v>
      </c>
      <c r="BG171" s="152">
        <f>IF(N171="zákl. prenesená",J171,0)</f>
        <v>0</v>
      </c>
      <c r="BH171" s="152">
        <f>IF(N171="zníž. prenesená",J171,0)</f>
        <v>0</v>
      </c>
      <c r="BI171" s="152">
        <f>IF(N171="nulová",J171,0)</f>
        <v>0</v>
      </c>
      <c r="BJ171" s="16" t="s">
        <v>136</v>
      </c>
      <c r="BK171" s="152">
        <f>ROUND(I171*H171,2)</f>
        <v>0</v>
      </c>
      <c r="BL171" s="16" t="s">
        <v>131</v>
      </c>
      <c r="BM171" s="151" t="s">
        <v>475</v>
      </c>
    </row>
    <row r="172" spans="2:65" s="12" customFormat="1" ht="10.199999999999999">
      <c r="B172" s="153"/>
      <c r="D172" s="154" t="s">
        <v>138</v>
      </c>
      <c r="E172" s="155" t="s">
        <v>1</v>
      </c>
      <c r="F172" s="156" t="s">
        <v>139</v>
      </c>
      <c r="H172" s="155" t="s">
        <v>1</v>
      </c>
      <c r="I172" s="157"/>
      <c r="L172" s="153"/>
      <c r="M172" s="158"/>
      <c r="T172" s="159"/>
      <c r="AT172" s="155" t="s">
        <v>138</v>
      </c>
      <c r="AU172" s="155" t="s">
        <v>136</v>
      </c>
      <c r="AV172" s="12" t="s">
        <v>83</v>
      </c>
      <c r="AW172" s="12" t="s">
        <v>31</v>
      </c>
      <c r="AX172" s="12" t="s">
        <v>75</v>
      </c>
      <c r="AY172" s="155" t="s">
        <v>129</v>
      </c>
    </row>
    <row r="173" spans="2:65" s="13" customFormat="1" ht="10.199999999999999">
      <c r="B173" s="160"/>
      <c r="D173" s="154" t="s">
        <v>138</v>
      </c>
      <c r="E173" s="161" t="s">
        <v>1</v>
      </c>
      <c r="F173" s="162" t="s">
        <v>476</v>
      </c>
      <c r="H173" s="163">
        <v>31.44</v>
      </c>
      <c r="I173" s="164"/>
      <c r="L173" s="160"/>
      <c r="M173" s="165"/>
      <c r="T173" s="166"/>
      <c r="AT173" s="161" t="s">
        <v>138</v>
      </c>
      <c r="AU173" s="161" t="s">
        <v>136</v>
      </c>
      <c r="AV173" s="13" t="s">
        <v>136</v>
      </c>
      <c r="AW173" s="13" t="s">
        <v>31</v>
      </c>
      <c r="AX173" s="13" t="s">
        <v>75</v>
      </c>
      <c r="AY173" s="161" t="s">
        <v>129</v>
      </c>
    </row>
    <row r="174" spans="2:65" s="14" customFormat="1" ht="10.199999999999999">
      <c r="B174" s="167"/>
      <c r="D174" s="154" t="s">
        <v>138</v>
      </c>
      <c r="E174" s="168" t="s">
        <v>1</v>
      </c>
      <c r="F174" s="169" t="s">
        <v>141</v>
      </c>
      <c r="H174" s="170">
        <v>31.44</v>
      </c>
      <c r="I174" s="171"/>
      <c r="L174" s="167"/>
      <c r="M174" s="172"/>
      <c r="T174" s="173"/>
      <c r="AT174" s="168" t="s">
        <v>138</v>
      </c>
      <c r="AU174" s="168" t="s">
        <v>136</v>
      </c>
      <c r="AV174" s="14" t="s">
        <v>131</v>
      </c>
      <c r="AW174" s="14" t="s">
        <v>31</v>
      </c>
      <c r="AX174" s="14" t="s">
        <v>83</v>
      </c>
      <c r="AY174" s="168" t="s">
        <v>129</v>
      </c>
    </row>
    <row r="175" spans="2:65" s="1" customFormat="1" ht="24.15" customHeight="1">
      <c r="B175" s="31"/>
      <c r="C175" s="139" t="s">
        <v>245</v>
      </c>
      <c r="D175" s="139" t="s">
        <v>132</v>
      </c>
      <c r="E175" s="140" t="s">
        <v>477</v>
      </c>
      <c r="F175" s="141" t="s">
        <v>478</v>
      </c>
      <c r="G175" s="142" t="s">
        <v>218</v>
      </c>
      <c r="H175" s="143">
        <v>6</v>
      </c>
      <c r="I175" s="144"/>
      <c r="J175" s="145">
        <f>ROUND(I175*H175,2)</f>
        <v>0</v>
      </c>
      <c r="K175" s="146"/>
      <c r="L175" s="31"/>
      <c r="M175" s="147" t="s">
        <v>1</v>
      </c>
      <c r="N175" s="148" t="s">
        <v>41</v>
      </c>
      <c r="P175" s="149">
        <f>O175*H175</f>
        <v>0</v>
      </c>
      <c r="Q175" s="149">
        <v>0</v>
      </c>
      <c r="R175" s="149">
        <f>Q175*H175</f>
        <v>0</v>
      </c>
      <c r="S175" s="149">
        <v>2.4E-2</v>
      </c>
      <c r="T175" s="150">
        <f>S175*H175</f>
        <v>0.14400000000000002</v>
      </c>
      <c r="AR175" s="151" t="s">
        <v>131</v>
      </c>
      <c r="AT175" s="151" t="s">
        <v>132</v>
      </c>
      <c r="AU175" s="151" t="s">
        <v>136</v>
      </c>
      <c r="AY175" s="16" t="s">
        <v>129</v>
      </c>
      <c r="BE175" s="152">
        <f>IF(N175="základná",J175,0)</f>
        <v>0</v>
      </c>
      <c r="BF175" s="152">
        <f>IF(N175="znížená",J175,0)</f>
        <v>0</v>
      </c>
      <c r="BG175" s="152">
        <f>IF(N175="zákl. prenesená",J175,0)</f>
        <v>0</v>
      </c>
      <c r="BH175" s="152">
        <f>IF(N175="zníž. prenesená",J175,0)</f>
        <v>0</v>
      </c>
      <c r="BI175" s="152">
        <f>IF(N175="nulová",J175,0)</f>
        <v>0</v>
      </c>
      <c r="BJ175" s="16" t="s">
        <v>136</v>
      </c>
      <c r="BK175" s="152">
        <f>ROUND(I175*H175,2)</f>
        <v>0</v>
      </c>
      <c r="BL175" s="16" t="s">
        <v>131</v>
      </c>
      <c r="BM175" s="151" t="s">
        <v>479</v>
      </c>
    </row>
    <row r="176" spans="2:65" s="1" customFormat="1" ht="24.15" customHeight="1">
      <c r="B176" s="31"/>
      <c r="C176" s="139" t="s">
        <v>250</v>
      </c>
      <c r="D176" s="139" t="s">
        <v>132</v>
      </c>
      <c r="E176" s="140" t="s">
        <v>480</v>
      </c>
      <c r="F176" s="141" t="s">
        <v>481</v>
      </c>
      <c r="G176" s="142" t="s">
        <v>135</v>
      </c>
      <c r="H176" s="143">
        <v>7.2720000000000002</v>
      </c>
      <c r="I176" s="144"/>
      <c r="J176" s="145">
        <f>ROUND(I176*H176,2)</f>
        <v>0</v>
      </c>
      <c r="K176" s="146"/>
      <c r="L176" s="31"/>
      <c r="M176" s="147" t="s">
        <v>1</v>
      </c>
      <c r="N176" s="148" t="s">
        <v>41</v>
      </c>
      <c r="P176" s="149">
        <f>O176*H176</f>
        <v>0</v>
      </c>
      <c r="Q176" s="149">
        <v>0</v>
      </c>
      <c r="R176" s="149">
        <f>Q176*H176</f>
        <v>0</v>
      </c>
      <c r="S176" s="149">
        <v>7.5999999999999998E-2</v>
      </c>
      <c r="T176" s="150">
        <f>S176*H176</f>
        <v>0.55267200000000005</v>
      </c>
      <c r="AR176" s="151" t="s">
        <v>131</v>
      </c>
      <c r="AT176" s="151" t="s">
        <v>132</v>
      </c>
      <c r="AU176" s="151" t="s">
        <v>136</v>
      </c>
      <c r="AY176" s="16" t="s">
        <v>129</v>
      </c>
      <c r="BE176" s="152">
        <f>IF(N176="základná",J176,0)</f>
        <v>0</v>
      </c>
      <c r="BF176" s="152">
        <f>IF(N176="znížená",J176,0)</f>
        <v>0</v>
      </c>
      <c r="BG176" s="152">
        <f>IF(N176="zákl. prenesená",J176,0)</f>
        <v>0</v>
      </c>
      <c r="BH176" s="152">
        <f>IF(N176="zníž. prenesená",J176,0)</f>
        <v>0</v>
      </c>
      <c r="BI176" s="152">
        <f>IF(N176="nulová",J176,0)</f>
        <v>0</v>
      </c>
      <c r="BJ176" s="16" t="s">
        <v>136</v>
      </c>
      <c r="BK176" s="152">
        <f>ROUND(I176*H176,2)</f>
        <v>0</v>
      </c>
      <c r="BL176" s="16" t="s">
        <v>131</v>
      </c>
      <c r="BM176" s="151" t="s">
        <v>482</v>
      </c>
    </row>
    <row r="177" spans="2:65" s="12" customFormat="1" ht="10.199999999999999">
      <c r="B177" s="153"/>
      <c r="D177" s="154" t="s">
        <v>138</v>
      </c>
      <c r="E177" s="155" t="s">
        <v>1</v>
      </c>
      <c r="F177" s="156" t="s">
        <v>139</v>
      </c>
      <c r="H177" s="155" t="s">
        <v>1</v>
      </c>
      <c r="I177" s="157"/>
      <c r="L177" s="153"/>
      <c r="M177" s="158"/>
      <c r="T177" s="159"/>
      <c r="AT177" s="155" t="s">
        <v>138</v>
      </c>
      <c r="AU177" s="155" t="s">
        <v>136</v>
      </c>
      <c r="AV177" s="12" t="s">
        <v>83</v>
      </c>
      <c r="AW177" s="12" t="s">
        <v>31</v>
      </c>
      <c r="AX177" s="12" t="s">
        <v>75</v>
      </c>
      <c r="AY177" s="155" t="s">
        <v>129</v>
      </c>
    </row>
    <row r="178" spans="2:65" s="13" customFormat="1" ht="10.199999999999999">
      <c r="B178" s="160"/>
      <c r="D178" s="154" t="s">
        <v>138</v>
      </c>
      <c r="E178" s="161" t="s">
        <v>1</v>
      </c>
      <c r="F178" s="162" t="s">
        <v>483</v>
      </c>
      <c r="H178" s="163">
        <v>7.2720000000000002</v>
      </c>
      <c r="I178" s="164"/>
      <c r="L178" s="160"/>
      <c r="M178" s="165"/>
      <c r="T178" s="166"/>
      <c r="AT178" s="161" t="s">
        <v>138</v>
      </c>
      <c r="AU178" s="161" t="s">
        <v>136</v>
      </c>
      <c r="AV178" s="13" t="s">
        <v>136</v>
      </c>
      <c r="AW178" s="13" t="s">
        <v>31</v>
      </c>
      <c r="AX178" s="13" t="s">
        <v>75</v>
      </c>
      <c r="AY178" s="161" t="s">
        <v>129</v>
      </c>
    </row>
    <row r="179" spans="2:65" s="14" customFormat="1" ht="10.199999999999999">
      <c r="B179" s="167"/>
      <c r="D179" s="154" t="s">
        <v>138</v>
      </c>
      <c r="E179" s="168" t="s">
        <v>1</v>
      </c>
      <c r="F179" s="169" t="s">
        <v>141</v>
      </c>
      <c r="H179" s="170">
        <v>7.2720000000000002</v>
      </c>
      <c r="I179" s="171"/>
      <c r="L179" s="167"/>
      <c r="M179" s="172"/>
      <c r="T179" s="173"/>
      <c r="AT179" s="168" t="s">
        <v>138</v>
      </c>
      <c r="AU179" s="168" t="s">
        <v>136</v>
      </c>
      <c r="AV179" s="14" t="s">
        <v>131</v>
      </c>
      <c r="AW179" s="14" t="s">
        <v>31</v>
      </c>
      <c r="AX179" s="14" t="s">
        <v>83</v>
      </c>
      <c r="AY179" s="168" t="s">
        <v>129</v>
      </c>
    </row>
    <row r="180" spans="2:65" s="1" customFormat="1" ht="21.75" customHeight="1">
      <c r="B180" s="31"/>
      <c r="C180" s="139" t="s">
        <v>255</v>
      </c>
      <c r="D180" s="139" t="s">
        <v>132</v>
      </c>
      <c r="E180" s="140" t="s">
        <v>154</v>
      </c>
      <c r="F180" s="141" t="s">
        <v>155</v>
      </c>
      <c r="G180" s="142" t="s">
        <v>156</v>
      </c>
      <c r="H180" s="143">
        <v>8.8010000000000002</v>
      </c>
      <c r="I180" s="144"/>
      <c r="J180" s="145">
        <f>ROUND(I180*H180,2)</f>
        <v>0</v>
      </c>
      <c r="K180" s="146"/>
      <c r="L180" s="31"/>
      <c r="M180" s="147" t="s">
        <v>1</v>
      </c>
      <c r="N180" s="148" t="s">
        <v>41</v>
      </c>
      <c r="P180" s="149">
        <f>O180*H180</f>
        <v>0</v>
      </c>
      <c r="Q180" s="149">
        <v>0</v>
      </c>
      <c r="R180" s="149">
        <f>Q180*H180</f>
        <v>0</v>
      </c>
      <c r="S180" s="149">
        <v>0</v>
      </c>
      <c r="T180" s="150">
        <f>S180*H180</f>
        <v>0</v>
      </c>
      <c r="AR180" s="151" t="s">
        <v>131</v>
      </c>
      <c r="AT180" s="151" t="s">
        <v>132</v>
      </c>
      <c r="AU180" s="151" t="s">
        <v>136</v>
      </c>
      <c r="AY180" s="16" t="s">
        <v>129</v>
      </c>
      <c r="BE180" s="152">
        <f>IF(N180="základná",J180,0)</f>
        <v>0</v>
      </c>
      <c r="BF180" s="152">
        <f>IF(N180="znížená",J180,0)</f>
        <v>0</v>
      </c>
      <c r="BG180" s="152">
        <f>IF(N180="zákl. prenesená",J180,0)</f>
        <v>0</v>
      </c>
      <c r="BH180" s="152">
        <f>IF(N180="zníž. prenesená",J180,0)</f>
        <v>0</v>
      </c>
      <c r="BI180" s="152">
        <f>IF(N180="nulová",J180,0)</f>
        <v>0</v>
      </c>
      <c r="BJ180" s="16" t="s">
        <v>136</v>
      </c>
      <c r="BK180" s="152">
        <f>ROUND(I180*H180,2)</f>
        <v>0</v>
      </c>
      <c r="BL180" s="16" t="s">
        <v>131</v>
      </c>
      <c r="BM180" s="151" t="s">
        <v>484</v>
      </c>
    </row>
    <row r="181" spans="2:65" s="1" customFormat="1" ht="24.15" customHeight="1">
      <c r="B181" s="31"/>
      <c r="C181" s="139" t="s">
        <v>260</v>
      </c>
      <c r="D181" s="139" t="s">
        <v>132</v>
      </c>
      <c r="E181" s="140" t="s">
        <v>159</v>
      </c>
      <c r="F181" s="141" t="s">
        <v>160</v>
      </c>
      <c r="G181" s="142" t="s">
        <v>156</v>
      </c>
      <c r="H181" s="143">
        <v>167.21899999999999</v>
      </c>
      <c r="I181" s="144"/>
      <c r="J181" s="145">
        <f>ROUND(I181*H181,2)</f>
        <v>0</v>
      </c>
      <c r="K181" s="146"/>
      <c r="L181" s="31"/>
      <c r="M181" s="147" t="s">
        <v>1</v>
      </c>
      <c r="N181" s="148" t="s">
        <v>41</v>
      </c>
      <c r="P181" s="149">
        <f>O181*H181</f>
        <v>0</v>
      </c>
      <c r="Q181" s="149">
        <v>0</v>
      </c>
      <c r="R181" s="149">
        <f>Q181*H181</f>
        <v>0</v>
      </c>
      <c r="S181" s="149">
        <v>0</v>
      </c>
      <c r="T181" s="150">
        <f>S181*H181</f>
        <v>0</v>
      </c>
      <c r="AR181" s="151" t="s">
        <v>131</v>
      </c>
      <c r="AT181" s="151" t="s">
        <v>132</v>
      </c>
      <c r="AU181" s="151" t="s">
        <v>136</v>
      </c>
      <c r="AY181" s="16" t="s">
        <v>129</v>
      </c>
      <c r="BE181" s="152">
        <f>IF(N181="základná",J181,0)</f>
        <v>0</v>
      </c>
      <c r="BF181" s="152">
        <f>IF(N181="znížená",J181,0)</f>
        <v>0</v>
      </c>
      <c r="BG181" s="152">
        <f>IF(N181="zákl. prenesená",J181,0)</f>
        <v>0</v>
      </c>
      <c r="BH181" s="152">
        <f>IF(N181="zníž. prenesená",J181,0)</f>
        <v>0</v>
      </c>
      <c r="BI181" s="152">
        <f>IF(N181="nulová",J181,0)</f>
        <v>0</v>
      </c>
      <c r="BJ181" s="16" t="s">
        <v>136</v>
      </c>
      <c r="BK181" s="152">
        <f>ROUND(I181*H181,2)</f>
        <v>0</v>
      </c>
      <c r="BL181" s="16" t="s">
        <v>131</v>
      </c>
      <c r="BM181" s="151" t="s">
        <v>485</v>
      </c>
    </row>
    <row r="182" spans="2:65" s="13" customFormat="1" ht="10.199999999999999">
      <c r="B182" s="160"/>
      <c r="D182" s="154" t="s">
        <v>138</v>
      </c>
      <c r="F182" s="162" t="s">
        <v>486</v>
      </c>
      <c r="H182" s="163">
        <v>167.21899999999999</v>
      </c>
      <c r="I182" s="164"/>
      <c r="L182" s="160"/>
      <c r="M182" s="165"/>
      <c r="T182" s="166"/>
      <c r="AT182" s="161" t="s">
        <v>138</v>
      </c>
      <c r="AU182" s="161" t="s">
        <v>136</v>
      </c>
      <c r="AV182" s="13" t="s">
        <v>136</v>
      </c>
      <c r="AW182" s="13" t="s">
        <v>4</v>
      </c>
      <c r="AX182" s="13" t="s">
        <v>83</v>
      </c>
      <c r="AY182" s="161" t="s">
        <v>129</v>
      </c>
    </row>
    <row r="183" spans="2:65" s="1" customFormat="1" ht="24.15" customHeight="1">
      <c r="B183" s="31"/>
      <c r="C183" s="139" t="s">
        <v>265</v>
      </c>
      <c r="D183" s="139" t="s">
        <v>132</v>
      </c>
      <c r="E183" s="140" t="s">
        <v>164</v>
      </c>
      <c r="F183" s="141" t="s">
        <v>165</v>
      </c>
      <c r="G183" s="142" t="s">
        <v>156</v>
      </c>
      <c r="H183" s="143">
        <v>8.8010000000000002</v>
      </c>
      <c r="I183" s="144"/>
      <c r="J183" s="145">
        <f>ROUND(I183*H183,2)</f>
        <v>0</v>
      </c>
      <c r="K183" s="146"/>
      <c r="L183" s="31"/>
      <c r="M183" s="147" t="s">
        <v>1</v>
      </c>
      <c r="N183" s="148" t="s">
        <v>41</v>
      </c>
      <c r="P183" s="149">
        <f>O183*H183</f>
        <v>0</v>
      </c>
      <c r="Q183" s="149">
        <v>0</v>
      </c>
      <c r="R183" s="149">
        <f>Q183*H183</f>
        <v>0</v>
      </c>
      <c r="S183" s="149">
        <v>0</v>
      </c>
      <c r="T183" s="150">
        <f>S183*H183</f>
        <v>0</v>
      </c>
      <c r="AR183" s="151" t="s">
        <v>131</v>
      </c>
      <c r="AT183" s="151" t="s">
        <v>132</v>
      </c>
      <c r="AU183" s="151" t="s">
        <v>136</v>
      </c>
      <c r="AY183" s="16" t="s">
        <v>129</v>
      </c>
      <c r="BE183" s="152">
        <f>IF(N183="základná",J183,0)</f>
        <v>0</v>
      </c>
      <c r="BF183" s="152">
        <f>IF(N183="znížená",J183,0)</f>
        <v>0</v>
      </c>
      <c r="BG183" s="152">
        <f>IF(N183="zákl. prenesená",J183,0)</f>
        <v>0</v>
      </c>
      <c r="BH183" s="152">
        <f>IF(N183="zníž. prenesená",J183,0)</f>
        <v>0</v>
      </c>
      <c r="BI183" s="152">
        <f>IF(N183="nulová",J183,0)</f>
        <v>0</v>
      </c>
      <c r="BJ183" s="16" t="s">
        <v>136</v>
      </c>
      <c r="BK183" s="152">
        <f>ROUND(I183*H183,2)</f>
        <v>0</v>
      </c>
      <c r="BL183" s="16" t="s">
        <v>131</v>
      </c>
      <c r="BM183" s="151" t="s">
        <v>487</v>
      </c>
    </row>
    <row r="184" spans="2:65" s="1" customFormat="1" ht="24.15" customHeight="1">
      <c r="B184" s="31"/>
      <c r="C184" s="139" t="s">
        <v>140</v>
      </c>
      <c r="D184" s="139" t="s">
        <v>132</v>
      </c>
      <c r="E184" s="140" t="s">
        <v>168</v>
      </c>
      <c r="F184" s="141" t="s">
        <v>169</v>
      </c>
      <c r="G184" s="142" t="s">
        <v>156</v>
      </c>
      <c r="H184" s="143">
        <v>44.005000000000003</v>
      </c>
      <c r="I184" s="144"/>
      <c r="J184" s="145">
        <f>ROUND(I184*H184,2)</f>
        <v>0</v>
      </c>
      <c r="K184" s="146"/>
      <c r="L184" s="31"/>
      <c r="M184" s="147" t="s">
        <v>1</v>
      </c>
      <c r="N184" s="148" t="s">
        <v>41</v>
      </c>
      <c r="P184" s="149">
        <f>O184*H184</f>
        <v>0</v>
      </c>
      <c r="Q184" s="149">
        <v>0</v>
      </c>
      <c r="R184" s="149">
        <f>Q184*H184</f>
        <v>0</v>
      </c>
      <c r="S184" s="149">
        <v>0</v>
      </c>
      <c r="T184" s="150">
        <f>S184*H184</f>
        <v>0</v>
      </c>
      <c r="AR184" s="151" t="s">
        <v>131</v>
      </c>
      <c r="AT184" s="151" t="s">
        <v>132</v>
      </c>
      <c r="AU184" s="151" t="s">
        <v>136</v>
      </c>
      <c r="AY184" s="16" t="s">
        <v>129</v>
      </c>
      <c r="BE184" s="152">
        <f>IF(N184="základná",J184,0)</f>
        <v>0</v>
      </c>
      <c r="BF184" s="152">
        <f>IF(N184="znížená",J184,0)</f>
        <v>0</v>
      </c>
      <c r="BG184" s="152">
        <f>IF(N184="zákl. prenesená",J184,0)</f>
        <v>0</v>
      </c>
      <c r="BH184" s="152">
        <f>IF(N184="zníž. prenesená",J184,0)</f>
        <v>0</v>
      </c>
      <c r="BI184" s="152">
        <f>IF(N184="nulová",J184,0)</f>
        <v>0</v>
      </c>
      <c r="BJ184" s="16" t="s">
        <v>136</v>
      </c>
      <c r="BK184" s="152">
        <f>ROUND(I184*H184,2)</f>
        <v>0</v>
      </c>
      <c r="BL184" s="16" t="s">
        <v>131</v>
      </c>
      <c r="BM184" s="151" t="s">
        <v>488</v>
      </c>
    </row>
    <row r="185" spans="2:65" s="13" customFormat="1" ht="10.199999999999999">
      <c r="B185" s="160"/>
      <c r="D185" s="154" t="s">
        <v>138</v>
      </c>
      <c r="F185" s="162" t="s">
        <v>489</v>
      </c>
      <c r="H185" s="163">
        <v>44.005000000000003</v>
      </c>
      <c r="I185" s="164"/>
      <c r="L185" s="160"/>
      <c r="M185" s="165"/>
      <c r="T185" s="166"/>
      <c r="AT185" s="161" t="s">
        <v>138</v>
      </c>
      <c r="AU185" s="161" t="s">
        <v>136</v>
      </c>
      <c r="AV185" s="13" t="s">
        <v>136</v>
      </c>
      <c r="AW185" s="13" t="s">
        <v>4</v>
      </c>
      <c r="AX185" s="13" t="s">
        <v>83</v>
      </c>
      <c r="AY185" s="161" t="s">
        <v>129</v>
      </c>
    </row>
    <row r="186" spans="2:65" s="1" customFormat="1" ht="24.15" customHeight="1">
      <c r="B186" s="31"/>
      <c r="C186" s="139" t="s">
        <v>274</v>
      </c>
      <c r="D186" s="139" t="s">
        <v>132</v>
      </c>
      <c r="E186" s="140" t="s">
        <v>300</v>
      </c>
      <c r="F186" s="141" t="s">
        <v>301</v>
      </c>
      <c r="G186" s="142" t="s">
        <v>156</v>
      </c>
      <c r="H186" s="143">
        <v>8.8010000000000002</v>
      </c>
      <c r="I186" s="144"/>
      <c r="J186" s="145">
        <f>ROUND(I186*H186,2)</f>
        <v>0</v>
      </c>
      <c r="K186" s="146"/>
      <c r="L186" s="31"/>
      <c r="M186" s="147" t="s">
        <v>1</v>
      </c>
      <c r="N186" s="148" t="s">
        <v>41</v>
      </c>
      <c r="P186" s="149">
        <f>O186*H186</f>
        <v>0</v>
      </c>
      <c r="Q186" s="149">
        <v>0</v>
      </c>
      <c r="R186" s="149">
        <f>Q186*H186</f>
        <v>0</v>
      </c>
      <c r="S186" s="149">
        <v>0</v>
      </c>
      <c r="T186" s="150">
        <f>S186*H186</f>
        <v>0</v>
      </c>
      <c r="AR186" s="151" t="s">
        <v>131</v>
      </c>
      <c r="AT186" s="151" t="s">
        <v>132</v>
      </c>
      <c r="AU186" s="151" t="s">
        <v>136</v>
      </c>
      <c r="AY186" s="16" t="s">
        <v>129</v>
      </c>
      <c r="BE186" s="152">
        <f>IF(N186="základná",J186,0)</f>
        <v>0</v>
      </c>
      <c r="BF186" s="152">
        <f>IF(N186="znížená",J186,0)</f>
        <v>0</v>
      </c>
      <c r="BG186" s="152">
        <f>IF(N186="zákl. prenesená",J186,0)</f>
        <v>0</v>
      </c>
      <c r="BH186" s="152">
        <f>IF(N186="zníž. prenesená",J186,0)</f>
        <v>0</v>
      </c>
      <c r="BI186" s="152">
        <f>IF(N186="nulová",J186,0)</f>
        <v>0</v>
      </c>
      <c r="BJ186" s="16" t="s">
        <v>136</v>
      </c>
      <c r="BK186" s="152">
        <f>ROUND(I186*H186,2)</f>
        <v>0</v>
      </c>
      <c r="BL186" s="16" t="s">
        <v>131</v>
      </c>
      <c r="BM186" s="151" t="s">
        <v>490</v>
      </c>
    </row>
    <row r="187" spans="2:65" s="11" customFormat="1" ht="22.8" customHeight="1">
      <c r="B187" s="128"/>
      <c r="D187" s="129" t="s">
        <v>74</v>
      </c>
      <c r="E187" s="137" t="s">
        <v>176</v>
      </c>
      <c r="F187" s="137" t="s">
        <v>177</v>
      </c>
      <c r="I187" s="131"/>
      <c r="J187" s="138">
        <f>BK187</f>
        <v>0</v>
      </c>
      <c r="L187" s="128"/>
      <c r="M187" s="132"/>
      <c r="P187" s="133">
        <f>P188</f>
        <v>0</v>
      </c>
      <c r="R187" s="133">
        <f>R188</f>
        <v>0</v>
      </c>
      <c r="T187" s="134">
        <f>T188</f>
        <v>0</v>
      </c>
      <c r="AR187" s="129" t="s">
        <v>83</v>
      </c>
      <c r="AT187" s="135" t="s">
        <v>74</v>
      </c>
      <c r="AU187" s="135" t="s">
        <v>83</v>
      </c>
      <c r="AY187" s="129" t="s">
        <v>129</v>
      </c>
      <c r="BK187" s="136">
        <f>BK188</f>
        <v>0</v>
      </c>
    </row>
    <row r="188" spans="2:65" s="1" customFormat="1" ht="24.15" customHeight="1">
      <c r="B188" s="31"/>
      <c r="C188" s="139" t="s">
        <v>7</v>
      </c>
      <c r="D188" s="139" t="s">
        <v>132</v>
      </c>
      <c r="E188" s="140" t="s">
        <v>304</v>
      </c>
      <c r="F188" s="141" t="s">
        <v>305</v>
      </c>
      <c r="G188" s="142" t="s">
        <v>156</v>
      </c>
      <c r="H188" s="143">
        <v>1.5960000000000001</v>
      </c>
      <c r="I188" s="144"/>
      <c r="J188" s="145">
        <f>ROUND(I188*H188,2)</f>
        <v>0</v>
      </c>
      <c r="K188" s="146"/>
      <c r="L188" s="31"/>
      <c r="M188" s="147" t="s">
        <v>1</v>
      </c>
      <c r="N188" s="148" t="s">
        <v>41</v>
      </c>
      <c r="P188" s="149">
        <f>O188*H188</f>
        <v>0</v>
      </c>
      <c r="Q188" s="149">
        <v>0</v>
      </c>
      <c r="R188" s="149">
        <f>Q188*H188</f>
        <v>0</v>
      </c>
      <c r="S188" s="149">
        <v>0</v>
      </c>
      <c r="T188" s="150">
        <f>S188*H188</f>
        <v>0</v>
      </c>
      <c r="AR188" s="151" t="s">
        <v>131</v>
      </c>
      <c r="AT188" s="151" t="s">
        <v>132</v>
      </c>
      <c r="AU188" s="151" t="s">
        <v>136</v>
      </c>
      <c r="AY188" s="16" t="s">
        <v>129</v>
      </c>
      <c r="BE188" s="152">
        <f>IF(N188="základná",J188,0)</f>
        <v>0</v>
      </c>
      <c r="BF188" s="152">
        <f>IF(N188="znížená",J188,0)</f>
        <v>0</v>
      </c>
      <c r="BG188" s="152">
        <f>IF(N188="zákl. prenesená",J188,0)</f>
        <v>0</v>
      </c>
      <c r="BH188" s="152">
        <f>IF(N188="zníž. prenesená",J188,0)</f>
        <v>0</v>
      </c>
      <c r="BI188" s="152">
        <f>IF(N188="nulová",J188,0)</f>
        <v>0</v>
      </c>
      <c r="BJ188" s="16" t="s">
        <v>136</v>
      </c>
      <c r="BK188" s="152">
        <f>ROUND(I188*H188,2)</f>
        <v>0</v>
      </c>
      <c r="BL188" s="16" t="s">
        <v>131</v>
      </c>
      <c r="BM188" s="151" t="s">
        <v>491</v>
      </c>
    </row>
    <row r="189" spans="2:65" s="11" customFormat="1" ht="25.95" customHeight="1">
      <c r="B189" s="128"/>
      <c r="D189" s="129" t="s">
        <v>74</v>
      </c>
      <c r="E189" s="130" t="s">
        <v>307</v>
      </c>
      <c r="F189" s="130" t="s">
        <v>308</v>
      </c>
      <c r="I189" s="131"/>
      <c r="J189" s="118">
        <f>BK189</f>
        <v>0</v>
      </c>
      <c r="L189" s="128"/>
      <c r="M189" s="132"/>
      <c r="P189" s="133">
        <f>P190+P195+P197+P224+P230+P235+P237+P245+P253+P258</f>
        <v>0</v>
      </c>
      <c r="R189" s="133">
        <f>R190+R195+R197+R224+R230+R235+R237+R245+R253+R258</f>
        <v>1.82148312608</v>
      </c>
      <c r="T189" s="134">
        <f>T190+T195+T197+T224+T230+T235+T237+T245+T253+T258</f>
        <v>0.58611999999999997</v>
      </c>
      <c r="AR189" s="129" t="s">
        <v>136</v>
      </c>
      <c r="AT189" s="135" t="s">
        <v>74</v>
      </c>
      <c r="AU189" s="135" t="s">
        <v>75</v>
      </c>
      <c r="AY189" s="129" t="s">
        <v>129</v>
      </c>
      <c r="BK189" s="136">
        <f>BK190+BK195+BK197+BK224+BK230+BK235+BK237+BK245+BK253+BK258</f>
        <v>0</v>
      </c>
    </row>
    <row r="190" spans="2:65" s="11" customFormat="1" ht="22.8" customHeight="1">
      <c r="B190" s="128"/>
      <c r="D190" s="129" t="s">
        <v>74</v>
      </c>
      <c r="E190" s="137" t="s">
        <v>492</v>
      </c>
      <c r="F190" s="137" t="s">
        <v>493</v>
      </c>
      <c r="I190" s="131"/>
      <c r="J190" s="138">
        <f>BK190</f>
        <v>0</v>
      </c>
      <c r="L190" s="128"/>
      <c r="M190" s="132"/>
      <c r="P190" s="133">
        <f>SUM(P191:P194)</f>
        <v>0</v>
      </c>
      <c r="R190" s="133">
        <f>SUM(R191:R194)</f>
        <v>1.43254E-2</v>
      </c>
      <c r="T190" s="134">
        <f>SUM(T191:T194)</f>
        <v>0</v>
      </c>
      <c r="AR190" s="129" t="s">
        <v>136</v>
      </c>
      <c r="AT190" s="135" t="s">
        <v>74</v>
      </c>
      <c r="AU190" s="135" t="s">
        <v>83</v>
      </c>
      <c r="AY190" s="129" t="s">
        <v>129</v>
      </c>
      <c r="BK190" s="136">
        <f>SUM(BK191:BK194)</f>
        <v>0</v>
      </c>
    </row>
    <row r="191" spans="2:65" s="1" customFormat="1" ht="24.15" customHeight="1">
      <c r="B191" s="31"/>
      <c r="C191" s="139" t="s">
        <v>283</v>
      </c>
      <c r="D191" s="139" t="s">
        <v>132</v>
      </c>
      <c r="E191" s="140" t="s">
        <v>494</v>
      </c>
      <c r="F191" s="141" t="s">
        <v>495</v>
      </c>
      <c r="G191" s="142" t="s">
        <v>496</v>
      </c>
      <c r="H191" s="143">
        <v>1</v>
      </c>
      <c r="I191" s="144"/>
      <c r="J191" s="145">
        <f>ROUND(I191*H191,2)</f>
        <v>0</v>
      </c>
      <c r="K191" s="146"/>
      <c r="L191" s="31"/>
      <c r="M191" s="147" t="s">
        <v>1</v>
      </c>
      <c r="N191" s="148" t="s">
        <v>41</v>
      </c>
      <c r="P191" s="149">
        <f>O191*H191</f>
        <v>0</v>
      </c>
      <c r="Q191" s="149">
        <v>1.35134E-2</v>
      </c>
      <c r="R191" s="149">
        <f>Q191*H191</f>
        <v>1.35134E-2</v>
      </c>
      <c r="S191" s="149">
        <v>0</v>
      </c>
      <c r="T191" s="150">
        <f>S191*H191</f>
        <v>0</v>
      </c>
      <c r="AR191" s="151" t="s">
        <v>260</v>
      </c>
      <c r="AT191" s="151" t="s">
        <v>132</v>
      </c>
      <c r="AU191" s="151" t="s">
        <v>136</v>
      </c>
      <c r="AY191" s="16" t="s">
        <v>129</v>
      </c>
      <c r="BE191" s="152">
        <f>IF(N191="základná",J191,0)</f>
        <v>0</v>
      </c>
      <c r="BF191" s="152">
        <f>IF(N191="znížená",J191,0)</f>
        <v>0</v>
      </c>
      <c r="BG191" s="152">
        <f>IF(N191="zákl. prenesená",J191,0)</f>
        <v>0</v>
      </c>
      <c r="BH191" s="152">
        <f>IF(N191="zníž. prenesená",J191,0)</f>
        <v>0</v>
      </c>
      <c r="BI191" s="152">
        <f>IF(N191="nulová",J191,0)</f>
        <v>0</v>
      </c>
      <c r="BJ191" s="16" t="s">
        <v>136</v>
      </c>
      <c r="BK191" s="152">
        <f>ROUND(I191*H191,2)</f>
        <v>0</v>
      </c>
      <c r="BL191" s="16" t="s">
        <v>260</v>
      </c>
      <c r="BM191" s="151" t="s">
        <v>497</v>
      </c>
    </row>
    <row r="192" spans="2:65" s="1" customFormat="1" ht="24.15" customHeight="1">
      <c r="B192" s="31"/>
      <c r="C192" s="139" t="s">
        <v>289</v>
      </c>
      <c r="D192" s="139" t="s">
        <v>132</v>
      </c>
      <c r="E192" s="140" t="s">
        <v>498</v>
      </c>
      <c r="F192" s="141" t="s">
        <v>499</v>
      </c>
      <c r="G192" s="142" t="s">
        <v>218</v>
      </c>
      <c r="H192" s="143">
        <v>1</v>
      </c>
      <c r="I192" s="144"/>
      <c r="J192" s="145">
        <f>ROUND(I192*H192,2)</f>
        <v>0</v>
      </c>
      <c r="K192" s="146"/>
      <c r="L192" s="31"/>
      <c r="M192" s="147" t="s">
        <v>1</v>
      </c>
      <c r="N192" s="148" t="s">
        <v>41</v>
      </c>
      <c r="P192" s="149">
        <f>O192*H192</f>
        <v>0</v>
      </c>
      <c r="Q192" s="149">
        <v>1.02E-4</v>
      </c>
      <c r="R192" s="149">
        <f>Q192*H192</f>
        <v>1.02E-4</v>
      </c>
      <c r="S192" s="149">
        <v>0</v>
      </c>
      <c r="T192" s="150">
        <f>S192*H192</f>
        <v>0</v>
      </c>
      <c r="AR192" s="151" t="s">
        <v>260</v>
      </c>
      <c r="AT192" s="151" t="s">
        <v>132</v>
      </c>
      <c r="AU192" s="151" t="s">
        <v>136</v>
      </c>
      <c r="AY192" s="16" t="s">
        <v>129</v>
      </c>
      <c r="BE192" s="152">
        <f>IF(N192="základná",J192,0)</f>
        <v>0</v>
      </c>
      <c r="BF192" s="152">
        <f>IF(N192="znížená",J192,0)</f>
        <v>0</v>
      </c>
      <c r="BG192" s="152">
        <f>IF(N192="zákl. prenesená",J192,0)</f>
        <v>0</v>
      </c>
      <c r="BH192" s="152">
        <f>IF(N192="zníž. prenesená",J192,0)</f>
        <v>0</v>
      </c>
      <c r="BI192" s="152">
        <f>IF(N192="nulová",J192,0)</f>
        <v>0</v>
      </c>
      <c r="BJ192" s="16" t="s">
        <v>136</v>
      </c>
      <c r="BK192" s="152">
        <f>ROUND(I192*H192,2)</f>
        <v>0</v>
      </c>
      <c r="BL192" s="16" t="s">
        <v>260</v>
      </c>
      <c r="BM192" s="151" t="s">
        <v>500</v>
      </c>
    </row>
    <row r="193" spans="2:65" s="1" customFormat="1" ht="24.15" customHeight="1">
      <c r="B193" s="31"/>
      <c r="C193" s="187" t="s">
        <v>291</v>
      </c>
      <c r="D193" s="187" t="s">
        <v>215</v>
      </c>
      <c r="E193" s="188" t="s">
        <v>501</v>
      </c>
      <c r="F193" s="189" t="s">
        <v>502</v>
      </c>
      <c r="G193" s="190" t="s">
        <v>218</v>
      </c>
      <c r="H193" s="191">
        <v>1</v>
      </c>
      <c r="I193" s="192"/>
      <c r="J193" s="193">
        <f>ROUND(I193*H193,2)</f>
        <v>0</v>
      </c>
      <c r="K193" s="194"/>
      <c r="L193" s="195"/>
      <c r="M193" s="196" t="s">
        <v>1</v>
      </c>
      <c r="N193" s="197" t="s">
        <v>41</v>
      </c>
      <c r="P193" s="149">
        <f>O193*H193</f>
        <v>0</v>
      </c>
      <c r="Q193" s="149">
        <v>7.1000000000000002E-4</v>
      </c>
      <c r="R193" s="149">
        <f>Q193*H193</f>
        <v>7.1000000000000002E-4</v>
      </c>
      <c r="S193" s="149">
        <v>0</v>
      </c>
      <c r="T193" s="150">
        <f>S193*H193</f>
        <v>0</v>
      </c>
      <c r="AR193" s="151" t="s">
        <v>167</v>
      </c>
      <c r="AT193" s="151" t="s">
        <v>215</v>
      </c>
      <c r="AU193" s="151" t="s">
        <v>136</v>
      </c>
      <c r="AY193" s="16" t="s">
        <v>129</v>
      </c>
      <c r="BE193" s="152">
        <f>IF(N193="základná",J193,0)</f>
        <v>0</v>
      </c>
      <c r="BF193" s="152">
        <f>IF(N193="znížená",J193,0)</f>
        <v>0</v>
      </c>
      <c r="BG193" s="152">
        <f>IF(N193="zákl. prenesená",J193,0)</f>
        <v>0</v>
      </c>
      <c r="BH193" s="152">
        <f>IF(N193="zníž. prenesená",J193,0)</f>
        <v>0</v>
      </c>
      <c r="BI193" s="152">
        <f>IF(N193="nulová",J193,0)</f>
        <v>0</v>
      </c>
      <c r="BJ193" s="16" t="s">
        <v>136</v>
      </c>
      <c r="BK193" s="152">
        <f>ROUND(I193*H193,2)</f>
        <v>0</v>
      </c>
      <c r="BL193" s="16" t="s">
        <v>260</v>
      </c>
      <c r="BM193" s="151" t="s">
        <v>503</v>
      </c>
    </row>
    <row r="194" spans="2:65" s="1" customFormat="1" ht="24.15" customHeight="1">
      <c r="B194" s="31"/>
      <c r="C194" s="139" t="s">
        <v>294</v>
      </c>
      <c r="D194" s="139" t="s">
        <v>132</v>
      </c>
      <c r="E194" s="140" t="s">
        <v>504</v>
      </c>
      <c r="F194" s="141" t="s">
        <v>505</v>
      </c>
      <c r="G194" s="142" t="s">
        <v>191</v>
      </c>
      <c r="H194" s="174"/>
      <c r="I194" s="144"/>
      <c r="J194" s="145">
        <f>ROUND(I194*H194,2)</f>
        <v>0</v>
      </c>
      <c r="K194" s="146"/>
      <c r="L194" s="31"/>
      <c r="M194" s="147" t="s">
        <v>1</v>
      </c>
      <c r="N194" s="148" t="s">
        <v>41</v>
      </c>
      <c r="P194" s="149">
        <f>O194*H194</f>
        <v>0</v>
      </c>
      <c r="Q194" s="149">
        <v>0</v>
      </c>
      <c r="R194" s="149">
        <f>Q194*H194</f>
        <v>0</v>
      </c>
      <c r="S194" s="149">
        <v>0</v>
      </c>
      <c r="T194" s="150">
        <f>S194*H194</f>
        <v>0</v>
      </c>
      <c r="AR194" s="151" t="s">
        <v>260</v>
      </c>
      <c r="AT194" s="151" t="s">
        <v>132</v>
      </c>
      <c r="AU194" s="151" t="s">
        <v>136</v>
      </c>
      <c r="AY194" s="16" t="s">
        <v>129</v>
      </c>
      <c r="BE194" s="152">
        <f>IF(N194="základná",J194,0)</f>
        <v>0</v>
      </c>
      <c r="BF194" s="152">
        <f>IF(N194="znížená",J194,0)</f>
        <v>0</v>
      </c>
      <c r="BG194" s="152">
        <f>IF(N194="zákl. prenesená",J194,0)</f>
        <v>0</v>
      </c>
      <c r="BH194" s="152">
        <f>IF(N194="zníž. prenesená",J194,0)</f>
        <v>0</v>
      </c>
      <c r="BI194" s="152">
        <f>IF(N194="nulová",J194,0)</f>
        <v>0</v>
      </c>
      <c r="BJ194" s="16" t="s">
        <v>136</v>
      </c>
      <c r="BK194" s="152">
        <f>ROUND(I194*H194,2)</f>
        <v>0</v>
      </c>
      <c r="BL194" s="16" t="s">
        <v>260</v>
      </c>
      <c r="BM194" s="151" t="s">
        <v>506</v>
      </c>
    </row>
    <row r="195" spans="2:65" s="11" customFormat="1" ht="22.8" customHeight="1">
      <c r="B195" s="128"/>
      <c r="D195" s="129" t="s">
        <v>74</v>
      </c>
      <c r="E195" s="137" t="s">
        <v>507</v>
      </c>
      <c r="F195" s="137" t="s">
        <v>508</v>
      </c>
      <c r="I195" s="131"/>
      <c r="J195" s="138">
        <f>BK195</f>
        <v>0</v>
      </c>
      <c r="L195" s="128"/>
      <c r="M195" s="132"/>
      <c r="P195" s="133">
        <f>P196</f>
        <v>0</v>
      </c>
      <c r="R195" s="133">
        <f>R196</f>
        <v>4.2955960000000001E-2</v>
      </c>
      <c r="T195" s="134">
        <f>T196</f>
        <v>0</v>
      </c>
      <c r="AR195" s="129" t="s">
        <v>136</v>
      </c>
      <c r="AT195" s="135" t="s">
        <v>74</v>
      </c>
      <c r="AU195" s="135" t="s">
        <v>83</v>
      </c>
      <c r="AY195" s="129" t="s">
        <v>129</v>
      </c>
      <c r="BK195" s="136">
        <f>BK196</f>
        <v>0</v>
      </c>
    </row>
    <row r="196" spans="2:65" s="1" customFormat="1" ht="24.15" customHeight="1">
      <c r="B196" s="31"/>
      <c r="C196" s="139" t="s">
        <v>296</v>
      </c>
      <c r="D196" s="139" t="s">
        <v>132</v>
      </c>
      <c r="E196" s="140" t="s">
        <v>509</v>
      </c>
      <c r="F196" s="141" t="s">
        <v>510</v>
      </c>
      <c r="G196" s="142" t="s">
        <v>496</v>
      </c>
      <c r="H196" s="143">
        <v>1</v>
      </c>
      <c r="I196" s="144"/>
      <c r="J196" s="145">
        <f>ROUND(I196*H196,2)</f>
        <v>0</v>
      </c>
      <c r="K196" s="146"/>
      <c r="L196" s="31"/>
      <c r="M196" s="147" t="s">
        <v>1</v>
      </c>
      <c r="N196" s="148" t="s">
        <v>41</v>
      </c>
      <c r="P196" s="149">
        <f>O196*H196</f>
        <v>0</v>
      </c>
      <c r="Q196" s="149">
        <v>4.2955960000000001E-2</v>
      </c>
      <c r="R196" s="149">
        <f>Q196*H196</f>
        <v>4.2955960000000001E-2</v>
      </c>
      <c r="S196" s="149">
        <v>0</v>
      </c>
      <c r="T196" s="150">
        <f>S196*H196</f>
        <v>0</v>
      </c>
      <c r="AR196" s="151" t="s">
        <v>260</v>
      </c>
      <c r="AT196" s="151" t="s">
        <v>132</v>
      </c>
      <c r="AU196" s="151" t="s">
        <v>136</v>
      </c>
      <c r="AY196" s="16" t="s">
        <v>129</v>
      </c>
      <c r="BE196" s="152">
        <f>IF(N196="základná",J196,0)</f>
        <v>0</v>
      </c>
      <c r="BF196" s="152">
        <f>IF(N196="znížená",J196,0)</f>
        <v>0</v>
      </c>
      <c r="BG196" s="152">
        <f>IF(N196="zákl. prenesená",J196,0)</f>
        <v>0</v>
      </c>
      <c r="BH196" s="152">
        <f>IF(N196="zníž. prenesená",J196,0)</f>
        <v>0</v>
      </c>
      <c r="BI196" s="152">
        <f>IF(N196="nulová",J196,0)</f>
        <v>0</v>
      </c>
      <c r="BJ196" s="16" t="s">
        <v>136</v>
      </c>
      <c r="BK196" s="152">
        <f>ROUND(I196*H196,2)</f>
        <v>0</v>
      </c>
      <c r="BL196" s="16" t="s">
        <v>260</v>
      </c>
      <c r="BM196" s="151" t="s">
        <v>511</v>
      </c>
    </row>
    <row r="197" spans="2:65" s="11" customFormat="1" ht="22.8" customHeight="1">
      <c r="B197" s="128"/>
      <c r="D197" s="129" t="s">
        <v>74</v>
      </c>
      <c r="E197" s="137" t="s">
        <v>512</v>
      </c>
      <c r="F197" s="137" t="s">
        <v>513</v>
      </c>
      <c r="I197" s="131"/>
      <c r="J197" s="138">
        <f>BK197</f>
        <v>0</v>
      </c>
      <c r="L197" s="128"/>
      <c r="M197" s="132"/>
      <c r="P197" s="133">
        <f>SUM(P198:P223)</f>
        <v>0</v>
      </c>
      <c r="R197" s="133">
        <f>SUM(R198:R223)</f>
        <v>8.1108399999999969E-2</v>
      </c>
      <c r="T197" s="134">
        <f>SUM(T198:T223)</f>
        <v>5.8120000000000005E-2</v>
      </c>
      <c r="AR197" s="129" t="s">
        <v>136</v>
      </c>
      <c r="AT197" s="135" t="s">
        <v>74</v>
      </c>
      <c r="AU197" s="135" t="s">
        <v>83</v>
      </c>
      <c r="AY197" s="129" t="s">
        <v>129</v>
      </c>
      <c r="BK197" s="136">
        <f>SUM(BK198:BK223)</f>
        <v>0</v>
      </c>
    </row>
    <row r="198" spans="2:65" s="1" customFormat="1" ht="24.15" customHeight="1">
      <c r="B198" s="31"/>
      <c r="C198" s="139" t="s">
        <v>299</v>
      </c>
      <c r="D198" s="139" t="s">
        <v>132</v>
      </c>
      <c r="E198" s="140" t="s">
        <v>514</v>
      </c>
      <c r="F198" s="141" t="s">
        <v>515</v>
      </c>
      <c r="G198" s="142" t="s">
        <v>496</v>
      </c>
      <c r="H198" s="143">
        <v>2</v>
      </c>
      <c r="I198" s="144"/>
      <c r="J198" s="145">
        <f t="shared" ref="J198:J213" si="0">ROUND(I198*H198,2)</f>
        <v>0</v>
      </c>
      <c r="K198" s="146"/>
      <c r="L198" s="31"/>
      <c r="M198" s="147" t="s">
        <v>1</v>
      </c>
      <c r="N198" s="148" t="s">
        <v>41</v>
      </c>
      <c r="P198" s="149">
        <f t="shared" ref="P198:P213" si="1">O198*H198</f>
        <v>0</v>
      </c>
      <c r="Q198" s="149">
        <v>0</v>
      </c>
      <c r="R198" s="149">
        <f t="shared" ref="R198:R213" si="2">Q198*H198</f>
        <v>0</v>
      </c>
      <c r="S198" s="149">
        <v>1.933E-2</v>
      </c>
      <c r="T198" s="150">
        <f t="shared" ref="T198:T213" si="3">S198*H198</f>
        <v>3.866E-2</v>
      </c>
      <c r="AR198" s="151" t="s">
        <v>260</v>
      </c>
      <c r="AT198" s="151" t="s">
        <v>132</v>
      </c>
      <c r="AU198" s="151" t="s">
        <v>136</v>
      </c>
      <c r="AY198" s="16" t="s">
        <v>129</v>
      </c>
      <c r="BE198" s="152">
        <f t="shared" ref="BE198:BE213" si="4">IF(N198="základná",J198,0)</f>
        <v>0</v>
      </c>
      <c r="BF198" s="152">
        <f t="shared" ref="BF198:BF213" si="5">IF(N198="znížená",J198,0)</f>
        <v>0</v>
      </c>
      <c r="BG198" s="152">
        <f t="shared" ref="BG198:BG213" si="6">IF(N198="zákl. prenesená",J198,0)</f>
        <v>0</v>
      </c>
      <c r="BH198" s="152">
        <f t="shared" ref="BH198:BH213" si="7">IF(N198="zníž. prenesená",J198,0)</f>
        <v>0</v>
      </c>
      <c r="BI198" s="152">
        <f t="shared" ref="BI198:BI213" si="8">IF(N198="nulová",J198,0)</f>
        <v>0</v>
      </c>
      <c r="BJ198" s="16" t="s">
        <v>136</v>
      </c>
      <c r="BK198" s="152">
        <f t="shared" ref="BK198:BK213" si="9">ROUND(I198*H198,2)</f>
        <v>0</v>
      </c>
      <c r="BL198" s="16" t="s">
        <v>260</v>
      </c>
      <c r="BM198" s="151" t="s">
        <v>516</v>
      </c>
    </row>
    <row r="199" spans="2:65" s="1" customFormat="1" ht="24.15" customHeight="1">
      <c r="B199" s="31"/>
      <c r="C199" s="139" t="s">
        <v>303</v>
      </c>
      <c r="D199" s="139" t="s">
        <v>132</v>
      </c>
      <c r="E199" s="140" t="s">
        <v>517</v>
      </c>
      <c r="F199" s="141" t="s">
        <v>518</v>
      </c>
      <c r="G199" s="142" t="s">
        <v>218</v>
      </c>
      <c r="H199" s="143">
        <v>1</v>
      </c>
      <c r="I199" s="144"/>
      <c r="J199" s="145">
        <f t="shared" si="0"/>
        <v>0</v>
      </c>
      <c r="K199" s="146"/>
      <c r="L199" s="31"/>
      <c r="M199" s="147" t="s">
        <v>1</v>
      </c>
      <c r="N199" s="148" t="s">
        <v>41</v>
      </c>
      <c r="P199" s="149">
        <f t="shared" si="1"/>
        <v>0</v>
      </c>
      <c r="Q199" s="149">
        <v>1.7000000000000001E-4</v>
      </c>
      <c r="R199" s="149">
        <f t="shared" si="2"/>
        <v>1.7000000000000001E-4</v>
      </c>
      <c r="S199" s="149">
        <v>0</v>
      </c>
      <c r="T199" s="150">
        <f t="shared" si="3"/>
        <v>0</v>
      </c>
      <c r="AR199" s="151" t="s">
        <v>260</v>
      </c>
      <c r="AT199" s="151" t="s">
        <v>132</v>
      </c>
      <c r="AU199" s="151" t="s">
        <v>136</v>
      </c>
      <c r="AY199" s="16" t="s">
        <v>129</v>
      </c>
      <c r="BE199" s="152">
        <f t="shared" si="4"/>
        <v>0</v>
      </c>
      <c r="BF199" s="152">
        <f t="shared" si="5"/>
        <v>0</v>
      </c>
      <c r="BG199" s="152">
        <f t="shared" si="6"/>
        <v>0</v>
      </c>
      <c r="BH199" s="152">
        <f t="shared" si="7"/>
        <v>0</v>
      </c>
      <c r="BI199" s="152">
        <f t="shared" si="8"/>
        <v>0</v>
      </c>
      <c r="BJ199" s="16" t="s">
        <v>136</v>
      </c>
      <c r="BK199" s="152">
        <f t="shared" si="9"/>
        <v>0</v>
      </c>
      <c r="BL199" s="16" t="s">
        <v>260</v>
      </c>
      <c r="BM199" s="151" t="s">
        <v>519</v>
      </c>
    </row>
    <row r="200" spans="2:65" s="1" customFormat="1" ht="24.15" customHeight="1">
      <c r="B200" s="31"/>
      <c r="C200" s="187" t="s">
        <v>311</v>
      </c>
      <c r="D200" s="187" t="s">
        <v>215</v>
      </c>
      <c r="E200" s="188" t="s">
        <v>520</v>
      </c>
      <c r="F200" s="189" t="s">
        <v>521</v>
      </c>
      <c r="G200" s="190" t="s">
        <v>218</v>
      </c>
      <c r="H200" s="191">
        <v>1</v>
      </c>
      <c r="I200" s="192"/>
      <c r="J200" s="193">
        <f t="shared" si="0"/>
        <v>0</v>
      </c>
      <c r="K200" s="194"/>
      <c r="L200" s="195"/>
      <c r="M200" s="196" t="s">
        <v>1</v>
      </c>
      <c r="N200" s="197" t="s">
        <v>41</v>
      </c>
      <c r="P200" s="149">
        <f t="shared" si="1"/>
        <v>0</v>
      </c>
      <c r="Q200" s="149">
        <v>1.35E-2</v>
      </c>
      <c r="R200" s="149">
        <f t="shared" si="2"/>
        <v>1.35E-2</v>
      </c>
      <c r="S200" s="149">
        <v>0</v>
      </c>
      <c r="T200" s="150">
        <f t="shared" si="3"/>
        <v>0</v>
      </c>
      <c r="AR200" s="151" t="s">
        <v>167</v>
      </c>
      <c r="AT200" s="151" t="s">
        <v>215</v>
      </c>
      <c r="AU200" s="151" t="s">
        <v>136</v>
      </c>
      <c r="AY200" s="16" t="s">
        <v>129</v>
      </c>
      <c r="BE200" s="152">
        <f t="shared" si="4"/>
        <v>0</v>
      </c>
      <c r="BF200" s="152">
        <f t="shared" si="5"/>
        <v>0</v>
      </c>
      <c r="BG200" s="152">
        <f t="shared" si="6"/>
        <v>0</v>
      </c>
      <c r="BH200" s="152">
        <f t="shared" si="7"/>
        <v>0</v>
      </c>
      <c r="BI200" s="152">
        <f t="shared" si="8"/>
        <v>0</v>
      </c>
      <c r="BJ200" s="16" t="s">
        <v>136</v>
      </c>
      <c r="BK200" s="152">
        <f t="shared" si="9"/>
        <v>0</v>
      </c>
      <c r="BL200" s="16" t="s">
        <v>260</v>
      </c>
      <c r="BM200" s="151" t="s">
        <v>522</v>
      </c>
    </row>
    <row r="201" spans="2:65" s="1" customFormat="1" ht="24.15" customHeight="1">
      <c r="B201" s="31"/>
      <c r="C201" s="139" t="s">
        <v>153</v>
      </c>
      <c r="D201" s="139" t="s">
        <v>132</v>
      </c>
      <c r="E201" s="140" t="s">
        <v>523</v>
      </c>
      <c r="F201" s="141" t="s">
        <v>524</v>
      </c>
      <c r="G201" s="142" t="s">
        <v>218</v>
      </c>
      <c r="H201" s="143">
        <v>1</v>
      </c>
      <c r="I201" s="144"/>
      <c r="J201" s="145">
        <f t="shared" si="0"/>
        <v>0</v>
      </c>
      <c r="K201" s="146"/>
      <c r="L201" s="31"/>
      <c r="M201" s="147" t="s">
        <v>1</v>
      </c>
      <c r="N201" s="148" t="s">
        <v>41</v>
      </c>
      <c r="P201" s="149">
        <f t="shared" si="1"/>
        <v>0</v>
      </c>
      <c r="Q201" s="149">
        <v>0</v>
      </c>
      <c r="R201" s="149">
        <f t="shared" si="2"/>
        <v>0</v>
      </c>
      <c r="S201" s="149">
        <v>0</v>
      </c>
      <c r="T201" s="150">
        <f t="shared" si="3"/>
        <v>0</v>
      </c>
      <c r="AR201" s="151" t="s">
        <v>260</v>
      </c>
      <c r="AT201" s="151" t="s">
        <v>132</v>
      </c>
      <c r="AU201" s="151" t="s">
        <v>136</v>
      </c>
      <c r="AY201" s="16" t="s">
        <v>129</v>
      </c>
      <c r="BE201" s="152">
        <f t="shared" si="4"/>
        <v>0</v>
      </c>
      <c r="BF201" s="152">
        <f t="shared" si="5"/>
        <v>0</v>
      </c>
      <c r="BG201" s="152">
        <f t="shared" si="6"/>
        <v>0</v>
      </c>
      <c r="BH201" s="152">
        <f t="shared" si="7"/>
        <v>0</v>
      </c>
      <c r="BI201" s="152">
        <f t="shared" si="8"/>
        <v>0</v>
      </c>
      <c r="BJ201" s="16" t="s">
        <v>136</v>
      </c>
      <c r="BK201" s="152">
        <f t="shared" si="9"/>
        <v>0</v>
      </c>
      <c r="BL201" s="16" t="s">
        <v>260</v>
      </c>
      <c r="BM201" s="151" t="s">
        <v>525</v>
      </c>
    </row>
    <row r="202" spans="2:65" s="1" customFormat="1" ht="37.799999999999997" customHeight="1">
      <c r="B202" s="31"/>
      <c r="C202" s="187" t="s">
        <v>158</v>
      </c>
      <c r="D202" s="187" t="s">
        <v>215</v>
      </c>
      <c r="E202" s="188" t="s">
        <v>526</v>
      </c>
      <c r="F202" s="189" t="s">
        <v>527</v>
      </c>
      <c r="G202" s="190" t="s">
        <v>218</v>
      </c>
      <c r="H202" s="191">
        <v>1</v>
      </c>
      <c r="I202" s="192"/>
      <c r="J202" s="193">
        <f t="shared" si="0"/>
        <v>0</v>
      </c>
      <c r="K202" s="194"/>
      <c r="L202" s="195"/>
      <c r="M202" s="196" t="s">
        <v>1</v>
      </c>
      <c r="N202" s="197" t="s">
        <v>41</v>
      </c>
      <c r="P202" s="149">
        <f t="shared" si="1"/>
        <v>0</v>
      </c>
      <c r="Q202" s="149">
        <v>1.6049999999999998E-2</v>
      </c>
      <c r="R202" s="149">
        <f t="shared" si="2"/>
        <v>1.6049999999999998E-2</v>
      </c>
      <c r="S202" s="149">
        <v>0</v>
      </c>
      <c r="T202" s="150">
        <f t="shared" si="3"/>
        <v>0</v>
      </c>
      <c r="AR202" s="151" t="s">
        <v>167</v>
      </c>
      <c r="AT202" s="151" t="s">
        <v>215</v>
      </c>
      <c r="AU202" s="151" t="s">
        <v>136</v>
      </c>
      <c r="AY202" s="16" t="s">
        <v>129</v>
      </c>
      <c r="BE202" s="152">
        <f t="shared" si="4"/>
        <v>0</v>
      </c>
      <c r="BF202" s="152">
        <f t="shared" si="5"/>
        <v>0</v>
      </c>
      <c r="BG202" s="152">
        <f t="shared" si="6"/>
        <v>0</v>
      </c>
      <c r="BH202" s="152">
        <f t="shared" si="7"/>
        <v>0</v>
      </c>
      <c r="BI202" s="152">
        <f t="shared" si="8"/>
        <v>0</v>
      </c>
      <c r="BJ202" s="16" t="s">
        <v>136</v>
      </c>
      <c r="BK202" s="152">
        <f t="shared" si="9"/>
        <v>0</v>
      </c>
      <c r="BL202" s="16" t="s">
        <v>260</v>
      </c>
      <c r="BM202" s="151" t="s">
        <v>528</v>
      </c>
    </row>
    <row r="203" spans="2:65" s="1" customFormat="1" ht="24.15" customHeight="1">
      <c r="B203" s="31"/>
      <c r="C203" s="139" t="s">
        <v>163</v>
      </c>
      <c r="D203" s="139" t="s">
        <v>132</v>
      </c>
      <c r="E203" s="140" t="s">
        <v>529</v>
      </c>
      <c r="F203" s="141" t="s">
        <v>530</v>
      </c>
      <c r="G203" s="142" t="s">
        <v>496</v>
      </c>
      <c r="H203" s="143">
        <v>1</v>
      </c>
      <c r="I203" s="144"/>
      <c r="J203" s="145">
        <f t="shared" si="0"/>
        <v>0</v>
      </c>
      <c r="K203" s="146"/>
      <c r="L203" s="31"/>
      <c r="M203" s="147" t="s">
        <v>1</v>
      </c>
      <c r="N203" s="148" t="s">
        <v>41</v>
      </c>
      <c r="P203" s="149">
        <f t="shared" si="1"/>
        <v>0</v>
      </c>
      <c r="Q203" s="149">
        <v>0</v>
      </c>
      <c r="R203" s="149">
        <f t="shared" si="2"/>
        <v>0</v>
      </c>
      <c r="S203" s="149">
        <v>1.9460000000000002E-2</v>
      </c>
      <c r="T203" s="150">
        <f t="shared" si="3"/>
        <v>1.9460000000000002E-2</v>
      </c>
      <c r="AR203" s="151" t="s">
        <v>260</v>
      </c>
      <c r="AT203" s="151" t="s">
        <v>132</v>
      </c>
      <c r="AU203" s="151" t="s">
        <v>136</v>
      </c>
      <c r="AY203" s="16" t="s">
        <v>129</v>
      </c>
      <c r="BE203" s="152">
        <f t="shared" si="4"/>
        <v>0</v>
      </c>
      <c r="BF203" s="152">
        <f t="shared" si="5"/>
        <v>0</v>
      </c>
      <c r="BG203" s="152">
        <f t="shared" si="6"/>
        <v>0</v>
      </c>
      <c r="BH203" s="152">
        <f t="shared" si="7"/>
        <v>0</v>
      </c>
      <c r="BI203" s="152">
        <f t="shared" si="8"/>
        <v>0</v>
      </c>
      <c r="BJ203" s="16" t="s">
        <v>136</v>
      </c>
      <c r="BK203" s="152">
        <f t="shared" si="9"/>
        <v>0</v>
      </c>
      <c r="BL203" s="16" t="s">
        <v>260</v>
      </c>
      <c r="BM203" s="151" t="s">
        <v>531</v>
      </c>
    </row>
    <row r="204" spans="2:65" s="1" customFormat="1" ht="24.15" customHeight="1">
      <c r="B204" s="31"/>
      <c r="C204" s="139" t="s">
        <v>167</v>
      </c>
      <c r="D204" s="139" t="s">
        <v>132</v>
      </c>
      <c r="E204" s="140" t="s">
        <v>532</v>
      </c>
      <c r="F204" s="141" t="s">
        <v>533</v>
      </c>
      <c r="G204" s="142" t="s">
        <v>218</v>
      </c>
      <c r="H204" s="143">
        <v>1</v>
      </c>
      <c r="I204" s="144"/>
      <c r="J204" s="145">
        <f t="shared" si="0"/>
        <v>0</v>
      </c>
      <c r="K204" s="146"/>
      <c r="L204" s="31"/>
      <c r="M204" s="147" t="s">
        <v>1</v>
      </c>
      <c r="N204" s="148" t="s">
        <v>41</v>
      </c>
      <c r="P204" s="149">
        <f t="shared" si="1"/>
        <v>0</v>
      </c>
      <c r="Q204" s="149">
        <v>2.7999999999999998E-4</v>
      </c>
      <c r="R204" s="149">
        <f t="shared" si="2"/>
        <v>2.7999999999999998E-4</v>
      </c>
      <c r="S204" s="149">
        <v>0</v>
      </c>
      <c r="T204" s="150">
        <f t="shared" si="3"/>
        <v>0</v>
      </c>
      <c r="AR204" s="151" t="s">
        <v>260</v>
      </c>
      <c r="AT204" s="151" t="s">
        <v>132</v>
      </c>
      <c r="AU204" s="151" t="s">
        <v>136</v>
      </c>
      <c r="AY204" s="16" t="s">
        <v>129</v>
      </c>
      <c r="BE204" s="152">
        <f t="shared" si="4"/>
        <v>0</v>
      </c>
      <c r="BF204" s="152">
        <f t="shared" si="5"/>
        <v>0</v>
      </c>
      <c r="BG204" s="152">
        <f t="shared" si="6"/>
        <v>0</v>
      </c>
      <c r="BH204" s="152">
        <f t="shared" si="7"/>
        <v>0</v>
      </c>
      <c r="BI204" s="152">
        <f t="shared" si="8"/>
        <v>0</v>
      </c>
      <c r="BJ204" s="16" t="s">
        <v>136</v>
      </c>
      <c r="BK204" s="152">
        <f t="shared" si="9"/>
        <v>0</v>
      </c>
      <c r="BL204" s="16" t="s">
        <v>260</v>
      </c>
      <c r="BM204" s="151" t="s">
        <v>534</v>
      </c>
    </row>
    <row r="205" spans="2:65" s="1" customFormat="1" ht="16.5" customHeight="1">
      <c r="B205" s="31"/>
      <c r="C205" s="187" t="s">
        <v>172</v>
      </c>
      <c r="D205" s="187" t="s">
        <v>215</v>
      </c>
      <c r="E205" s="188" t="s">
        <v>535</v>
      </c>
      <c r="F205" s="189" t="s">
        <v>536</v>
      </c>
      <c r="G205" s="190" t="s">
        <v>218</v>
      </c>
      <c r="H205" s="191">
        <v>1</v>
      </c>
      <c r="I205" s="192"/>
      <c r="J205" s="193">
        <f t="shared" si="0"/>
        <v>0</v>
      </c>
      <c r="K205" s="194"/>
      <c r="L205" s="195"/>
      <c r="M205" s="196" t="s">
        <v>1</v>
      </c>
      <c r="N205" s="197" t="s">
        <v>41</v>
      </c>
      <c r="P205" s="149">
        <f t="shared" si="1"/>
        <v>0</v>
      </c>
      <c r="Q205" s="149">
        <v>1.41E-2</v>
      </c>
      <c r="R205" s="149">
        <f t="shared" si="2"/>
        <v>1.41E-2</v>
      </c>
      <c r="S205" s="149">
        <v>0</v>
      </c>
      <c r="T205" s="150">
        <f t="shared" si="3"/>
        <v>0</v>
      </c>
      <c r="AR205" s="151" t="s">
        <v>167</v>
      </c>
      <c r="AT205" s="151" t="s">
        <v>215</v>
      </c>
      <c r="AU205" s="151" t="s">
        <v>136</v>
      </c>
      <c r="AY205" s="16" t="s">
        <v>129</v>
      </c>
      <c r="BE205" s="152">
        <f t="shared" si="4"/>
        <v>0</v>
      </c>
      <c r="BF205" s="152">
        <f t="shared" si="5"/>
        <v>0</v>
      </c>
      <c r="BG205" s="152">
        <f t="shared" si="6"/>
        <v>0</v>
      </c>
      <c r="BH205" s="152">
        <f t="shared" si="7"/>
        <v>0</v>
      </c>
      <c r="BI205" s="152">
        <f t="shared" si="8"/>
        <v>0</v>
      </c>
      <c r="BJ205" s="16" t="s">
        <v>136</v>
      </c>
      <c r="BK205" s="152">
        <f t="shared" si="9"/>
        <v>0</v>
      </c>
      <c r="BL205" s="16" t="s">
        <v>260</v>
      </c>
      <c r="BM205" s="151" t="s">
        <v>537</v>
      </c>
    </row>
    <row r="206" spans="2:65" s="1" customFormat="1" ht="16.5" customHeight="1">
      <c r="B206" s="31"/>
      <c r="C206" s="139" t="s">
        <v>178</v>
      </c>
      <c r="D206" s="139" t="s">
        <v>132</v>
      </c>
      <c r="E206" s="140" t="s">
        <v>538</v>
      </c>
      <c r="F206" s="141" t="s">
        <v>539</v>
      </c>
      <c r="G206" s="142" t="s">
        <v>218</v>
      </c>
      <c r="H206" s="143">
        <v>7</v>
      </c>
      <c r="I206" s="144"/>
      <c r="J206" s="145">
        <f t="shared" si="0"/>
        <v>0</v>
      </c>
      <c r="K206" s="146"/>
      <c r="L206" s="31"/>
      <c r="M206" s="147" t="s">
        <v>1</v>
      </c>
      <c r="N206" s="148" t="s">
        <v>41</v>
      </c>
      <c r="P206" s="149">
        <f t="shared" si="1"/>
        <v>0</v>
      </c>
      <c r="Q206" s="149">
        <v>0</v>
      </c>
      <c r="R206" s="149">
        <f t="shared" si="2"/>
        <v>0</v>
      </c>
      <c r="S206" s="149">
        <v>0</v>
      </c>
      <c r="T206" s="150">
        <f t="shared" si="3"/>
        <v>0</v>
      </c>
      <c r="AR206" s="151" t="s">
        <v>260</v>
      </c>
      <c r="AT206" s="151" t="s">
        <v>132</v>
      </c>
      <c r="AU206" s="151" t="s">
        <v>136</v>
      </c>
      <c r="AY206" s="16" t="s">
        <v>129</v>
      </c>
      <c r="BE206" s="152">
        <f t="shared" si="4"/>
        <v>0</v>
      </c>
      <c r="BF206" s="152">
        <f t="shared" si="5"/>
        <v>0</v>
      </c>
      <c r="BG206" s="152">
        <f t="shared" si="6"/>
        <v>0</v>
      </c>
      <c r="BH206" s="152">
        <f t="shared" si="7"/>
        <v>0</v>
      </c>
      <c r="BI206" s="152">
        <f t="shared" si="8"/>
        <v>0</v>
      </c>
      <c r="BJ206" s="16" t="s">
        <v>136</v>
      </c>
      <c r="BK206" s="152">
        <f t="shared" si="9"/>
        <v>0</v>
      </c>
      <c r="BL206" s="16" t="s">
        <v>260</v>
      </c>
      <c r="BM206" s="151" t="s">
        <v>540</v>
      </c>
    </row>
    <row r="207" spans="2:65" s="1" customFormat="1" ht="16.5" customHeight="1">
      <c r="B207" s="31"/>
      <c r="C207" s="187" t="s">
        <v>182</v>
      </c>
      <c r="D207" s="187" t="s">
        <v>215</v>
      </c>
      <c r="E207" s="188" t="s">
        <v>541</v>
      </c>
      <c r="F207" s="189" t="s">
        <v>542</v>
      </c>
      <c r="G207" s="190" t="s">
        <v>218</v>
      </c>
      <c r="H207" s="191">
        <v>2</v>
      </c>
      <c r="I207" s="192"/>
      <c r="J207" s="193">
        <f t="shared" si="0"/>
        <v>0</v>
      </c>
      <c r="K207" s="194"/>
      <c r="L207" s="195"/>
      <c r="M207" s="196" t="s">
        <v>1</v>
      </c>
      <c r="N207" s="197" t="s">
        <v>41</v>
      </c>
      <c r="P207" s="149">
        <f t="shared" si="1"/>
        <v>0</v>
      </c>
      <c r="Q207" s="149">
        <v>2E-3</v>
      </c>
      <c r="R207" s="149">
        <f t="shared" si="2"/>
        <v>4.0000000000000001E-3</v>
      </c>
      <c r="S207" s="149">
        <v>0</v>
      </c>
      <c r="T207" s="150">
        <f t="shared" si="3"/>
        <v>0</v>
      </c>
      <c r="AR207" s="151" t="s">
        <v>167</v>
      </c>
      <c r="AT207" s="151" t="s">
        <v>215</v>
      </c>
      <c r="AU207" s="151" t="s">
        <v>136</v>
      </c>
      <c r="AY207" s="16" t="s">
        <v>129</v>
      </c>
      <c r="BE207" s="152">
        <f t="shared" si="4"/>
        <v>0</v>
      </c>
      <c r="BF207" s="152">
        <f t="shared" si="5"/>
        <v>0</v>
      </c>
      <c r="BG207" s="152">
        <f t="shared" si="6"/>
        <v>0</v>
      </c>
      <c r="BH207" s="152">
        <f t="shared" si="7"/>
        <v>0</v>
      </c>
      <c r="BI207" s="152">
        <f t="shared" si="8"/>
        <v>0</v>
      </c>
      <c r="BJ207" s="16" t="s">
        <v>136</v>
      </c>
      <c r="BK207" s="152">
        <f t="shared" si="9"/>
        <v>0</v>
      </c>
      <c r="BL207" s="16" t="s">
        <v>260</v>
      </c>
      <c r="BM207" s="151" t="s">
        <v>543</v>
      </c>
    </row>
    <row r="208" spans="2:65" s="1" customFormat="1" ht="16.5" customHeight="1">
      <c r="B208" s="31"/>
      <c r="C208" s="187" t="s">
        <v>188</v>
      </c>
      <c r="D208" s="187" t="s">
        <v>215</v>
      </c>
      <c r="E208" s="188" t="s">
        <v>544</v>
      </c>
      <c r="F208" s="189" t="s">
        <v>545</v>
      </c>
      <c r="G208" s="190" t="s">
        <v>218</v>
      </c>
      <c r="H208" s="191">
        <v>2</v>
      </c>
      <c r="I208" s="192"/>
      <c r="J208" s="193">
        <f t="shared" si="0"/>
        <v>0</v>
      </c>
      <c r="K208" s="194"/>
      <c r="L208" s="195"/>
      <c r="M208" s="196" t="s">
        <v>1</v>
      </c>
      <c r="N208" s="197" t="s">
        <v>41</v>
      </c>
      <c r="P208" s="149">
        <f t="shared" si="1"/>
        <v>0</v>
      </c>
      <c r="Q208" s="149">
        <v>3.0000000000000001E-3</v>
      </c>
      <c r="R208" s="149">
        <f t="shared" si="2"/>
        <v>6.0000000000000001E-3</v>
      </c>
      <c r="S208" s="149">
        <v>0</v>
      </c>
      <c r="T208" s="150">
        <f t="shared" si="3"/>
        <v>0</v>
      </c>
      <c r="AR208" s="151" t="s">
        <v>167</v>
      </c>
      <c r="AT208" s="151" t="s">
        <v>215</v>
      </c>
      <c r="AU208" s="151" t="s">
        <v>136</v>
      </c>
      <c r="AY208" s="16" t="s">
        <v>129</v>
      </c>
      <c r="BE208" s="152">
        <f t="shared" si="4"/>
        <v>0</v>
      </c>
      <c r="BF208" s="152">
        <f t="shared" si="5"/>
        <v>0</v>
      </c>
      <c r="BG208" s="152">
        <f t="shared" si="6"/>
        <v>0</v>
      </c>
      <c r="BH208" s="152">
        <f t="shared" si="7"/>
        <v>0</v>
      </c>
      <c r="BI208" s="152">
        <f t="shared" si="8"/>
        <v>0</v>
      </c>
      <c r="BJ208" s="16" t="s">
        <v>136</v>
      </c>
      <c r="BK208" s="152">
        <f t="shared" si="9"/>
        <v>0</v>
      </c>
      <c r="BL208" s="16" t="s">
        <v>260</v>
      </c>
      <c r="BM208" s="151" t="s">
        <v>546</v>
      </c>
    </row>
    <row r="209" spans="2:65" s="1" customFormat="1" ht="16.5" customHeight="1">
      <c r="B209" s="31"/>
      <c r="C209" s="187" t="s">
        <v>547</v>
      </c>
      <c r="D209" s="187" t="s">
        <v>215</v>
      </c>
      <c r="E209" s="188" t="s">
        <v>548</v>
      </c>
      <c r="F209" s="189" t="s">
        <v>549</v>
      </c>
      <c r="G209" s="190" t="s">
        <v>218</v>
      </c>
      <c r="H209" s="191">
        <v>1</v>
      </c>
      <c r="I209" s="192"/>
      <c r="J209" s="193">
        <f t="shared" si="0"/>
        <v>0</v>
      </c>
      <c r="K209" s="194"/>
      <c r="L209" s="195"/>
      <c r="M209" s="196" t="s">
        <v>1</v>
      </c>
      <c r="N209" s="197" t="s">
        <v>41</v>
      </c>
      <c r="P209" s="149">
        <f t="shared" si="1"/>
        <v>0</v>
      </c>
      <c r="Q209" s="149">
        <v>4.0000000000000001E-3</v>
      </c>
      <c r="R209" s="149">
        <f t="shared" si="2"/>
        <v>4.0000000000000001E-3</v>
      </c>
      <c r="S209" s="149">
        <v>0</v>
      </c>
      <c r="T209" s="150">
        <f t="shared" si="3"/>
        <v>0</v>
      </c>
      <c r="AR209" s="151" t="s">
        <v>167</v>
      </c>
      <c r="AT209" s="151" t="s">
        <v>215</v>
      </c>
      <c r="AU209" s="151" t="s">
        <v>136</v>
      </c>
      <c r="AY209" s="16" t="s">
        <v>129</v>
      </c>
      <c r="BE209" s="152">
        <f t="shared" si="4"/>
        <v>0</v>
      </c>
      <c r="BF209" s="152">
        <f t="shared" si="5"/>
        <v>0</v>
      </c>
      <c r="BG209" s="152">
        <f t="shared" si="6"/>
        <v>0</v>
      </c>
      <c r="BH209" s="152">
        <f t="shared" si="7"/>
        <v>0</v>
      </c>
      <c r="BI209" s="152">
        <f t="shared" si="8"/>
        <v>0</v>
      </c>
      <c r="BJ209" s="16" t="s">
        <v>136</v>
      </c>
      <c r="BK209" s="152">
        <f t="shared" si="9"/>
        <v>0</v>
      </c>
      <c r="BL209" s="16" t="s">
        <v>260</v>
      </c>
      <c r="BM209" s="151" t="s">
        <v>550</v>
      </c>
    </row>
    <row r="210" spans="2:65" s="1" customFormat="1" ht="24.15" customHeight="1">
      <c r="B210" s="31"/>
      <c r="C210" s="187" t="s">
        <v>329</v>
      </c>
      <c r="D210" s="187" t="s">
        <v>215</v>
      </c>
      <c r="E210" s="188" t="s">
        <v>551</v>
      </c>
      <c r="F210" s="189" t="s">
        <v>552</v>
      </c>
      <c r="G210" s="190" t="s">
        <v>218</v>
      </c>
      <c r="H210" s="191">
        <v>1</v>
      </c>
      <c r="I210" s="192"/>
      <c r="J210" s="193">
        <f t="shared" si="0"/>
        <v>0</v>
      </c>
      <c r="K210" s="194"/>
      <c r="L210" s="195"/>
      <c r="M210" s="196" t="s">
        <v>1</v>
      </c>
      <c r="N210" s="197" t="s">
        <v>41</v>
      </c>
      <c r="P210" s="149">
        <f t="shared" si="1"/>
        <v>0</v>
      </c>
      <c r="Q210" s="149">
        <v>1.2E-2</v>
      </c>
      <c r="R210" s="149">
        <f t="shared" si="2"/>
        <v>1.2E-2</v>
      </c>
      <c r="S210" s="149">
        <v>0</v>
      </c>
      <c r="T210" s="150">
        <f t="shared" si="3"/>
        <v>0</v>
      </c>
      <c r="AR210" s="151" t="s">
        <v>167</v>
      </c>
      <c r="AT210" s="151" t="s">
        <v>215</v>
      </c>
      <c r="AU210" s="151" t="s">
        <v>136</v>
      </c>
      <c r="AY210" s="16" t="s">
        <v>129</v>
      </c>
      <c r="BE210" s="152">
        <f t="shared" si="4"/>
        <v>0</v>
      </c>
      <c r="BF210" s="152">
        <f t="shared" si="5"/>
        <v>0</v>
      </c>
      <c r="BG210" s="152">
        <f t="shared" si="6"/>
        <v>0</v>
      </c>
      <c r="BH210" s="152">
        <f t="shared" si="7"/>
        <v>0</v>
      </c>
      <c r="BI210" s="152">
        <f t="shared" si="8"/>
        <v>0</v>
      </c>
      <c r="BJ210" s="16" t="s">
        <v>136</v>
      </c>
      <c r="BK210" s="152">
        <f t="shared" si="9"/>
        <v>0</v>
      </c>
      <c r="BL210" s="16" t="s">
        <v>260</v>
      </c>
      <c r="BM210" s="151" t="s">
        <v>553</v>
      </c>
    </row>
    <row r="211" spans="2:65" s="1" customFormat="1" ht="24.15" customHeight="1">
      <c r="B211" s="31"/>
      <c r="C211" s="187" t="s">
        <v>334</v>
      </c>
      <c r="D211" s="187" t="s">
        <v>215</v>
      </c>
      <c r="E211" s="188" t="s">
        <v>554</v>
      </c>
      <c r="F211" s="189" t="s">
        <v>555</v>
      </c>
      <c r="G211" s="190" t="s">
        <v>218</v>
      </c>
      <c r="H211" s="191">
        <v>1</v>
      </c>
      <c r="I211" s="192"/>
      <c r="J211" s="193">
        <f t="shared" si="0"/>
        <v>0</v>
      </c>
      <c r="K211" s="194"/>
      <c r="L211" s="195"/>
      <c r="M211" s="196" t="s">
        <v>1</v>
      </c>
      <c r="N211" s="197" t="s">
        <v>41</v>
      </c>
      <c r="P211" s="149">
        <f t="shared" si="1"/>
        <v>0</v>
      </c>
      <c r="Q211" s="149">
        <v>4.0000000000000001E-3</v>
      </c>
      <c r="R211" s="149">
        <f t="shared" si="2"/>
        <v>4.0000000000000001E-3</v>
      </c>
      <c r="S211" s="149">
        <v>0</v>
      </c>
      <c r="T211" s="150">
        <f t="shared" si="3"/>
        <v>0</v>
      </c>
      <c r="AR211" s="151" t="s">
        <v>167</v>
      </c>
      <c r="AT211" s="151" t="s">
        <v>215</v>
      </c>
      <c r="AU211" s="151" t="s">
        <v>136</v>
      </c>
      <c r="AY211" s="16" t="s">
        <v>129</v>
      </c>
      <c r="BE211" s="152">
        <f t="shared" si="4"/>
        <v>0</v>
      </c>
      <c r="BF211" s="152">
        <f t="shared" si="5"/>
        <v>0</v>
      </c>
      <c r="BG211" s="152">
        <f t="shared" si="6"/>
        <v>0</v>
      </c>
      <c r="BH211" s="152">
        <f t="shared" si="7"/>
        <v>0</v>
      </c>
      <c r="BI211" s="152">
        <f t="shared" si="8"/>
        <v>0</v>
      </c>
      <c r="BJ211" s="16" t="s">
        <v>136</v>
      </c>
      <c r="BK211" s="152">
        <f t="shared" si="9"/>
        <v>0</v>
      </c>
      <c r="BL211" s="16" t="s">
        <v>260</v>
      </c>
      <c r="BM211" s="151" t="s">
        <v>556</v>
      </c>
    </row>
    <row r="212" spans="2:65" s="1" customFormat="1" ht="16.5" customHeight="1">
      <c r="B212" s="31"/>
      <c r="C212" s="139" t="s">
        <v>557</v>
      </c>
      <c r="D212" s="139" t="s">
        <v>132</v>
      </c>
      <c r="E212" s="140" t="s">
        <v>558</v>
      </c>
      <c r="F212" s="141" t="s">
        <v>559</v>
      </c>
      <c r="G212" s="142" t="s">
        <v>218</v>
      </c>
      <c r="H212" s="143">
        <v>2</v>
      </c>
      <c r="I212" s="144"/>
      <c r="J212" s="145">
        <f t="shared" si="0"/>
        <v>0</v>
      </c>
      <c r="K212" s="146"/>
      <c r="L212" s="31"/>
      <c r="M212" s="147" t="s">
        <v>1</v>
      </c>
      <c r="N212" s="148" t="s">
        <v>41</v>
      </c>
      <c r="P212" s="149">
        <f t="shared" si="1"/>
        <v>0</v>
      </c>
      <c r="Q212" s="149">
        <v>8.0000000000000007E-5</v>
      </c>
      <c r="R212" s="149">
        <f t="shared" si="2"/>
        <v>1.6000000000000001E-4</v>
      </c>
      <c r="S212" s="149">
        <v>0</v>
      </c>
      <c r="T212" s="150">
        <f t="shared" si="3"/>
        <v>0</v>
      </c>
      <c r="AR212" s="151" t="s">
        <v>260</v>
      </c>
      <c r="AT212" s="151" t="s">
        <v>132</v>
      </c>
      <c r="AU212" s="151" t="s">
        <v>136</v>
      </c>
      <c r="AY212" s="16" t="s">
        <v>129</v>
      </c>
      <c r="BE212" s="152">
        <f t="shared" si="4"/>
        <v>0</v>
      </c>
      <c r="BF212" s="152">
        <f t="shared" si="5"/>
        <v>0</v>
      </c>
      <c r="BG212" s="152">
        <f t="shared" si="6"/>
        <v>0</v>
      </c>
      <c r="BH212" s="152">
        <f t="shared" si="7"/>
        <v>0</v>
      </c>
      <c r="BI212" s="152">
        <f t="shared" si="8"/>
        <v>0</v>
      </c>
      <c r="BJ212" s="16" t="s">
        <v>136</v>
      </c>
      <c r="BK212" s="152">
        <f t="shared" si="9"/>
        <v>0</v>
      </c>
      <c r="BL212" s="16" t="s">
        <v>260</v>
      </c>
      <c r="BM212" s="151" t="s">
        <v>560</v>
      </c>
    </row>
    <row r="213" spans="2:65" s="1" customFormat="1" ht="16.5" customHeight="1">
      <c r="B213" s="31"/>
      <c r="C213" s="187" t="s">
        <v>338</v>
      </c>
      <c r="D213" s="187" t="s">
        <v>215</v>
      </c>
      <c r="E213" s="188" t="s">
        <v>561</v>
      </c>
      <c r="F213" s="189" t="s">
        <v>562</v>
      </c>
      <c r="G213" s="190" t="s">
        <v>218</v>
      </c>
      <c r="H213" s="191">
        <v>2</v>
      </c>
      <c r="I213" s="192"/>
      <c r="J213" s="193">
        <f t="shared" si="0"/>
        <v>0</v>
      </c>
      <c r="K213" s="194"/>
      <c r="L213" s="195"/>
      <c r="M213" s="196" t="s">
        <v>1</v>
      </c>
      <c r="N213" s="197" t="s">
        <v>41</v>
      </c>
      <c r="P213" s="149">
        <f t="shared" si="1"/>
        <v>0</v>
      </c>
      <c r="Q213" s="149">
        <v>0</v>
      </c>
      <c r="R213" s="149">
        <f t="shared" si="2"/>
        <v>0</v>
      </c>
      <c r="S213" s="149">
        <v>0</v>
      </c>
      <c r="T213" s="150">
        <f t="shared" si="3"/>
        <v>0</v>
      </c>
      <c r="AR213" s="151" t="s">
        <v>167</v>
      </c>
      <c r="AT213" s="151" t="s">
        <v>215</v>
      </c>
      <c r="AU213" s="151" t="s">
        <v>136</v>
      </c>
      <c r="AY213" s="16" t="s">
        <v>129</v>
      </c>
      <c r="BE213" s="152">
        <f t="shared" si="4"/>
        <v>0</v>
      </c>
      <c r="BF213" s="152">
        <f t="shared" si="5"/>
        <v>0</v>
      </c>
      <c r="BG213" s="152">
        <f t="shared" si="6"/>
        <v>0</v>
      </c>
      <c r="BH213" s="152">
        <f t="shared" si="7"/>
        <v>0</v>
      </c>
      <c r="BI213" s="152">
        <f t="shared" si="8"/>
        <v>0</v>
      </c>
      <c r="BJ213" s="16" t="s">
        <v>136</v>
      </c>
      <c r="BK213" s="152">
        <f t="shared" si="9"/>
        <v>0</v>
      </c>
      <c r="BL213" s="16" t="s">
        <v>260</v>
      </c>
      <c r="BM213" s="151" t="s">
        <v>563</v>
      </c>
    </row>
    <row r="214" spans="2:65" s="1" customFormat="1" ht="163.19999999999999">
      <c r="B214" s="31"/>
      <c r="D214" s="154" t="s">
        <v>564</v>
      </c>
      <c r="F214" s="198" t="s">
        <v>565</v>
      </c>
      <c r="I214" s="199"/>
      <c r="L214" s="31"/>
      <c r="M214" s="175"/>
      <c r="T214" s="58"/>
      <c r="AT214" s="16" t="s">
        <v>564</v>
      </c>
      <c r="AU214" s="16" t="s">
        <v>136</v>
      </c>
    </row>
    <row r="215" spans="2:65" s="1" customFormat="1" ht="33" customHeight="1">
      <c r="B215" s="31"/>
      <c r="C215" s="139" t="s">
        <v>342</v>
      </c>
      <c r="D215" s="139" t="s">
        <v>132</v>
      </c>
      <c r="E215" s="140" t="s">
        <v>566</v>
      </c>
      <c r="F215" s="141" t="s">
        <v>567</v>
      </c>
      <c r="G215" s="142" t="s">
        <v>218</v>
      </c>
      <c r="H215" s="143">
        <v>1</v>
      </c>
      <c r="I215" s="144"/>
      <c r="J215" s="145">
        <f t="shared" ref="J215:J223" si="10">ROUND(I215*H215,2)</f>
        <v>0</v>
      </c>
      <c r="K215" s="146"/>
      <c r="L215" s="31"/>
      <c r="M215" s="147" t="s">
        <v>1</v>
      </c>
      <c r="N215" s="148" t="s">
        <v>41</v>
      </c>
      <c r="P215" s="149">
        <f t="shared" ref="P215:P223" si="11">O215*H215</f>
        <v>0</v>
      </c>
      <c r="Q215" s="149">
        <v>1E-4</v>
      </c>
      <c r="R215" s="149">
        <f t="shared" ref="R215:R223" si="12">Q215*H215</f>
        <v>1E-4</v>
      </c>
      <c r="S215" s="149">
        <v>0</v>
      </c>
      <c r="T215" s="150">
        <f t="shared" ref="T215:T223" si="13">S215*H215</f>
        <v>0</v>
      </c>
      <c r="AR215" s="151" t="s">
        <v>260</v>
      </c>
      <c r="AT215" s="151" t="s">
        <v>132</v>
      </c>
      <c r="AU215" s="151" t="s">
        <v>136</v>
      </c>
      <c r="AY215" s="16" t="s">
        <v>129</v>
      </c>
      <c r="BE215" s="152">
        <f t="shared" ref="BE215:BE223" si="14">IF(N215="základná",J215,0)</f>
        <v>0</v>
      </c>
      <c r="BF215" s="152">
        <f t="shared" ref="BF215:BF223" si="15">IF(N215="znížená",J215,0)</f>
        <v>0</v>
      </c>
      <c r="BG215" s="152">
        <f t="shared" ref="BG215:BG223" si="16">IF(N215="zákl. prenesená",J215,0)</f>
        <v>0</v>
      </c>
      <c r="BH215" s="152">
        <f t="shared" ref="BH215:BH223" si="17">IF(N215="zníž. prenesená",J215,0)</f>
        <v>0</v>
      </c>
      <c r="BI215" s="152">
        <f t="shared" ref="BI215:BI223" si="18">IF(N215="nulová",J215,0)</f>
        <v>0</v>
      </c>
      <c r="BJ215" s="16" t="s">
        <v>136</v>
      </c>
      <c r="BK215" s="152">
        <f t="shared" ref="BK215:BK223" si="19">ROUND(I215*H215,2)</f>
        <v>0</v>
      </c>
      <c r="BL215" s="16" t="s">
        <v>260</v>
      </c>
      <c r="BM215" s="151" t="s">
        <v>568</v>
      </c>
    </row>
    <row r="216" spans="2:65" s="1" customFormat="1" ht="16.5" customHeight="1">
      <c r="B216" s="31"/>
      <c r="C216" s="187" t="s">
        <v>569</v>
      </c>
      <c r="D216" s="187" t="s">
        <v>215</v>
      </c>
      <c r="E216" s="188" t="s">
        <v>570</v>
      </c>
      <c r="F216" s="189" t="s">
        <v>571</v>
      </c>
      <c r="G216" s="190" t="s">
        <v>218</v>
      </c>
      <c r="H216" s="191">
        <v>1</v>
      </c>
      <c r="I216" s="192"/>
      <c r="J216" s="193">
        <f t="shared" si="10"/>
        <v>0</v>
      </c>
      <c r="K216" s="194"/>
      <c r="L216" s="195"/>
      <c r="M216" s="196" t="s">
        <v>1</v>
      </c>
      <c r="N216" s="197" t="s">
        <v>41</v>
      </c>
      <c r="P216" s="149">
        <f t="shared" si="11"/>
        <v>0</v>
      </c>
      <c r="Q216" s="149">
        <v>2E-3</v>
      </c>
      <c r="R216" s="149">
        <f t="shared" si="12"/>
        <v>2E-3</v>
      </c>
      <c r="S216" s="149">
        <v>0</v>
      </c>
      <c r="T216" s="150">
        <f t="shared" si="13"/>
        <v>0</v>
      </c>
      <c r="AR216" s="151" t="s">
        <v>167</v>
      </c>
      <c r="AT216" s="151" t="s">
        <v>215</v>
      </c>
      <c r="AU216" s="151" t="s">
        <v>136</v>
      </c>
      <c r="AY216" s="16" t="s">
        <v>129</v>
      </c>
      <c r="BE216" s="152">
        <f t="shared" si="14"/>
        <v>0</v>
      </c>
      <c r="BF216" s="152">
        <f t="shared" si="15"/>
        <v>0</v>
      </c>
      <c r="BG216" s="152">
        <f t="shared" si="16"/>
        <v>0</v>
      </c>
      <c r="BH216" s="152">
        <f t="shared" si="17"/>
        <v>0</v>
      </c>
      <c r="BI216" s="152">
        <f t="shared" si="18"/>
        <v>0</v>
      </c>
      <c r="BJ216" s="16" t="s">
        <v>136</v>
      </c>
      <c r="BK216" s="152">
        <f t="shared" si="19"/>
        <v>0</v>
      </c>
      <c r="BL216" s="16" t="s">
        <v>260</v>
      </c>
      <c r="BM216" s="151" t="s">
        <v>572</v>
      </c>
    </row>
    <row r="217" spans="2:65" s="1" customFormat="1" ht="24.15" customHeight="1">
      <c r="B217" s="31"/>
      <c r="C217" s="139" t="s">
        <v>346</v>
      </c>
      <c r="D217" s="139" t="s">
        <v>132</v>
      </c>
      <c r="E217" s="140" t="s">
        <v>573</v>
      </c>
      <c r="F217" s="141" t="s">
        <v>574</v>
      </c>
      <c r="G217" s="142" t="s">
        <v>218</v>
      </c>
      <c r="H217" s="143">
        <v>1</v>
      </c>
      <c r="I217" s="144"/>
      <c r="J217" s="145">
        <f t="shared" si="10"/>
        <v>0</v>
      </c>
      <c r="K217" s="146"/>
      <c r="L217" s="31"/>
      <c r="M217" s="147" t="s">
        <v>1</v>
      </c>
      <c r="N217" s="148" t="s">
        <v>41</v>
      </c>
      <c r="P217" s="149">
        <f t="shared" si="11"/>
        <v>0</v>
      </c>
      <c r="Q217" s="149">
        <v>4.1999999999999996E-6</v>
      </c>
      <c r="R217" s="149">
        <f t="shared" si="12"/>
        <v>4.1999999999999996E-6</v>
      </c>
      <c r="S217" s="149">
        <v>0</v>
      </c>
      <c r="T217" s="150">
        <f t="shared" si="13"/>
        <v>0</v>
      </c>
      <c r="AR217" s="151" t="s">
        <v>260</v>
      </c>
      <c r="AT217" s="151" t="s">
        <v>132</v>
      </c>
      <c r="AU217" s="151" t="s">
        <v>136</v>
      </c>
      <c r="AY217" s="16" t="s">
        <v>129</v>
      </c>
      <c r="BE217" s="152">
        <f t="shared" si="14"/>
        <v>0</v>
      </c>
      <c r="BF217" s="152">
        <f t="shared" si="15"/>
        <v>0</v>
      </c>
      <c r="BG217" s="152">
        <f t="shared" si="16"/>
        <v>0</v>
      </c>
      <c r="BH217" s="152">
        <f t="shared" si="17"/>
        <v>0</v>
      </c>
      <c r="BI217" s="152">
        <f t="shared" si="18"/>
        <v>0</v>
      </c>
      <c r="BJ217" s="16" t="s">
        <v>136</v>
      </c>
      <c r="BK217" s="152">
        <f t="shared" si="19"/>
        <v>0</v>
      </c>
      <c r="BL217" s="16" t="s">
        <v>260</v>
      </c>
      <c r="BM217" s="151" t="s">
        <v>575</v>
      </c>
    </row>
    <row r="218" spans="2:65" s="1" customFormat="1" ht="24.15" customHeight="1">
      <c r="B218" s="31"/>
      <c r="C218" s="187" t="s">
        <v>352</v>
      </c>
      <c r="D218" s="187" t="s">
        <v>215</v>
      </c>
      <c r="E218" s="188" t="s">
        <v>576</v>
      </c>
      <c r="F218" s="189" t="s">
        <v>577</v>
      </c>
      <c r="G218" s="190" t="s">
        <v>218</v>
      </c>
      <c r="H218" s="191">
        <v>1</v>
      </c>
      <c r="I218" s="192"/>
      <c r="J218" s="193">
        <f t="shared" si="10"/>
        <v>0</v>
      </c>
      <c r="K218" s="194"/>
      <c r="L218" s="195"/>
      <c r="M218" s="196" t="s">
        <v>1</v>
      </c>
      <c r="N218" s="197" t="s">
        <v>41</v>
      </c>
      <c r="P218" s="149">
        <f t="shared" si="11"/>
        <v>0</v>
      </c>
      <c r="Q218" s="149">
        <v>3.5699999999999998E-3</v>
      </c>
      <c r="R218" s="149">
        <f t="shared" si="12"/>
        <v>3.5699999999999998E-3</v>
      </c>
      <c r="S218" s="149">
        <v>0</v>
      </c>
      <c r="T218" s="150">
        <f t="shared" si="13"/>
        <v>0</v>
      </c>
      <c r="AR218" s="151" t="s">
        <v>167</v>
      </c>
      <c r="AT218" s="151" t="s">
        <v>215</v>
      </c>
      <c r="AU218" s="151" t="s">
        <v>136</v>
      </c>
      <c r="AY218" s="16" t="s">
        <v>129</v>
      </c>
      <c r="BE218" s="152">
        <f t="shared" si="14"/>
        <v>0</v>
      </c>
      <c r="BF218" s="152">
        <f t="shared" si="15"/>
        <v>0</v>
      </c>
      <c r="BG218" s="152">
        <f t="shared" si="16"/>
        <v>0</v>
      </c>
      <c r="BH218" s="152">
        <f t="shared" si="17"/>
        <v>0</v>
      </c>
      <c r="BI218" s="152">
        <f t="shared" si="18"/>
        <v>0</v>
      </c>
      <c r="BJ218" s="16" t="s">
        <v>136</v>
      </c>
      <c r="BK218" s="152">
        <f t="shared" si="19"/>
        <v>0</v>
      </c>
      <c r="BL218" s="16" t="s">
        <v>260</v>
      </c>
      <c r="BM218" s="151" t="s">
        <v>578</v>
      </c>
    </row>
    <row r="219" spans="2:65" s="1" customFormat="1" ht="16.5" customHeight="1">
      <c r="B219" s="31"/>
      <c r="C219" s="139" t="s">
        <v>358</v>
      </c>
      <c r="D219" s="139" t="s">
        <v>132</v>
      </c>
      <c r="E219" s="140" t="s">
        <v>579</v>
      </c>
      <c r="F219" s="141" t="s">
        <v>580</v>
      </c>
      <c r="G219" s="142" t="s">
        <v>218</v>
      </c>
      <c r="H219" s="143">
        <v>1</v>
      </c>
      <c r="I219" s="144"/>
      <c r="J219" s="145">
        <f t="shared" si="10"/>
        <v>0</v>
      </c>
      <c r="K219" s="146"/>
      <c r="L219" s="31"/>
      <c r="M219" s="147" t="s">
        <v>1</v>
      </c>
      <c r="N219" s="148" t="s">
        <v>41</v>
      </c>
      <c r="P219" s="149">
        <f t="shared" si="11"/>
        <v>0</v>
      </c>
      <c r="Q219" s="149">
        <v>4.1999999999999996E-6</v>
      </c>
      <c r="R219" s="149">
        <f t="shared" si="12"/>
        <v>4.1999999999999996E-6</v>
      </c>
      <c r="S219" s="149">
        <v>0</v>
      </c>
      <c r="T219" s="150">
        <f t="shared" si="13"/>
        <v>0</v>
      </c>
      <c r="AR219" s="151" t="s">
        <v>260</v>
      </c>
      <c r="AT219" s="151" t="s">
        <v>132</v>
      </c>
      <c r="AU219" s="151" t="s">
        <v>136</v>
      </c>
      <c r="AY219" s="16" t="s">
        <v>129</v>
      </c>
      <c r="BE219" s="152">
        <f t="shared" si="14"/>
        <v>0</v>
      </c>
      <c r="BF219" s="152">
        <f t="shared" si="15"/>
        <v>0</v>
      </c>
      <c r="BG219" s="152">
        <f t="shared" si="16"/>
        <v>0</v>
      </c>
      <c r="BH219" s="152">
        <f t="shared" si="17"/>
        <v>0</v>
      </c>
      <c r="BI219" s="152">
        <f t="shared" si="18"/>
        <v>0</v>
      </c>
      <c r="BJ219" s="16" t="s">
        <v>136</v>
      </c>
      <c r="BK219" s="152">
        <f t="shared" si="19"/>
        <v>0</v>
      </c>
      <c r="BL219" s="16" t="s">
        <v>260</v>
      </c>
      <c r="BM219" s="151" t="s">
        <v>581</v>
      </c>
    </row>
    <row r="220" spans="2:65" s="1" customFormat="1" ht="16.5" customHeight="1">
      <c r="B220" s="31"/>
      <c r="C220" s="187" t="s">
        <v>364</v>
      </c>
      <c r="D220" s="187" t="s">
        <v>215</v>
      </c>
      <c r="E220" s="188" t="s">
        <v>582</v>
      </c>
      <c r="F220" s="189" t="s">
        <v>583</v>
      </c>
      <c r="G220" s="190" t="s">
        <v>218</v>
      </c>
      <c r="H220" s="191">
        <v>1</v>
      </c>
      <c r="I220" s="192"/>
      <c r="J220" s="193">
        <f t="shared" si="10"/>
        <v>0</v>
      </c>
      <c r="K220" s="194"/>
      <c r="L220" s="195"/>
      <c r="M220" s="196" t="s">
        <v>1</v>
      </c>
      <c r="N220" s="197" t="s">
        <v>41</v>
      </c>
      <c r="P220" s="149">
        <f t="shared" si="11"/>
        <v>0</v>
      </c>
      <c r="Q220" s="149">
        <v>8.4000000000000003E-4</v>
      </c>
      <c r="R220" s="149">
        <f t="shared" si="12"/>
        <v>8.4000000000000003E-4</v>
      </c>
      <c r="S220" s="149">
        <v>0</v>
      </c>
      <c r="T220" s="150">
        <f t="shared" si="13"/>
        <v>0</v>
      </c>
      <c r="AR220" s="151" t="s">
        <v>167</v>
      </c>
      <c r="AT220" s="151" t="s">
        <v>215</v>
      </c>
      <c r="AU220" s="151" t="s">
        <v>136</v>
      </c>
      <c r="AY220" s="16" t="s">
        <v>129</v>
      </c>
      <c r="BE220" s="152">
        <f t="shared" si="14"/>
        <v>0</v>
      </c>
      <c r="BF220" s="152">
        <f t="shared" si="15"/>
        <v>0</v>
      </c>
      <c r="BG220" s="152">
        <f t="shared" si="16"/>
        <v>0</v>
      </c>
      <c r="BH220" s="152">
        <f t="shared" si="17"/>
        <v>0</v>
      </c>
      <c r="BI220" s="152">
        <f t="shared" si="18"/>
        <v>0</v>
      </c>
      <c r="BJ220" s="16" t="s">
        <v>136</v>
      </c>
      <c r="BK220" s="152">
        <f t="shared" si="19"/>
        <v>0</v>
      </c>
      <c r="BL220" s="16" t="s">
        <v>260</v>
      </c>
      <c r="BM220" s="151" t="s">
        <v>584</v>
      </c>
    </row>
    <row r="221" spans="2:65" s="1" customFormat="1" ht="24.15" customHeight="1">
      <c r="B221" s="31"/>
      <c r="C221" s="139" t="s">
        <v>370</v>
      </c>
      <c r="D221" s="139" t="s">
        <v>132</v>
      </c>
      <c r="E221" s="140" t="s">
        <v>585</v>
      </c>
      <c r="F221" s="141" t="s">
        <v>586</v>
      </c>
      <c r="G221" s="142" t="s">
        <v>218</v>
      </c>
      <c r="H221" s="143">
        <v>1</v>
      </c>
      <c r="I221" s="144"/>
      <c r="J221" s="145">
        <f t="shared" si="10"/>
        <v>0</v>
      </c>
      <c r="K221" s="146"/>
      <c r="L221" s="31"/>
      <c r="M221" s="147" t="s">
        <v>1</v>
      </c>
      <c r="N221" s="148" t="s">
        <v>41</v>
      </c>
      <c r="P221" s="149">
        <f t="shared" si="11"/>
        <v>0</v>
      </c>
      <c r="Q221" s="149">
        <v>0</v>
      </c>
      <c r="R221" s="149">
        <f t="shared" si="12"/>
        <v>0</v>
      </c>
      <c r="S221" s="149">
        <v>0</v>
      </c>
      <c r="T221" s="150">
        <f t="shared" si="13"/>
        <v>0</v>
      </c>
      <c r="AR221" s="151" t="s">
        <v>260</v>
      </c>
      <c r="AT221" s="151" t="s">
        <v>132</v>
      </c>
      <c r="AU221" s="151" t="s">
        <v>136</v>
      </c>
      <c r="AY221" s="16" t="s">
        <v>129</v>
      </c>
      <c r="BE221" s="152">
        <f t="shared" si="14"/>
        <v>0</v>
      </c>
      <c r="BF221" s="152">
        <f t="shared" si="15"/>
        <v>0</v>
      </c>
      <c r="BG221" s="152">
        <f t="shared" si="16"/>
        <v>0</v>
      </c>
      <c r="BH221" s="152">
        <f t="shared" si="17"/>
        <v>0</v>
      </c>
      <c r="BI221" s="152">
        <f t="shared" si="18"/>
        <v>0</v>
      </c>
      <c r="BJ221" s="16" t="s">
        <v>136</v>
      </c>
      <c r="BK221" s="152">
        <f t="shared" si="19"/>
        <v>0</v>
      </c>
      <c r="BL221" s="16" t="s">
        <v>260</v>
      </c>
      <c r="BM221" s="151" t="s">
        <v>587</v>
      </c>
    </row>
    <row r="222" spans="2:65" s="1" customFormat="1" ht="21.75" customHeight="1">
      <c r="B222" s="31"/>
      <c r="C222" s="187" t="s">
        <v>374</v>
      </c>
      <c r="D222" s="187" t="s">
        <v>215</v>
      </c>
      <c r="E222" s="188" t="s">
        <v>588</v>
      </c>
      <c r="F222" s="189" t="s">
        <v>589</v>
      </c>
      <c r="G222" s="190" t="s">
        <v>218</v>
      </c>
      <c r="H222" s="191">
        <v>1</v>
      </c>
      <c r="I222" s="192"/>
      <c r="J222" s="193">
        <f t="shared" si="10"/>
        <v>0</v>
      </c>
      <c r="K222" s="194"/>
      <c r="L222" s="195"/>
      <c r="M222" s="196" t="s">
        <v>1</v>
      </c>
      <c r="N222" s="197" t="s">
        <v>41</v>
      </c>
      <c r="P222" s="149">
        <f t="shared" si="11"/>
        <v>0</v>
      </c>
      <c r="Q222" s="149">
        <v>3.3E-4</v>
      </c>
      <c r="R222" s="149">
        <f t="shared" si="12"/>
        <v>3.3E-4</v>
      </c>
      <c r="S222" s="149">
        <v>0</v>
      </c>
      <c r="T222" s="150">
        <f t="shared" si="13"/>
        <v>0</v>
      </c>
      <c r="AR222" s="151" t="s">
        <v>167</v>
      </c>
      <c r="AT222" s="151" t="s">
        <v>215</v>
      </c>
      <c r="AU222" s="151" t="s">
        <v>136</v>
      </c>
      <c r="AY222" s="16" t="s">
        <v>129</v>
      </c>
      <c r="BE222" s="152">
        <f t="shared" si="14"/>
        <v>0</v>
      </c>
      <c r="BF222" s="152">
        <f t="shared" si="15"/>
        <v>0</v>
      </c>
      <c r="BG222" s="152">
        <f t="shared" si="16"/>
        <v>0</v>
      </c>
      <c r="BH222" s="152">
        <f t="shared" si="17"/>
        <v>0</v>
      </c>
      <c r="BI222" s="152">
        <f t="shared" si="18"/>
        <v>0</v>
      </c>
      <c r="BJ222" s="16" t="s">
        <v>136</v>
      </c>
      <c r="BK222" s="152">
        <f t="shared" si="19"/>
        <v>0</v>
      </c>
      <c r="BL222" s="16" t="s">
        <v>260</v>
      </c>
      <c r="BM222" s="151" t="s">
        <v>590</v>
      </c>
    </row>
    <row r="223" spans="2:65" s="1" customFormat="1" ht="24.15" customHeight="1">
      <c r="B223" s="31"/>
      <c r="C223" s="139" t="s">
        <v>378</v>
      </c>
      <c r="D223" s="139" t="s">
        <v>132</v>
      </c>
      <c r="E223" s="140" t="s">
        <v>591</v>
      </c>
      <c r="F223" s="141" t="s">
        <v>592</v>
      </c>
      <c r="G223" s="142" t="s">
        <v>191</v>
      </c>
      <c r="H223" s="174"/>
      <c r="I223" s="144"/>
      <c r="J223" s="145">
        <f t="shared" si="10"/>
        <v>0</v>
      </c>
      <c r="K223" s="146"/>
      <c r="L223" s="31"/>
      <c r="M223" s="147" t="s">
        <v>1</v>
      </c>
      <c r="N223" s="148" t="s">
        <v>41</v>
      </c>
      <c r="P223" s="149">
        <f t="shared" si="11"/>
        <v>0</v>
      </c>
      <c r="Q223" s="149">
        <v>0</v>
      </c>
      <c r="R223" s="149">
        <f t="shared" si="12"/>
        <v>0</v>
      </c>
      <c r="S223" s="149">
        <v>0</v>
      </c>
      <c r="T223" s="150">
        <f t="shared" si="13"/>
        <v>0</v>
      </c>
      <c r="AR223" s="151" t="s">
        <v>260</v>
      </c>
      <c r="AT223" s="151" t="s">
        <v>132</v>
      </c>
      <c r="AU223" s="151" t="s">
        <v>136</v>
      </c>
      <c r="AY223" s="16" t="s">
        <v>129</v>
      </c>
      <c r="BE223" s="152">
        <f t="shared" si="14"/>
        <v>0</v>
      </c>
      <c r="BF223" s="152">
        <f t="shared" si="15"/>
        <v>0</v>
      </c>
      <c r="BG223" s="152">
        <f t="shared" si="16"/>
        <v>0</v>
      </c>
      <c r="BH223" s="152">
        <f t="shared" si="17"/>
        <v>0</v>
      </c>
      <c r="BI223" s="152">
        <f t="shared" si="18"/>
        <v>0</v>
      </c>
      <c r="BJ223" s="16" t="s">
        <v>136</v>
      </c>
      <c r="BK223" s="152">
        <f t="shared" si="19"/>
        <v>0</v>
      </c>
      <c r="BL223" s="16" t="s">
        <v>260</v>
      </c>
      <c r="BM223" s="151" t="s">
        <v>593</v>
      </c>
    </row>
    <row r="224" spans="2:65" s="11" customFormat="1" ht="22.8" customHeight="1">
      <c r="B224" s="128"/>
      <c r="D224" s="129" t="s">
        <v>74</v>
      </c>
      <c r="E224" s="137" t="s">
        <v>594</v>
      </c>
      <c r="F224" s="137" t="s">
        <v>595</v>
      </c>
      <c r="I224" s="131"/>
      <c r="J224" s="138">
        <f>BK224</f>
        <v>0</v>
      </c>
      <c r="L224" s="128"/>
      <c r="M224" s="132"/>
      <c r="P224" s="133">
        <f>SUM(P225:P229)</f>
        <v>0</v>
      </c>
      <c r="R224" s="133">
        <f>SUM(R225:R229)</f>
        <v>0.27075968</v>
      </c>
      <c r="T224" s="134">
        <f>SUM(T225:T229)</f>
        <v>0</v>
      </c>
      <c r="AR224" s="129" t="s">
        <v>136</v>
      </c>
      <c r="AT224" s="135" t="s">
        <v>74</v>
      </c>
      <c r="AU224" s="135" t="s">
        <v>83</v>
      </c>
      <c r="AY224" s="129" t="s">
        <v>129</v>
      </c>
      <c r="BK224" s="136">
        <f>SUM(BK225:BK229)</f>
        <v>0</v>
      </c>
    </row>
    <row r="225" spans="2:65" s="1" customFormat="1" ht="37.799999999999997" customHeight="1">
      <c r="B225" s="31"/>
      <c r="C225" s="139" t="s">
        <v>383</v>
      </c>
      <c r="D225" s="139" t="s">
        <v>132</v>
      </c>
      <c r="E225" s="140" t="s">
        <v>596</v>
      </c>
      <c r="F225" s="141" t="s">
        <v>597</v>
      </c>
      <c r="G225" s="142" t="s">
        <v>135</v>
      </c>
      <c r="H225" s="143">
        <v>12.443</v>
      </c>
      <c r="I225" s="144"/>
      <c r="J225" s="145">
        <f>ROUND(I225*H225,2)</f>
        <v>0</v>
      </c>
      <c r="K225" s="146"/>
      <c r="L225" s="31"/>
      <c r="M225" s="147" t="s">
        <v>1</v>
      </c>
      <c r="N225" s="148" t="s">
        <v>41</v>
      </c>
      <c r="P225" s="149">
        <f>O225*H225</f>
        <v>0</v>
      </c>
      <c r="Q225" s="149">
        <v>2.1760000000000002E-2</v>
      </c>
      <c r="R225" s="149">
        <f>Q225*H225</f>
        <v>0.27075968</v>
      </c>
      <c r="S225" s="149">
        <v>0</v>
      </c>
      <c r="T225" s="150">
        <f>S225*H225</f>
        <v>0</v>
      </c>
      <c r="AR225" s="151" t="s">
        <v>260</v>
      </c>
      <c r="AT225" s="151" t="s">
        <v>132</v>
      </c>
      <c r="AU225" s="151" t="s">
        <v>136</v>
      </c>
      <c r="AY225" s="16" t="s">
        <v>129</v>
      </c>
      <c r="BE225" s="152">
        <f>IF(N225="základná",J225,0)</f>
        <v>0</v>
      </c>
      <c r="BF225" s="152">
        <f>IF(N225="znížená",J225,0)</f>
        <v>0</v>
      </c>
      <c r="BG225" s="152">
        <f>IF(N225="zákl. prenesená",J225,0)</f>
        <v>0</v>
      </c>
      <c r="BH225" s="152">
        <f>IF(N225="zníž. prenesená",J225,0)</f>
        <v>0</v>
      </c>
      <c r="BI225" s="152">
        <f>IF(N225="nulová",J225,0)</f>
        <v>0</v>
      </c>
      <c r="BJ225" s="16" t="s">
        <v>136</v>
      </c>
      <c r="BK225" s="152">
        <f>ROUND(I225*H225,2)</f>
        <v>0</v>
      </c>
      <c r="BL225" s="16" t="s">
        <v>260</v>
      </c>
      <c r="BM225" s="151" t="s">
        <v>598</v>
      </c>
    </row>
    <row r="226" spans="2:65" s="12" customFormat="1" ht="10.199999999999999">
      <c r="B226" s="153"/>
      <c r="D226" s="154" t="s">
        <v>138</v>
      </c>
      <c r="E226" s="155" t="s">
        <v>1</v>
      </c>
      <c r="F226" s="156" t="s">
        <v>139</v>
      </c>
      <c r="H226" s="155" t="s">
        <v>1</v>
      </c>
      <c r="I226" s="157"/>
      <c r="L226" s="153"/>
      <c r="M226" s="158"/>
      <c r="T226" s="159"/>
      <c r="AT226" s="155" t="s">
        <v>138</v>
      </c>
      <c r="AU226" s="155" t="s">
        <v>136</v>
      </c>
      <c r="AV226" s="12" t="s">
        <v>83</v>
      </c>
      <c r="AW226" s="12" t="s">
        <v>31</v>
      </c>
      <c r="AX226" s="12" t="s">
        <v>75</v>
      </c>
      <c r="AY226" s="155" t="s">
        <v>129</v>
      </c>
    </row>
    <row r="227" spans="2:65" s="13" customFormat="1" ht="10.199999999999999">
      <c r="B227" s="160"/>
      <c r="D227" s="154" t="s">
        <v>138</v>
      </c>
      <c r="E227" s="161" t="s">
        <v>1</v>
      </c>
      <c r="F227" s="162" t="s">
        <v>599</v>
      </c>
      <c r="H227" s="163">
        <v>12.443</v>
      </c>
      <c r="I227" s="164"/>
      <c r="L227" s="160"/>
      <c r="M227" s="165"/>
      <c r="T227" s="166"/>
      <c r="AT227" s="161" t="s">
        <v>138</v>
      </c>
      <c r="AU227" s="161" t="s">
        <v>136</v>
      </c>
      <c r="AV227" s="13" t="s">
        <v>136</v>
      </c>
      <c r="AW227" s="13" t="s">
        <v>31</v>
      </c>
      <c r="AX227" s="13" t="s">
        <v>75</v>
      </c>
      <c r="AY227" s="161" t="s">
        <v>129</v>
      </c>
    </row>
    <row r="228" spans="2:65" s="14" customFormat="1" ht="10.199999999999999">
      <c r="B228" s="167"/>
      <c r="D228" s="154" t="s">
        <v>138</v>
      </c>
      <c r="E228" s="168" t="s">
        <v>1</v>
      </c>
      <c r="F228" s="169" t="s">
        <v>141</v>
      </c>
      <c r="H228" s="170">
        <v>12.443</v>
      </c>
      <c r="I228" s="171"/>
      <c r="L228" s="167"/>
      <c r="M228" s="172"/>
      <c r="T228" s="173"/>
      <c r="AT228" s="168" t="s">
        <v>138</v>
      </c>
      <c r="AU228" s="168" t="s">
        <v>136</v>
      </c>
      <c r="AV228" s="14" t="s">
        <v>131</v>
      </c>
      <c r="AW228" s="14" t="s">
        <v>31</v>
      </c>
      <c r="AX228" s="14" t="s">
        <v>83</v>
      </c>
      <c r="AY228" s="168" t="s">
        <v>129</v>
      </c>
    </row>
    <row r="229" spans="2:65" s="1" customFormat="1" ht="24.15" customHeight="1">
      <c r="B229" s="31"/>
      <c r="C229" s="139" t="s">
        <v>389</v>
      </c>
      <c r="D229" s="139" t="s">
        <v>132</v>
      </c>
      <c r="E229" s="140" t="s">
        <v>600</v>
      </c>
      <c r="F229" s="141" t="s">
        <v>601</v>
      </c>
      <c r="G229" s="142" t="s">
        <v>191</v>
      </c>
      <c r="H229" s="174"/>
      <c r="I229" s="144"/>
      <c r="J229" s="145">
        <f>ROUND(I229*H229,2)</f>
        <v>0</v>
      </c>
      <c r="K229" s="146"/>
      <c r="L229" s="31"/>
      <c r="M229" s="147" t="s">
        <v>1</v>
      </c>
      <c r="N229" s="148" t="s">
        <v>41</v>
      </c>
      <c r="P229" s="149">
        <f>O229*H229</f>
        <v>0</v>
      </c>
      <c r="Q229" s="149">
        <v>0</v>
      </c>
      <c r="R229" s="149">
        <f>Q229*H229</f>
        <v>0</v>
      </c>
      <c r="S229" s="149">
        <v>0</v>
      </c>
      <c r="T229" s="150">
        <f>S229*H229</f>
        <v>0</v>
      </c>
      <c r="AR229" s="151" t="s">
        <v>260</v>
      </c>
      <c r="AT229" s="151" t="s">
        <v>132</v>
      </c>
      <c r="AU229" s="151" t="s">
        <v>136</v>
      </c>
      <c r="AY229" s="16" t="s">
        <v>129</v>
      </c>
      <c r="BE229" s="152">
        <f>IF(N229="základná",J229,0)</f>
        <v>0</v>
      </c>
      <c r="BF229" s="152">
        <f>IF(N229="znížená",J229,0)</f>
        <v>0</v>
      </c>
      <c r="BG229" s="152">
        <f>IF(N229="zákl. prenesená",J229,0)</f>
        <v>0</v>
      </c>
      <c r="BH229" s="152">
        <f>IF(N229="zníž. prenesená",J229,0)</f>
        <v>0</v>
      </c>
      <c r="BI229" s="152">
        <f>IF(N229="nulová",J229,0)</f>
        <v>0</v>
      </c>
      <c r="BJ229" s="16" t="s">
        <v>136</v>
      </c>
      <c r="BK229" s="152">
        <f>ROUND(I229*H229,2)</f>
        <v>0</v>
      </c>
      <c r="BL229" s="16" t="s">
        <v>260</v>
      </c>
      <c r="BM229" s="151" t="s">
        <v>602</v>
      </c>
    </row>
    <row r="230" spans="2:65" s="11" customFormat="1" ht="22.8" customHeight="1">
      <c r="B230" s="128"/>
      <c r="D230" s="129" t="s">
        <v>74</v>
      </c>
      <c r="E230" s="137" t="s">
        <v>309</v>
      </c>
      <c r="F230" s="137" t="s">
        <v>310</v>
      </c>
      <c r="I230" s="131"/>
      <c r="J230" s="138">
        <f>BK230</f>
        <v>0</v>
      </c>
      <c r="L230" s="128"/>
      <c r="M230" s="132"/>
      <c r="P230" s="133">
        <f>SUM(P231:P234)</f>
        <v>0</v>
      </c>
      <c r="R230" s="133">
        <f>SUM(R231:R234)</f>
        <v>1.2E-2</v>
      </c>
      <c r="T230" s="134">
        <f>SUM(T231:T234)</f>
        <v>0.52800000000000002</v>
      </c>
      <c r="AR230" s="129" t="s">
        <v>136</v>
      </c>
      <c r="AT230" s="135" t="s">
        <v>74</v>
      </c>
      <c r="AU230" s="135" t="s">
        <v>83</v>
      </c>
      <c r="AY230" s="129" t="s">
        <v>129</v>
      </c>
      <c r="BK230" s="136">
        <f>SUM(BK231:BK234)</f>
        <v>0</v>
      </c>
    </row>
    <row r="231" spans="2:65" s="1" customFormat="1" ht="16.5" customHeight="1">
      <c r="B231" s="31"/>
      <c r="C231" s="139" t="s">
        <v>393</v>
      </c>
      <c r="D231" s="139" t="s">
        <v>132</v>
      </c>
      <c r="E231" s="140" t="s">
        <v>603</v>
      </c>
      <c r="F231" s="141" t="s">
        <v>604</v>
      </c>
      <c r="G231" s="142" t="s">
        <v>218</v>
      </c>
      <c r="H231" s="143">
        <v>4</v>
      </c>
      <c r="I231" s="144"/>
      <c r="J231" s="145">
        <f>ROUND(I231*H231,2)</f>
        <v>0</v>
      </c>
      <c r="K231" s="146"/>
      <c r="L231" s="31"/>
      <c r="M231" s="147" t="s">
        <v>1</v>
      </c>
      <c r="N231" s="148" t="s">
        <v>41</v>
      </c>
      <c r="P231" s="149">
        <f>O231*H231</f>
        <v>0</v>
      </c>
      <c r="Q231" s="149">
        <v>0</v>
      </c>
      <c r="R231" s="149">
        <f>Q231*H231</f>
        <v>0</v>
      </c>
      <c r="S231" s="149">
        <v>8.7999999999999995E-2</v>
      </c>
      <c r="T231" s="150">
        <f>S231*H231</f>
        <v>0.35199999999999998</v>
      </c>
      <c r="AR231" s="151" t="s">
        <v>260</v>
      </c>
      <c r="AT231" s="151" t="s">
        <v>132</v>
      </c>
      <c r="AU231" s="151" t="s">
        <v>136</v>
      </c>
      <c r="AY231" s="16" t="s">
        <v>129</v>
      </c>
      <c r="BE231" s="152">
        <f>IF(N231="základná",J231,0)</f>
        <v>0</v>
      </c>
      <c r="BF231" s="152">
        <f>IF(N231="znížená",J231,0)</f>
        <v>0</v>
      </c>
      <c r="BG231" s="152">
        <f>IF(N231="zákl. prenesená",J231,0)</f>
        <v>0</v>
      </c>
      <c r="BH231" s="152">
        <f>IF(N231="zníž. prenesená",J231,0)</f>
        <v>0</v>
      </c>
      <c r="BI231" s="152">
        <f>IF(N231="nulová",J231,0)</f>
        <v>0</v>
      </c>
      <c r="BJ231" s="16" t="s">
        <v>136</v>
      </c>
      <c r="BK231" s="152">
        <f>ROUND(I231*H231,2)</f>
        <v>0</v>
      </c>
      <c r="BL231" s="16" t="s">
        <v>260</v>
      </c>
      <c r="BM231" s="151" t="s">
        <v>605</v>
      </c>
    </row>
    <row r="232" spans="2:65" s="1" customFormat="1" ht="21.75" customHeight="1">
      <c r="B232" s="31"/>
      <c r="C232" s="187" t="s">
        <v>398</v>
      </c>
      <c r="D232" s="187" t="s">
        <v>215</v>
      </c>
      <c r="E232" s="188" t="s">
        <v>606</v>
      </c>
      <c r="F232" s="189" t="s">
        <v>607</v>
      </c>
      <c r="G232" s="190" t="s">
        <v>218</v>
      </c>
      <c r="H232" s="191">
        <v>4</v>
      </c>
      <c r="I232" s="192"/>
      <c r="J232" s="193">
        <f>ROUND(I232*H232,2)</f>
        <v>0</v>
      </c>
      <c r="K232" s="194"/>
      <c r="L232" s="195"/>
      <c r="M232" s="196" t="s">
        <v>1</v>
      </c>
      <c r="N232" s="197" t="s">
        <v>41</v>
      </c>
      <c r="P232" s="149">
        <f>O232*H232</f>
        <v>0</v>
      </c>
      <c r="Q232" s="149">
        <v>3.0000000000000001E-3</v>
      </c>
      <c r="R232" s="149">
        <f>Q232*H232</f>
        <v>1.2E-2</v>
      </c>
      <c r="S232" s="149">
        <v>0</v>
      </c>
      <c r="T232" s="150">
        <f>S232*H232</f>
        <v>0</v>
      </c>
      <c r="AR232" s="151" t="s">
        <v>167</v>
      </c>
      <c r="AT232" s="151" t="s">
        <v>215</v>
      </c>
      <c r="AU232" s="151" t="s">
        <v>136</v>
      </c>
      <c r="AY232" s="16" t="s">
        <v>129</v>
      </c>
      <c r="BE232" s="152">
        <f>IF(N232="základná",J232,0)</f>
        <v>0</v>
      </c>
      <c r="BF232" s="152">
        <f>IF(N232="znížená",J232,0)</f>
        <v>0</v>
      </c>
      <c r="BG232" s="152">
        <f>IF(N232="zákl. prenesená",J232,0)</f>
        <v>0</v>
      </c>
      <c r="BH232" s="152">
        <f>IF(N232="zníž. prenesená",J232,0)</f>
        <v>0</v>
      </c>
      <c r="BI232" s="152">
        <f>IF(N232="nulová",J232,0)</f>
        <v>0</v>
      </c>
      <c r="BJ232" s="16" t="s">
        <v>136</v>
      </c>
      <c r="BK232" s="152">
        <f>ROUND(I232*H232,2)</f>
        <v>0</v>
      </c>
      <c r="BL232" s="16" t="s">
        <v>260</v>
      </c>
      <c r="BM232" s="151" t="s">
        <v>608</v>
      </c>
    </row>
    <row r="233" spans="2:65" s="1" customFormat="1" ht="21.75" customHeight="1">
      <c r="B233" s="31"/>
      <c r="C233" s="139" t="s">
        <v>404</v>
      </c>
      <c r="D233" s="139" t="s">
        <v>132</v>
      </c>
      <c r="E233" s="140" t="s">
        <v>609</v>
      </c>
      <c r="F233" s="141" t="s">
        <v>610</v>
      </c>
      <c r="G233" s="142" t="s">
        <v>218</v>
      </c>
      <c r="H233" s="143">
        <v>2</v>
      </c>
      <c r="I233" s="144"/>
      <c r="J233" s="145">
        <f>ROUND(I233*H233,2)</f>
        <v>0</v>
      </c>
      <c r="K233" s="146"/>
      <c r="L233" s="31"/>
      <c r="M233" s="147" t="s">
        <v>1</v>
      </c>
      <c r="N233" s="148" t="s">
        <v>41</v>
      </c>
      <c r="P233" s="149">
        <f>O233*H233</f>
        <v>0</v>
      </c>
      <c r="Q233" s="149">
        <v>0</v>
      </c>
      <c r="R233" s="149">
        <f>Q233*H233</f>
        <v>0</v>
      </c>
      <c r="S233" s="149">
        <v>8.7999999999999995E-2</v>
      </c>
      <c r="T233" s="150">
        <f>S233*H233</f>
        <v>0.17599999999999999</v>
      </c>
      <c r="AR233" s="151" t="s">
        <v>260</v>
      </c>
      <c r="AT233" s="151" t="s">
        <v>132</v>
      </c>
      <c r="AU233" s="151" t="s">
        <v>136</v>
      </c>
      <c r="AY233" s="16" t="s">
        <v>129</v>
      </c>
      <c r="BE233" s="152">
        <f>IF(N233="základná",J233,0)</f>
        <v>0</v>
      </c>
      <c r="BF233" s="152">
        <f>IF(N233="znížená",J233,0)</f>
        <v>0</v>
      </c>
      <c r="BG233" s="152">
        <f>IF(N233="zákl. prenesená",J233,0)</f>
        <v>0</v>
      </c>
      <c r="BH233" s="152">
        <f>IF(N233="zníž. prenesená",J233,0)</f>
        <v>0</v>
      </c>
      <c r="BI233" s="152">
        <f>IF(N233="nulová",J233,0)</f>
        <v>0</v>
      </c>
      <c r="BJ233" s="16" t="s">
        <v>136</v>
      </c>
      <c r="BK233" s="152">
        <f>ROUND(I233*H233,2)</f>
        <v>0</v>
      </c>
      <c r="BL233" s="16" t="s">
        <v>260</v>
      </c>
      <c r="BM233" s="151" t="s">
        <v>611</v>
      </c>
    </row>
    <row r="234" spans="2:65" s="1" customFormat="1" ht="24.15" customHeight="1">
      <c r="B234" s="31"/>
      <c r="C234" s="139" t="s">
        <v>409</v>
      </c>
      <c r="D234" s="139" t="s">
        <v>132</v>
      </c>
      <c r="E234" s="140" t="s">
        <v>324</v>
      </c>
      <c r="F234" s="141" t="s">
        <v>325</v>
      </c>
      <c r="G234" s="142" t="s">
        <v>191</v>
      </c>
      <c r="H234" s="174"/>
      <c r="I234" s="144"/>
      <c r="J234" s="145">
        <f>ROUND(I234*H234,2)</f>
        <v>0</v>
      </c>
      <c r="K234" s="146"/>
      <c r="L234" s="31"/>
      <c r="M234" s="147" t="s">
        <v>1</v>
      </c>
      <c r="N234" s="148" t="s">
        <v>41</v>
      </c>
      <c r="P234" s="149">
        <f>O234*H234</f>
        <v>0</v>
      </c>
      <c r="Q234" s="149">
        <v>0</v>
      </c>
      <c r="R234" s="149">
        <f>Q234*H234</f>
        <v>0</v>
      </c>
      <c r="S234" s="149">
        <v>0</v>
      </c>
      <c r="T234" s="150">
        <f>S234*H234</f>
        <v>0</v>
      </c>
      <c r="AR234" s="151" t="s">
        <v>260</v>
      </c>
      <c r="AT234" s="151" t="s">
        <v>132</v>
      </c>
      <c r="AU234" s="151" t="s">
        <v>136</v>
      </c>
      <c r="AY234" s="16" t="s">
        <v>129</v>
      </c>
      <c r="BE234" s="152">
        <f>IF(N234="základná",J234,0)</f>
        <v>0</v>
      </c>
      <c r="BF234" s="152">
        <f>IF(N234="znížená",J234,0)</f>
        <v>0</v>
      </c>
      <c r="BG234" s="152">
        <f>IF(N234="zákl. prenesená",J234,0)</f>
        <v>0</v>
      </c>
      <c r="BH234" s="152">
        <f>IF(N234="zníž. prenesená",J234,0)</f>
        <v>0</v>
      </c>
      <c r="BI234" s="152">
        <f>IF(N234="nulová",J234,0)</f>
        <v>0</v>
      </c>
      <c r="BJ234" s="16" t="s">
        <v>136</v>
      </c>
      <c r="BK234" s="152">
        <f>ROUND(I234*H234,2)</f>
        <v>0</v>
      </c>
      <c r="BL234" s="16" t="s">
        <v>260</v>
      </c>
      <c r="BM234" s="151" t="s">
        <v>612</v>
      </c>
    </row>
    <row r="235" spans="2:65" s="11" customFormat="1" ht="22.8" customHeight="1">
      <c r="B235" s="128"/>
      <c r="D235" s="129" t="s">
        <v>74</v>
      </c>
      <c r="E235" s="137" t="s">
        <v>613</v>
      </c>
      <c r="F235" s="137" t="s">
        <v>614</v>
      </c>
      <c r="I235" s="131"/>
      <c r="J235" s="138">
        <f>BK235</f>
        <v>0</v>
      </c>
      <c r="L235" s="128"/>
      <c r="M235" s="132"/>
      <c r="P235" s="133">
        <f>P236</f>
        <v>0</v>
      </c>
      <c r="R235" s="133">
        <f>R236</f>
        <v>0</v>
      </c>
      <c r="T235" s="134">
        <f>T236</f>
        <v>0</v>
      </c>
      <c r="AR235" s="129" t="s">
        <v>136</v>
      </c>
      <c r="AT235" s="135" t="s">
        <v>74</v>
      </c>
      <c r="AU235" s="135" t="s">
        <v>83</v>
      </c>
      <c r="AY235" s="129" t="s">
        <v>129</v>
      </c>
      <c r="BK235" s="136">
        <f>BK236</f>
        <v>0</v>
      </c>
    </row>
    <row r="236" spans="2:65" s="1" customFormat="1" ht="16.5" customHeight="1">
      <c r="B236" s="31"/>
      <c r="C236" s="139" t="s">
        <v>414</v>
      </c>
      <c r="D236" s="139" t="s">
        <v>132</v>
      </c>
      <c r="E236" s="140" t="s">
        <v>615</v>
      </c>
      <c r="F236" s="141" t="s">
        <v>616</v>
      </c>
      <c r="G236" s="142" t="s">
        <v>496</v>
      </c>
      <c r="H236" s="143">
        <v>1</v>
      </c>
      <c r="I236" s="144"/>
      <c r="J236" s="145">
        <f>ROUND(I236*H236,2)</f>
        <v>0</v>
      </c>
      <c r="K236" s="146"/>
      <c r="L236" s="31"/>
      <c r="M236" s="147" t="s">
        <v>1</v>
      </c>
      <c r="N236" s="148" t="s">
        <v>41</v>
      </c>
      <c r="P236" s="149">
        <f>O236*H236</f>
        <v>0</v>
      </c>
      <c r="Q236" s="149">
        <v>0</v>
      </c>
      <c r="R236" s="149">
        <f>Q236*H236</f>
        <v>0</v>
      </c>
      <c r="S236" s="149">
        <v>0</v>
      </c>
      <c r="T236" s="150">
        <f>S236*H236</f>
        <v>0</v>
      </c>
      <c r="AR236" s="151" t="s">
        <v>260</v>
      </c>
      <c r="AT236" s="151" t="s">
        <v>132</v>
      </c>
      <c r="AU236" s="151" t="s">
        <v>136</v>
      </c>
      <c r="AY236" s="16" t="s">
        <v>129</v>
      </c>
      <c r="BE236" s="152">
        <f>IF(N236="základná",J236,0)</f>
        <v>0</v>
      </c>
      <c r="BF236" s="152">
        <f>IF(N236="znížená",J236,0)</f>
        <v>0</v>
      </c>
      <c r="BG236" s="152">
        <f>IF(N236="zákl. prenesená",J236,0)</f>
        <v>0</v>
      </c>
      <c r="BH236" s="152">
        <f>IF(N236="zníž. prenesená",J236,0)</f>
        <v>0</v>
      </c>
      <c r="BI236" s="152">
        <f>IF(N236="nulová",J236,0)</f>
        <v>0</v>
      </c>
      <c r="BJ236" s="16" t="s">
        <v>136</v>
      </c>
      <c r="BK236" s="152">
        <f>ROUND(I236*H236,2)</f>
        <v>0</v>
      </c>
      <c r="BL236" s="16" t="s">
        <v>260</v>
      </c>
      <c r="BM236" s="151" t="s">
        <v>617</v>
      </c>
    </row>
    <row r="237" spans="2:65" s="11" customFormat="1" ht="22.8" customHeight="1">
      <c r="B237" s="128"/>
      <c r="D237" s="129" t="s">
        <v>74</v>
      </c>
      <c r="E237" s="137" t="s">
        <v>350</v>
      </c>
      <c r="F237" s="137" t="s">
        <v>351</v>
      </c>
      <c r="I237" s="131"/>
      <c r="J237" s="138">
        <f>BK237</f>
        <v>0</v>
      </c>
      <c r="L237" s="128"/>
      <c r="M237" s="132"/>
      <c r="P237" s="133">
        <f>SUM(P238:P244)</f>
        <v>0</v>
      </c>
      <c r="R237" s="133">
        <f>SUM(R238:R244)</f>
        <v>0.60140140000000009</v>
      </c>
      <c r="T237" s="134">
        <f>SUM(T238:T244)</f>
        <v>0</v>
      </c>
      <c r="AR237" s="129" t="s">
        <v>136</v>
      </c>
      <c r="AT237" s="135" t="s">
        <v>74</v>
      </c>
      <c r="AU237" s="135" t="s">
        <v>83</v>
      </c>
      <c r="AY237" s="129" t="s">
        <v>129</v>
      </c>
      <c r="BK237" s="136">
        <f>SUM(BK238:BK244)</f>
        <v>0</v>
      </c>
    </row>
    <row r="238" spans="2:65" s="1" customFormat="1" ht="37.799999999999997" customHeight="1">
      <c r="B238" s="31"/>
      <c r="C238" s="139" t="s">
        <v>422</v>
      </c>
      <c r="D238" s="139" t="s">
        <v>132</v>
      </c>
      <c r="E238" s="140" t="s">
        <v>618</v>
      </c>
      <c r="F238" s="141" t="s">
        <v>619</v>
      </c>
      <c r="G238" s="142" t="s">
        <v>135</v>
      </c>
      <c r="H238" s="143">
        <v>27.699000000000002</v>
      </c>
      <c r="I238" s="144"/>
      <c r="J238" s="145">
        <f>ROUND(I238*H238,2)</f>
        <v>0</v>
      </c>
      <c r="K238" s="146"/>
      <c r="L238" s="31"/>
      <c r="M238" s="147" t="s">
        <v>1</v>
      </c>
      <c r="N238" s="148" t="s">
        <v>41</v>
      </c>
      <c r="P238" s="149">
        <f>O238*H238</f>
        <v>0</v>
      </c>
      <c r="Q238" s="149">
        <v>3.2000000000000002E-3</v>
      </c>
      <c r="R238" s="149">
        <f>Q238*H238</f>
        <v>8.8636800000000016E-2</v>
      </c>
      <c r="S238" s="149">
        <v>0</v>
      </c>
      <c r="T238" s="150">
        <f>S238*H238</f>
        <v>0</v>
      </c>
      <c r="AR238" s="151" t="s">
        <v>260</v>
      </c>
      <c r="AT238" s="151" t="s">
        <v>132</v>
      </c>
      <c r="AU238" s="151" t="s">
        <v>136</v>
      </c>
      <c r="AY238" s="16" t="s">
        <v>129</v>
      </c>
      <c r="BE238" s="152">
        <f>IF(N238="základná",J238,0)</f>
        <v>0</v>
      </c>
      <c r="BF238" s="152">
        <f>IF(N238="znížená",J238,0)</f>
        <v>0</v>
      </c>
      <c r="BG238" s="152">
        <f>IF(N238="zákl. prenesená",J238,0)</f>
        <v>0</v>
      </c>
      <c r="BH238" s="152">
        <f>IF(N238="zníž. prenesená",J238,0)</f>
        <v>0</v>
      </c>
      <c r="BI238" s="152">
        <f>IF(N238="nulová",J238,0)</f>
        <v>0</v>
      </c>
      <c r="BJ238" s="16" t="s">
        <v>136</v>
      </c>
      <c r="BK238" s="152">
        <f>ROUND(I238*H238,2)</f>
        <v>0</v>
      </c>
      <c r="BL238" s="16" t="s">
        <v>260</v>
      </c>
      <c r="BM238" s="151" t="s">
        <v>620</v>
      </c>
    </row>
    <row r="239" spans="2:65" s="12" customFormat="1" ht="10.199999999999999">
      <c r="B239" s="153"/>
      <c r="D239" s="154" t="s">
        <v>138</v>
      </c>
      <c r="E239" s="155" t="s">
        <v>1</v>
      </c>
      <c r="F239" s="156" t="s">
        <v>139</v>
      </c>
      <c r="H239" s="155" t="s">
        <v>1</v>
      </c>
      <c r="I239" s="157"/>
      <c r="L239" s="153"/>
      <c r="M239" s="158"/>
      <c r="T239" s="159"/>
      <c r="AT239" s="155" t="s">
        <v>138</v>
      </c>
      <c r="AU239" s="155" t="s">
        <v>136</v>
      </c>
      <c r="AV239" s="12" t="s">
        <v>83</v>
      </c>
      <c r="AW239" s="12" t="s">
        <v>31</v>
      </c>
      <c r="AX239" s="12" t="s">
        <v>75</v>
      </c>
      <c r="AY239" s="155" t="s">
        <v>129</v>
      </c>
    </row>
    <row r="240" spans="2:65" s="13" customFormat="1" ht="10.199999999999999">
      <c r="B240" s="160"/>
      <c r="D240" s="154" t="s">
        <v>138</v>
      </c>
      <c r="E240" s="161" t="s">
        <v>1</v>
      </c>
      <c r="F240" s="162" t="s">
        <v>621</v>
      </c>
      <c r="H240" s="163">
        <v>27.699000000000002</v>
      </c>
      <c r="I240" s="164"/>
      <c r="L240" s="160"/>
      <c r="M240" s="165"/>
      <c r="T240" s="166"/>
      <c r="AT240" s="161" t="s">
        <v>138</v>
      </c>
      <c r="AU240" s="161" t="s">
        <v>136</v>
      </c>
      <c r="AV240" s="13" t="s">
        <v>136</v>
      </c>
      <c r="AW240" s="13" t="s">
        <v>31</v>
      </c>
      <c r="AX240" s="13" t="s">
        <v>75</v>
      </c>
      <c r="AY240" s="161" t="s">
        <v>129</v>
      </c>
    </row>
    <row r="241" spans="2:65" s="14" customFormat="1" ht="10.199999999999999">
      <c r="B241" s="167"/>
      <c r="D241" s="154" t="s">
        <v>138</v>
      </c>
      <c r="E241" s="168" t="s">
        <v>1</v>
      </c>
      <c r="F241" s="169" t="s">
        <v>141</v>
      </c>
      <c r="H241" s="170">
        <v>27.699000000000002</v>
      </c>
      <c r="I241" s="171"/>
      <c r="L241" s="167"/>
      <c r="M241" s="172"/>
      <c r="T241" s="173"/>
      <c r="AT241" s="168" t="s">
        <v>138</v>
      </c>
      <c r="AU241" s="168" t="s">
        <v>136</v>
      </c>
      <c r="AV241" s="14" t="s">
        <v>131</v>
      </c>
      <c r="AW241" s="14" t="s">
        <v>31</v>
      </c>
      <c r="AX241" s="14" t="s">
        <v>83</v>
      </c>
      <c r="AY241" s="168" t="s">
        <v>129</v>
      </c>
    </row>
    <row r="242" spans="2:65" s="1" customFormat="1" ht="24.15" customHeight="1">
      <c r="B242" s="31"/>
      <c r="C242" s="187" t="s">
        <v>428</v>
      </c>
      <c r="D242" s="187" t="s">
        <v>215</v>
      </c>
      <c r="E242" s="188" t="s">
        <v>379</v>
      </c>
      <c r="F242" s="189" t="s">
        <v>622</v>
      </c>
      <c r="G242" s="190" t="s">
        <v>135</v>
      </c>
      <c r="H242" s="191">
        <v>28.806999999999999</v>
      </c>
      <c r="I242" s="192"/>
      <c r="J242" s="193">
        <f>ROUND(I242*H242,2)</f>
        <v>0</v>
      </c>
      <c r="K242" s="194"/>
      <c r="L242" s="195"/>
      <c r="M242" s="196" t="s">
        <v>1</v>
      </c>
      <c r="N242" s="197" t="s">
        <v>41</v>
      </c>
      <c r="P242" s="149">
        <f>O242*H242</f>
        <v>0</v>
      </c>
      <c r="Q242" s="149">
        <v>1.78E-2</v>
      </c>
      <c r="R242" s="149">
        <f>Q242*H242</f>
        <v>0.51276460000000001</v>
      </c>
      <c r="S242" s="149">
        <v>0</v>
      </c>
      <c r="T242" s="150">
        <f>S242*H242</f>
        <v>0</v>
      </c>
      <c r="AR242" s="151" t="s">
        <v>167</v>
      </c>
      <c r="AT242" s="151" t="s">
        <v>215</v>
      </c>
      <c r="AU242" s="151" t="s">
        <v>136</v>
      </c>
      <c r="AY242" s="16" t="s">
        <v>129</v>
      </c>
      <c r="BE242" s="152">
        <f>IF(N242="základná",J242,0)</f>
        <v>0</v>
      </c>
      <c r="BF242" s="152">
        <f>IF(N242="znížená",J242,0)</f>
        <v>0</v>
      </c>
      <c r="BG242" s="152">
        <f>IF(N242="zákl. prenesená",J242,0)</f>
        <v>0</v>
      </c>
      <c r="BH242" s="152">
        <f>IF(N242="zníž. prenesená",J242,0)</f>
        <v>0</v>
      </c>
      <c r="BI242" s="152">
        <f>IF(N242="nulová",J242,0)</f>
        <v>0</v>
      </c>
      <c r="BJ242" s="16" t="s">
        <v>136</v>
      </c>
      <c r="BK242" s="152">
        <f>ROUND(I242*H242,2)</f>
        <v>0</v>
      </c>
      <c r="BL242" s="16" t="s">
        <v>260</v>
      </c>
      <c r="BM242" s="151" t="s">
        <v>623</v>
      </c>
    </row>
    <row r="243" spans="2:65" s="13" customFormat="1" ht="10.199999999999999">
      <c r="B243" s="160"/>
      <c r="D243" s="154" t="s">
        <v>138</v>
      </c>
      <c r="F243" s="162" t="s">
        <v>624</v>
      </c>
      <c r="H243" s="163">
        <v>28.806999999999999</v>
      </c>
      <c r="I243" s="164"/>
      <c r="L243" s="160"/>
      <c r="M243" s="165"/>
      <c r="T243" s="166"/>
      <c r="AT243" s="161" t="s">
        <v>138</v>
      </c>
      <c r="AU243" s="161" t="s">
        <v>136</v>
      </c>
      <c r="AV243" s="13" t="s">
        <v>136</v>
      </c>
      <c r="AW243" s="13" t="s">
        <v>4</v>
      </c>
      <c r="AX243" s="13" t="s">
        <v>83</v>
      </c>
      <c r="AY243" s="161" t="s">
        <v>129</v>
      </c>
    </row>
    <row r="244" spans="2:65" s="1" customFormat="1" ht="24.15" customHeight="1">
      <c r="B244" s="31"/>
      <c r="C244" s="139" t="s">
        <v>625</v>
      </c>
      <c r="D244" s="139" t="s">
        <v>132</v>
      </c>
      <c r="E244" s="140" t="s">
        <v>384</v>
      </c>
      <c r="F244" s="141" t="s">
        <v>385</v>
      </c>
      <c r="G244" s="142" t="s">
        <v>191</v>
      </c>
      <c r="H244" s="174"/>
      <c r="I244" s="144"/>
      <c r="J244" s="145">
        <f>ROUND(I244*H244,2)</f>
        <v>0</v>
      </c>
      <c r="K244" s="146"/>
      <c r="L244" s="31"/>
      <c r="M244" s="147" t="s">
        <v>1</v>
      </c>
      <c r="N244" s="148" t="s">
        <v>41</v>
      </c>
      <c r="P244" s="149">
        <f>O244*H244</f>
        <v>0</v>
      </c>
      <c r="Q244" s="149">
        <v>0</v>
      </c>
      <c r="R244" s="149">
        <f>Q244*H244</f>
        <v>0</v>
      </c>
      <c r="S244" s="149">
        <v>0</v>
      </c>
      <c r="T244" s="150">
        <f>S244*H244</f>
        <v>0</v>
      </c>
      <c r="AR244" s="151" t="s">
        <v>260</v>
      </c>
      <c r="AT244" s="151" t="s">
        <v>132</v>
      </c>
      <c r="AU244" s="151" t="s">
        <v>136</v>
      </c>
      <c r="AY244" s="16" t="s">
        <v>129</v>
      </c>
      <c r="BE244" s="152">
        <f>IF(N244="základná",J244,0)</f>
        <v>0</v>
      </c>
      <c r="BF244" s="152">
        <f>IF(N244="znížená",J244,0)</f>
        <v>0</v>
      </c>
      <c r="BG244" s="152">
        <f>IF(N244="zákl. prenesená",J244,0)</f>
        <v>0</v>
      </c>
      <c r="BH244" s="152">
        <f>IF(N244="zníž. prenesená",J244,0)</f>
        <v>0</v>
      </c>
      <c r="BI244" s="152">
        <f>IF(N244="nulová",J244,0)</f>
        <v>0</v>
      </c>
      <c r="BJ244" s="16" t="s">
        <v>136</v>
      </c>
      <c r="BK244" s="152">
        <f>ROUND(I244*H244,2)</f>
        <v>0</v>
      </c>
      <c r="BL244" s="16" t="s">
        <v>260</v>
      </c>
      <c r="BM244" s="151" t="s">
        <v>626</v>
      </c>
    </row>
    <row r="245" spans="2:65" s="11" customFormat="1" ht="22.8" customHeight="1">
      <c r="B245" s="128"/>
      <c r="D245" s="129" t="s">
        <v>74</v>
      </c>
      <c r="E245" s="137" t="s">
        <v>627</v>
      </c>
      <c r="F245" s="137" t="s">
        <v>628</v>
      </c>
      <c r="I245" s="131"/>
      <c r="J245" s="138">
        <f>BK245</f>
        <v>0</v>
      </c>
      <c r="L245" s="128"/>
      <c r="M245" s="132"/>
      <c r="P245" s="133">
        <f>SUM(P246:P252)</f>
        <v>0</v>
      </c>
      <c r="R245" s="133">
        <f>SUM(R246:R252)</f>
        <v>0.78499397999999998</v>
      </c>
      <c r="T245" s="134">
        <f>SUM(T246:T252)</f>
        <v>0</v>
      </c>
      <c r="AR245" s="129" t="s">
        <v>136</v>
      </c>
      <c r="AT245" s="135" t="s">
        <v>74</v>
      </c>
      <c r="AU245" s="135" t="s">
        <v>83</v>
      </c>
      <c r="AY245" s="129" t="s">
        <v>129</v>
      </c>
      <c r="BK245" s="136">
        <f>SUM(BK246:BK252)</f>
        <v>0</v>
      </c>
    </row>
    <row r="246" spans="2:65" s="1" customFormat="1" ht="37.799999999999997" customHeight="1">
      <c r="B246" s="31"/>
      <c r="C246" s="139" t="s">
        <v>629</v>
      </c>
      <c r="D246" s="139" t="s">
        <v>132</v>
      </c>
      <c r="E246" s="140" t="s">
        <v>630</v>
      </c>
      <c r="F246" s="141" t="s">
        <v>631</v>
      </c>
      <c r="G246" s="142" t="s">
        <v>135</v>
      </c>
      <c r="H246" s="143">
        <v>51.441000000000003</v>
      </c>
      <c r="I246" s="144"/>
      <c r="J246" s="145">
        <f>ROUND(I246*H246,2)</f>
        <v>0</v>
      </c>
      <c r="K246" s="146"/>
      <c r="L246" s="31"/>
      <c r="M246" s="147" t="s">
        <v>1</v>
      </c>
      <c r="N246" s="148" t="s">
        <v>41</v>
      </c>
      <c r="P246" s="149">
        <f>O246*H246</f>
        <v>0</v>
      </c>
      <c r="Q246" s="149">
        <v>2.7799999999999999E-3</v>
      </c>
      <c r="R246" s="149">
        <f>Q246*H246</f>
        <v>0.14300598</v>
      </c>
      <c r="S246" s="149">
        <v>0</v>
      </c>
      <c r="T246" s="150">
        <f>S246*H246</f>
        <v>0</v>
      </c>
      <c r="AR246" s="151" t="s">
        <v>260</v>
      </c>
      <c r="AT246" s="151" t="s">
        <v>132</v>
      </c>
      <c r="AU246" s="151" t="s">
        <v>136</v>
      </c>
      <c r="AY246" s="16" t="s">
        <v>129</v>
      </c>
      <c r="BE246" s="152">
        <f>IF(N246="základná",J246,0)</f>
        <v>0</v>
      </c>
      <c r="BF246" s="152">
        <f>IF(N246="znížená",J246,0)</f>
        <v>0</v>
      </c>
      <c r="BG246" s="152">
        <f>IF(N246="zákl. prenesená",J246,0)</f>
        <v>0</v>
      </c>
      <c r="BH246" s="152">
        <f>IF(N246="zníž. prenesená",J246,0)</f>
        <v>0</v>
      </c>
      <c r="BI246" s="152">
        <f>IF(N246="nulová",J246,0)</f>
        <v>0</v>
      </c>
      <c r="BJ246" s="16" t="s">
        <v>136</v>
      </c>
      <c r="BK246" s="152">
        <f>ROUND(I246*H246,2)</f>
        <v>0</v>
      </c>
      <c r="BL246" s="16" t="s">
        <v>260</v>
      </c>
      <c r="BM246" s="151" t="s">
        <v>632</v>
      </c>
    </row>
    <row r="247" spans="2:65" s="12" customFormat="1" ht="10.199999999999999">
      <c r="B247" s="153"/>
      <c r="D247" s="154" t="s">
        <v>138</v>
      </c>
      <c r="E247" s="155" t="s">
        <v>1</v>
      </c>
      <c r="F247" s="156" t="s">
        <v>139</v>
      </c>
      <c r="H247" s="155" t="s">
        <v>1</v>
      </c>
      <c r="I247" s="157"/>
      <c r="L247" s="153"/>
      <c r="M247" s="158"/>
      <c r="T247" s="159"/>
      <c r="AT247" s="155" t="s">
        <v>138</v>
      </c>
      <c r="AU247" s="155" t="s">
        <v>136</v>
      </c>
      <c r="AV247" s="12" t="s">
        <v>83</v>
      </c>
      <c r="AW247" s="12" t="s">
        <v>31</v>
      </c>
      <c r="AX247" s="12" t="s">
        <v>75</v>
      </c>
      <c r="AY247" s="155" t="s">
        <v>129</v>
      </c>
    </row>
    <row r="248" spans="2:65" s="13" customFormat="1" ht="10.199999999999999">
      <c r="B248" s="160"/>
      <c r="D248" s="154" t="s">
        <v>138</v>
      </c>
      <c r="E248" s="161" t="s">
        <v>1</v>
      </c>
      <c r="F248" s="162" t="s">
        <v>633</v>
      </c>
      <c r="H248" s="163">
        <v>51.441000000000003</v>
      </c>
      <c r="I248" s="164"/>
      <c r="L248" s="160"/>
      <c r="M248" s="165"/>
      <c r="T248" s="166"/>
      <c r="AT248" s="161" t="s">
        <v>138</v>
      </c>
      <c r="AU248" s="161" t="s">
        <v>136</v>
      </c>
      <c r="AV248" s="13" t="s">
        <v>136</v>
      </c>
      <c r="AW248" s="13" t="s">
        <v>31</v>
      </c>
      <c r="AX248" s="13" t="s">
        <v>75</v>
      </c>
      <c r="AY248" s="161" t="s">
        <v>129</v>
      </c>
    </row>
    <row r="249" spans="2:65" s="14" customFormat="1" ht="10.199999999999999">
      <c r="B249" s="167"/>
      <c r="D249" s="154" t="s">
        <v>138</v>
      </c>
      <c r="E249" s="168" t="s">
        <v>1</v>
      </c>
      <c r="F249" s="169" t="s">
        <v>141</v>
      </c>
      <c r="H249" s="170">
        <v>51.441000000000003</v>
      </c>
      <c r="I249" s="171"/>
      <c r="L249" s="167"/>
      <c r="M249" s="172"/>
      <c r="T249" s="173"/>
      <c r="AT249" s="168" t="s">
        <v>138</v>
      </c>
      <c r="AU249" s="168" t="s">
        <v>136</v>
      </c>
      <c r="AV249" s="14" t="s">
        <v>131</v>
      </c>
      <c r="AW249" s="14" t="s">
        <v>31</v>
      </c>
      <c r="AX249" s="14" t="s">
        <v>83</v>
      </c>
      <c r="AY249" s="168" t="s">
        <v>129</v>
      </c>
    </row>
    <row r="250" spans="2:65" s="1" customFormat="1" ht="24.15" customHeight="1">
      <c r="B250" s="31"/>
      <c r="C250" s="187" t="s">
        <v>634</v>
      </c>
      <c r="D250" s="187" t="s">
        <v>215</v>
      </c>
      <c r="E250" s="188" t="s">
        <v>635</v>
      </c>
      <c r="F250" s="189" t="s">
        <v>636</v>
      </c>
      <c r="G250" s="190" t="s">
        <v>135</v>
      </c>
      <c r="H250" s="191">
        <v>53.499000000000002</v>
      </c>
      <c r="I250" s="192"/>
      <c r="J250" s="193">
        <f>ROUND(I250*H250,2)</f>
        <v>0</v>
      </c>
      <c r="K250" s="194"/>
      <c r="L250" s="195"/>
      <c r="M250" s="196" t="s">
        <v>1</v>
      </c>
      <c r="N250" s="197" t="s">
        <v>41</v>
      </c>
      <c r="P250" s="149">
        <f>O250*H250</f>
        <v>0</v>
      </c>
      <c r="Q250" s="149">
        <v>1.2E-2</v>
      </c>
      <c r="R250" s="149">
        <f>Q250*H250</f>
        <v>0.641988</v>
      </c>
      <c r="S250" s="149">
        <v>0</v>
      </c>
      <c r="T250" s="150">
        <f>S250*H250</f>
        <v>0</v>
      </c>
      <c r="AR250" s="151" t="s">
        <v>167</v>
      </c>
      <c r="AT250" s="151" t="s">
        <v>215</v>
      </c>
      <c r="AU250" s="151" t="s">
        <v>136</v>
      </c>
      <c r="AY250" s="16" t="s">
        <v>129</v>
      </c>
      <c r="BE250" s="152">
        <f>IF(N250="základná",J250,0)</f>
        <v>0</v>
      </c>
      <c r="BF250" s="152">
        <f>IF(N250="znížená",J250,0)</f>
        <v>0</v>
      </c>
      <c r="BG250" s="152">
        <f>IF(N250="zákl. prenesená",J250,0)</f>
        <v>0</v>
      </c>
      <c r="BH250" s="152">
        <f>IF(N250="zníž. prenesená",J250,0)</f>
        <v>0</v>
      </c>
      <c r="BI250" s="152">
        <f>IF(N250="nulová",J250,0)</f>
        <v>0</v>
      </c>
      <c r="BJ250" s="16" t="s">
        <v>136</v>
      </c>
      <c r="BK250" s="152">
        <f>ROUND(I250*H250,2)</f>
        <v>0</v>
      </c>
      <c r="BL250" s="16" t="s">
        <v>260</v>
      </c>
      <c r="BM250" s="151" t="s">
        <v>637</v>
      </c>
    </row>
    <row r="251" spans="2:65" s="13" customFormat="1" ht="10.199999999999999">
      <c r="B251" s="160"/>
      <c r="D251" s="154" t="s">
        <v>138</v>
      </c>
      <c r="F251" s="162" t="s">
        <v>638</v>
      </c>
      <c r="H251" s="163">
        <v>53.499000000000002</v>
      </c>
      <c r="I251" s="164"/>
      <c r="L251" s="160"/>
      <c r="M251" s="165"/>
      <c r="T251" s="166"/>
      <c r="AT251" s="161" t="s">
        <v>138</v>
      </c>
      <c r="AU251" s="161" t="s">
        <v>136</v>
      </c>
      <c r="AV251" s="13" t="s">
        <v>136</v>
      </c>
      <c r="AW251" s="13" t="s">
        <v>4</v>
      </c>
      <c r="AX251" s="13" t="s">
        <v>83</v>
      </c>
      <c r="AY251" s="161" t="s">
        <v>129</v>
      </c>
    </row>
    <row r="252" spans="2:65" s="1" customFormat="1" ht="24.15" customHeight="1">
      <c r="B252" s="31"/>
      <c r="C252" s="139" t="s">
        <v>639</v>
      </c>
      <c r="D252" s="139" t="s">
        <v>132</v>
      </c>
      <c r="E252" s="140" t="s">
        <v>640</v>
      </c>
      <c r="F252" s="141" t="s">
        <v>641</v>
      </c>
      <c r="G252" s="142" t="s">
        <v>191</v>
      </c>
      <c r="H252" s="174"/>
      <c r="I252" s="144"/>
      <c r="J252" s="145">
        <f>ROUND(I252*H252,2)</f>
        <v>0</v>
      </c>
      <c r="K252" s="146"/>
      <c r="L252" s="31"/>
      <c r="M252" s="147" t="s">
        <v>1</v>
      </c>
      <c r="N252" s="148" t="s">
        <v>41</v>
      </c>
      <c r="P252" s="149">
        <f>O252*H252</f>
        <v>0</v>
      </c>
      <c r="Q252" s="149">
        <v>0</v>
      </c>
      <c r="R252" s="149">
        <f>Q252*H252</f>
        <v>0</v>
      </c>
      <c r="S252" s="149">
        <v>0</v>
      </c>
      <c r="T252" s="150">
        <f>S252*H252</f>
        <v>0</v>
      </c>
      <c r="AR252" s="151" t="s">
        <v>260</v>
      </c>
      <c r="AT252" s="151" t="s">
        <v>132</v>
      </c>
      <c r="AU252" s="151" t="s">
        <v>136</v>
      </c>
      <c r="AY252" s="16" t="s">
        <v>129</v>
      </c>
      <c r="BE252" s="152">
        <f>IF(N252="základná",J252,0)</f>
        <v>0</v>
      </c>
      <c r="BF252" s="152">
        <f>IF(N252="znížená",J252,0)</f>
        <v>0</v>
      </c>
      <c r="BG252" s="152">
        <f>IF(N252="zákl. prenesená",J252,0)</f>
        <v>0</v>
      </c>
      <c r="BH252" s="152">
        <f>IF(N252="zníž. prenesená",J252,0)</f>
        <v>0</v>
      </c>
      <c r="BI252" s="152">
        <f>IF(N252="nulová",J252,0)</f>
        <v>0</v>
      </c>
      <c r="BJ252" s="16" t="s">
        <v>136</v>
      </c>
      <c r="BK252" s="152">
        <f>ROUND(I252*H252,2)</f>
        <v>0</v>
      </c>
      <c r="BL252" s="16" t="s">
        <v>260</v>
      </c>
      <c r="BM252" s="151" t="s">
        <v>642</v>
      </c>
    </row>
    <row r="253" spans="2:65" s="11" customFormat="1" ht="22.8" customHeight="1">
      <c r="B253" s="128"/>
      <c r="D253" s="129" t="s">
        <v>74</v>
      </c>
      <c r="E253" s="137" t="s">
        <v>402</v>
      </c>
      <c r="F253" s="137" t="s">
        <v>403</v>
      </c>
      <c r="I253" s="131"/>
      <c r="J253" s="138">
        <f>BK253</f>
        <v>0</v>
      </c>
      <c r="L253" s="128"/>
      <c r="M253" s="132"/>
      <c r="P253" s="133">
        <f>SUM(P254:P257)</f>
        <v>0</v>
      </c>
      <c r="R253" s="133">
        <f>SUM(R254:R257)</f>
        <v>4.1504000000000004E-4</v>
      </c>
      <c r="T253" s="134">
        <f>SUM(T254:T257)</f>
        <v>0</v>
      </c>
      <c r="AR253" s="129" t="s">
        <v>136</v>
      </c>
      <c r="AT253" s="135" t="s">
        <v>74</v>
      </c>
      <c r="AU253" s="135" t="s">
        <v>83</v>
      </c>
      <c r="AY253" s="129" t="s">
        <v>129</v>
      </c>
      <c r="BK253" s="136">
        <f>SUM(BK254:BK257)</f>
        <v>0</v>
      </c>
    </row>
    <row r="254" spans="2:65" s="1" customFormat="1" ht="37.799999999999997" customHeight="1">
      <c r="B254" s="31"/>
      <c r="C254" s="139" t="s">
        <v>426</v>
      </c>
      <c r="D254" s="139" t="s">
        <v>132</v>
      </c>
      <c r="E254" s="140" t="s">
        <v>405</v>
      </c>
      <c r="F254" s="141" t="s">
        <v>406</v>
      </c>
      <c r="G254" s="142" t="s">
        <v>135</v>
      </c>
      <c r="H254" s="143">
        <v>2.5939999999999999</v>
      </c>
      <c r="I254" s="144"/>
      <c r="J254" s="145">
        <f>ROUND(I254*H254,2)</f>
        <v>0</v>
      </c>
      <c r="K254" s="146"/>
      <c r="L254" s="31"/>
      <c r="M254" s="147" t="s">
        <v>1</v>
      </c>
      <c r="N254" s="148" t="s">
        <v>41</v>
      </c>
      <c r="P254" s="149">
        <f>O254*H254</f>
        <v>0</v>
      </c>
      <c r="Q254" s="149">
        <v>1.6000000000000001E-4</v>
      </c>
      <c r="R254" s="149">
        <f>Q254*H254</f>
        <v>4.1504000000000004E-4</v>
      </c>
      <c r="S254" s="149">
        <v>0</v>
      </c>
      <c r="T254" s="150">
        <f>S254*H254</f>
        <v>0</v>
      </c>
      <c r="AR254" s="151" t="s">
        <v>260</v>
      </c>
      <c r="AT254" s="151" t="s">
        <v>132</v>
      </c>
      <c r="AU254" s="151" t="s">
        <v>136</v>
      </c>
      <c r="AY254" s="16" t="s">
        <v>129</v>
      </c>
      <c r="BE254" s="152">
        <f>IF(N254="základná",J254,0)</f>
        <v>0</v>
      </c>
      <c r="BF254" s="152">
        <f>IF(N254="znížená",J254,0)</f>
        <v>0</v>
      </c>
      <c r="BG254" s="152">
        <f>IF(N254="zákl. prenesená",J254,0)</f>
        <v>0</v>
      </c>
      <c r="BH254" s="152">
        <f>IF(N254="zníž. prenesená",J254,0)</f>
        <v>0</v>
      </c>
      <c r="BI254" s="152">
        <f>IF(N254="nulová",J254,0)</f>
        <v>0</v>
      </c>
      <c r="BJ254" s="16" t="s">
        <v>136</v>
      </c>
      <c r="BK254" s="152">
        <f>ROUND(I254*H254,2)</f>
        <v>0</v>
      </c>
      <c r="BL254" s="16" t="s">
        <v>260</v>
      </c>
      <c r="BM254" s="151" t="s">
        <v>643</v>
      </c>
    </row>
    <row r="255" spans="2:65" s="12" customFormat="1" ht="10.199999999999999">
      <c r="B255" s="153"/>
      <c r="D255" s="154" t="s">
        <v>138</v>
      </c>
      <c r="E255" s="155" t="s">
        <v>1</v>
      </c>
      <c r="F255" s="156" t="s">
        <v>139</v>
      </c>
      <c r="H255" s="155" t="s">
        <v>1</v>
      </c>
      <c r="I255" s="157"/>
      <c r="L255" s="153"/>
      <c r="M255" s="158"/>
      <c r="T255" s="159"/>
      <c r="AT255" s="155" t="s">
        <v>138</v>
      </c>
      <c r="AU255" s="155" t="s">
        <v>136</v>
      </c>
      <c r="AV255" s="12" t="s">
        <v>83</v>
      </c>
      <c r="AW255" s="12" t="s">
        <v>31</v>
      </c>
      <c r="AX255" s="12" t="s">
        <v>75</v>
      </c>
      <c r="AY255" s="155" t="s">
        <v>129</v>
      </c>
    </row>
    <row r="256" spans="2:65" s="13" customFormat="1" ht="10.199999999999999">
      <c r="B256" s="160"/>
      <c r="D256" s="154" t="s">
        <v>138</v>
      </c>
      <c r="E256" s="161" t="s">
        <v>1</v>
      </c>
      <c r="F256" s="162" t="s">
        <v>644</v>
      </c>
      <c r="H256" s="163">
        <v>2.5939999999999999</v>
      </c>
      <c r="I256" s="164"/>
      <c r="L256" s="160"/>
      <c r="M256" s="165"/>
      <c r="T256" s="166"/>
      <c r="AT256" s="161" t="s">
        <v>138</v>
      </c>
      <c r="AU256" s="161" t="s">
        <v>136</v>
      </c>
      <c r="AV256" s="13" t="s">
        <v>136</v>
      </c>
      <c r="AW256" s="13" t="s">
        <v>31</v>
      </c>
      <c r="AX256" s="13" t="s">
        <v>75</v>
      </c>
      <c r="AY256" s="161" t="s">
        <v>129</v>
      </c>
    </row>
    <row r="257" spans="2:65" s="14" customFormat="1" ht="10.199999999999999">
      <c r="B257" s="167"/>
      <c r="D257" s="154" t="s">
        <v>138</v>
      </c>
      <c r="E257" s="168" t="s">
        <v>1</v>
      </c>
      <c r="F257" s="169" t="s">
        <v>141</v>
      </c>
      <c r="H257" s="170">
        <v>2.5939999999999999</v>
      </c>
      <c r="I257" s="171"/>
      <c r="L257" s="167"/>
      <c r="M257" s="172"/>
      <c r="T257" s="173"/>
      <c r="AT257" s="168" t="s">
        <v>138</v>
      </c>
      <c r="AU257" s="168" t="s">
        <v>136</v>
      </c>
      <c r="AV257" s="14" t="s">
        <v>131</v>
      </c>
      <c r="AW257" s="14" t="s">
        <v>31</v>
      </c>
      <c r="AX257" s="14" t="s">
        <v>83</v>
      </c>
      <c r="AY257" s="168" t="s">
        <v>129</v>
      </c>
    </row>
    <row r="258" spans="2:65" s="11" customFormat="1" ht="22.8" customHeight="1">
      <c r="B258" s="128"/>
      <c r="D258" s="129" t="s">
        <v>74</v>
      </c>
      <c r="E258" s="137" t="s">
        <v>645</v>
      </c>
      <c r="F258" s="137" t="s">
        <v>646</v>
      </c>
      <c r="I258" s="131"/>
      <c r="J258" s="138">
        <f>BK258</f>
        <v>0</v>
      </c>
      <c r="L258" s="128"/>
      <c r="M258" s="132"/>
      <c r="P258" s="133">
        <f>SUM(P259:P265)</f>
        <v>0</v>
      </c>
      <c r="R258" s="133">
        <f>SUM(R259:R265)</f>
        <v>1.3523266079999999E-2</v>
      </c>
      <c r="T258" s="134">
        <f>SUM(T259:T265)</f>
        <v>0</v>
      </c>
      <c r="AR258" s="129" t="s">
        <v>136</v>
      </c>
      <c r="AT258" s="135" t="s">
        <v>74</v>
      </c>
      <c r="AU258" s="135" t="s">
        <v>83</v>
      </c>
      <c r="AY258" s="129" t="s">
        <v>129</v>
      </c>
      <c r="BK258" s="136">
        <f>SUM(BK259:BK265)</f>
        <v>0</v>
      </c>
    </row>
    <row r="259" spans="2:65" s="1" customFormat="1" ht="24.15" customHeight="1">
      <c r="B259" s="31"/>
      <c r="C259" s="139" t="s">
        <v>647</v>
      </c>
      <c r="D259" s="139" t="s">
        <v>132</v>
      </c>
      <c r="E259" s="140" t="s">
        <v>648</v>
      </c>
      <c r="F259" s="141" t="s">
        <v>649</v>
      </c>
      <c r="G259" s="142" t="s">
        <v>135</v>
      </c>
      <c r="H259" s="143">
        <v>35.496000000000002</v>
      </c>
      <c r="I259" s="144"/>
      <c r="J259" s="145">
        <f>ROUND(I259*H259,2)</f>
        <v>0</v>
      </c>
      <c r="K259" s="146"/>
      <c r="L259" s="31"/>
      <c r="M259" s="147" t="s">
        <v>1</v>
      </c>
      <c r="N259" s="148" t="s">
        <v>41</v>
      </c>
      <c r="P259" s="149">
        <f>O259*H259</f>
        <v>0</v>
      </c>
      <c r="Q259" s="149">
        <v>1.2999999999999999E-4</v>
      </c>
      <c r="R259" s="149">
        <f>Q259*H259</f>
        <v>4.6144799999999998E-3</v>
      </c>
      <c r="S259" s="149">
        <v>0</v>
      </c>
      <c r="T259" s="150">
        <f>S259*H259</f>
        <v>0</v>
      </c>
      <c r="AR259" s="151" t="s">
        <v>260</v>
      </c>
      <c r="AT259" s="151" t="s">
        <v>132</v>
      </c>
      <c r="AU259" s="151" t="s">
        <v>136</v>
      </c>
      <c r="AY259" s="16" t="s">
        <v>129</v>
      </c>
      <c r="BE259" s="152">
        <f>IF(N259="základná",J259,0)</f>
        <v>0</v>
      </c>
      <c r="BF259" s="152">
        <f>IF(N259="znížená",J259,0)</f>
        <v>0</v>
      </c>
      <c r="BG259" s="152">
        <f>IF(N259="zákl. prenesená",J259,0)</f>
        <v>0</v>
      </c>
      <c r="BH259" s="152">
        <f>IF(N259="zníž. prenesená",J259,0)</f>
        <v>0</v>
      </c>
      <c r="BI259" s="152">
        <f>IF(N259="nulová",J259,0)</f>
        <v>0</v>
      </c>
      <c r="BJ259" s="16" t="s">
        <v>136</v>
      </c>
      <c r="BK259" s="152">
        <f>ROUND(I259*H259,2)</f>
        <v>0</v>
      </c>
      <c r="BL259" s="16" t="s">
        <v>260</v>
      </c>
      <c r="BM259" s="151" t="s">
        <v>650</v>
      </c>
    </row>
    <row r="260" spans="2:65" s="12" customFormat="1" ht="10.199999999999999">
      <c r="B260" s="153"/>
      <c r="D260" s="154" t="s">
        <v>138</v>
      </c>
      <c r="E260" s="155" t="s">
        <v>1</v>
      </c>
      <c r="F260" s="156" t="s">
        <v>139</v>
      </c>
      <c r="H260" s="155" t="s">
        <v>1</v>
      </c>
      <c r="I260" s="157"/>
      <c r="L260" s="153"/>
      <c r="M260" s="158"/>
      <c r="T260" s="159"/>
      <c r="AT260" s="155" t="s">
        <v>138</v>
      </c>
      <c r="AU260" s="155" t="s">
        <v>136</v>
      </c>
      <c r="AV260" s="12" t="s">
        <v>83</v>
      </c>
      <c r="AW260" s="12" t="s">
        <v>31</v>
      </c>
      <c r="AX260" s="12" t="s">
        <v>75</v>
      </c>
      <c r="AY260" s="155" t="s">
        <v>129</v>
      </c>
    </row>
    <row r="261" spans="2:65" s="13" customFormat="1" ht="10.199999999999999">
      <c r="B261" s="160"/>
      <c r="D261" s="154" t="s">
        <v>138</v>
      </c>
      <c r="E261" s="161" t="s">
        <v>1</v>
      </c>
      <c r="F261" s="162" t="s">
        <v>442</v>
      </c>
      <c r="H261" s="163">
        <v>86.936999999999998</v>
      </c>
      <c r="I261" s="164"/>
      <c r="L261" s="160"/>
      <c r="M261" s="165"/>
      <c r="T261" s="166"/>
      <c r="AT261" s="161" t="s">
        <v>138</v>
      </c>
      <c r="AU261" s="161" t="s">
        <v>136</v>
      </c>
      <c r="AV261" s="13" t="s">
        <v>136</v>
      </c>
      <c r="AW261" s="13" t="s">
        <v>31</v>
      </c>
      <c r="AX261" s="13" t="s">
        <v>75</v>
      </c>
      <c r="AY261" s="161" t="s">
        <v>129</v>
      </c>
    </row>
    <row r="262" spans="2:65" s="12" customFormat="1" ht="10.199999999999999">
      <c r="B262" s="153"/>
      <c r="D262" s="154" t="s">
        <v>138</v>
      </c>
      <c r="E262" s="155" t="s">
        <v>1</v>
      </c>
      <c r="F262" s="156" t="s">
        <v>449</v>
      </c>
      <c r="H262" s="155" t="s">
        <v>1</v>
      </c>
      <c r="I262" s="157"/>
      <c r="L262" s="153"/>
      <c r="M262" s="158"/>
      <c r="T262" s="159"/>
      <c r="AT262" s="155" t="s">
        <v>138</v>
      </c>
      <c r="AU262" s="155" t="s">
        <v>136</v>
      </c>
      <c r="AV262" s="12" t="s">
        <v>83</v>
      </c>
      <c r="AW262" s="12" t="s">
        <v>31</v>
      </c>
      <c r="AX262" s="12" t="s">
        <v>75</v>
      </c>
      <c r="AY262" s="155" t="s">
        <v>129</v>
      </c>
    </row>
    <row r="263" spans="2:65" s="13" customFormat="1" ht="10.199999999999999">
      <c r="B263" s="160"/>
      <c r="D263" s="154" t="s">
        <v>138</v>
      </c>
      <c r="E263" s="161" t="s">
        <v>1</v>
      </c>
      <c r="F263" s="162" t="s">
        <v>450</v>
      </c>
      <c r="H263" s="163">
        <v>-51.441000000000003</v>
      </c>
      <c r="I263" s="164"/>
      <c r="L263" s="160"/>
      <c r="M263" s="165"/>
      <c r="T263" s="166"/>
      <c r="AT263" s="161" t="s">
        <v>138</v>
      </c>
      <c r="AU263" s="161" t="s">
        <v>136</v>
      </c>
      <c r="AV263" s="13" t="s">
        <v>136</v>
      </c>
      <c r="AW263" s="13" t="s">
        <v>31</v>
      </c>
      <c r="AX263" s="13" t="s">
        <v>75</v>
      </c>
      <c r="AY263" s="161" t="s">
        <v>129</v>
      </c>
    </row>
    <row r="264" spans="2:65" s="14" customFormat="1" ht="10.199999999999999">
      <c r="B264" s="167"/>
      <c r="D264" s="154" t="s">
        <v>138</v>
      </c>
      <c r="E264" s="168" t="s">
        <v>1</v>
      </c>
      <c r="F264" s="169" t="s">
        <v>141</v>
      </c>
      <c r="H264" s="170">
        <v>35.495999999999995</v>
      </c>
      <c r="I264" s="171"/>
      <c r="L264" s="167"/>
      <c r="M264" s="172"/>
      <c r="T264" s="173"/>
      <c r="AT264" s="168" t="s">
        <v>138</v>
      </c>
      <c r="AU264" s="168" t="s">
        <v>136</v>
      </c>
      <c r="AV264" s="14" t="s">
        <v>131</v>
      </c>
      <c r="AW264" s="14" t="s">
        <v>31</v>
      </c>
      <c r="AX264" s="14" t="s">
        <v>83</v>
      </c>
      <c r="AY264" s="168" t="s">
        <v>129</v>
      </c>
    </row>
    <row r="265" spans="2:65" s="1" customFormat="1" ht="37.799999999999997" customHeight="1">
      <c r="B265" s="31"/>
      <c r="C265" s="139" t="s">
        <v>651</v>
      </c>
      <c r="D265" s="139" t="s">
        <v>132</v>
      </c>
      <c r="E265" s="140" t="s">
        <v>652</v>
      </c>
      <c r="F265" s="141" t="s">
        <v>653</v>
      </c>
      <c r="G265" s="142" t="s">
        <v>135</v>
      </c>
      <c r="H265" s="143">
        <v>35.496000000000002</v>
      </c>
      <c r="I265" s="144"/>
      <c r="J265" s="145">
        <f>ROUND(I265*H265,2)</f>
        <v>0</v>
      </c>
      <c r="K265" s="146"/>
      <c r="L265" s="31"/>
      <c r="M265" s="147" t="s">
        <v>1</v>
      </c>
      <c r="N265" s="148" t="s">
        <v>41</v>
      </c>
      <c r="P265" s="149">
        <f>O265*H265</f>
        <v>0</v>
      </c>
      <c r="Q265" s="149">
        <v>2.5097999999999999E-4</v>
      </c>
      <c r="R265" s="149">
        <f>Q265*H265</f>
        <v>8.9087860799999998E-3</v>
      </c>
      <c r="S265" s="149">
        <v>0</v>
      </c>
      <c r="T265" s="150">
        <f>S265*H265</f>
        <v>0</v>
      </c>
      <c r="AR265" s="151" t="s">
        <v>260</v>
      </c>
      <c r="AT265" s="151" t="s">
        <v>132</v>
      </c>
      <c r="AU265" s="151" t="s">
        <v>136</v>
      </c>
      <c r="AY265" s="16" t="s">
        <v>129</v>
      </c>
      <c r="BE265" s="152">
        <f>IF(N265="základná",J265,0)</f>
        <v>0</v>
      </c>
      <c r="BF265" s="152">
        <f>IF(N265="znížená",J265,0)</f>
        <v>0</v>
      </c>
      <c r="BG265" s="152">
        <f>IF(N265="zákl. prenesená",J265,0)</f>
        <v>0</v>
      </c>
      <c r="BH265" s="152">
        <f>IF(N265="zníž. prenesená",J265,0)</f>
        <v>0</v>
      </c>
      <c r="BI265" s="152">
        <f>IF(N265="nulová",J265,0)</f>
        <v>0</v>
      </c>
      <c r="BJ265" s="16" t="s">
        <v>136</v>
      </c>
      <c r="BK265" s="152">
        <f>ROUND(I265*H265,2)</f>
        <v>0</v>
      </c>
      <c r="BL265" s="16" t="s">
        <v>260</v>
      </c>
      <c r="BM265" s="151" t="s">
        <v>654</v>
      </c>
    </row>
    <row r="266" spans="2:65" s="11" customFormat="1" ht="25.95" customHeight="1">
      <c r="B266" s="128"/>
      <c r="D266" s="129" t="s">
        <v>74</v>
      </c>
      <c r="E266" s="130" t="s">
        <v>215</v>
      </c>
      <c r="F266" s="130" t="s">
        <v>419</v>
      </c>
      <c r="I266" s="131"/>
      <c r="J266" s="118">
        <f>BK266</f>
        <v>0</v>
      </c>
      <c r="L266" s="128"/>
      <c r="M266" s="132"/>
      <c r="P266" s="133">
        <f>P267</f>
        <v>0</v>
      </c>
      <c r="R266" s="133">
        <f>R267</f>
        <v>0</v>
      </c>
      <c r="T266" s="134">
        <f>T267</f>
        <v>0</v>
      </c>
      <c r="AR266" s="129" t="s">
        <v>214</v>
      </c>
      <c r="AT266" s="135" t="s">
        <v>74</v>
      </c>
      <c r="AU266" s="135" t="s">
        <v>75</v>
      </c>
      <c r="AY266" s="129" t="s">
        <v>129</v>
      </c>
      <c r="BK266" s="136">
        <f>BK267</f>
        <v>0</v>
      </c>
    </row>
    <row r="267" spans="2:65" s="11" customFormat="1" ht="22.8" customHeight="1">
      <c r="B267" s="128"/>
      <c r="D267" s="129" t="s">
        <v>74</v>
      </c>
      <c r="E267" s="137" t="s">
        <v>655</v>
      </c>
      <c r="F267" s="137" t="s">
        <v>656</v>
      </c>
      <c r="I267" s="131"/>
      <c r="J267" s="138">
        <f>BK267</f>
        <v>0</v>
      </c>
      <c r="L267" s="128"/>
      <c r="M267" s="132"/>
      <c r="P267" s="133">
        <f>P268</f>
        <v>0</v>
      </c>
      <c r="R267" s="133">
        <f>R268</f>
        <v>0</v>
      </c>
      <c r="T267" s="134">
        <f>T268</f>
        <v>0</v>
      </c>
      <c r="AR267" s="129" t="s">
        <v>214</v>
      </c>
      <c r="AT267" s="135" t="s">
        <v>74</v>
      </c>
      <c r="AU267" s="135" t="s">
        <v>83</v>
      </c>
      <c r="AY267" s="129" t="s">
        <v>129</v>
      </c>
      <c r="BK267" s="136">
        <f>BK268</f>
        <v>0</v>
      </c>
    </row>
    <row r="268" spans="2:65" s="1" customFormat="1" ht="37.799999999999997" customHeight="1">
      <c r="B268" s="31"/>
      <c r="C268" s="139" t="s">
        <v>657</v>
      </c>
      <c r="D268" s="139" t="s">
        <v>132</v>
      </c>
      <c r="E268" s="140" t="s">
        <v>658</v>
      </c>
      <c r="F268" s="141" t="s">
        <v>659</v>
      </c>
      <c r="G268" s="142" t="s">
        <v>496</v>
      </c>
      <c r="H268" s="143">
        <v>1</v>
      </c>
      <c r="I268" s="144"/>
      <c r="J268" s="145">
        <f>ROUND(I268*H268,2)</f>
        <v>0</v>
      </c>
      <c r="K268" s="146"/>
      <c r="L268" s="31"/>
      <c r="M268" s="147" t="s">
        <v>1</v>
      </c>
      <c r="N268" s="148" t="s">
        <v>41</v>
      </c>
      <c r="P268" s="149">
        <f>O268*H268</f>
        <v>0</v>
      </c>
      <c r="Q268" s="149">
        <v>0</v>
      </c>
      <c r="R268" s="149">
        <f>Q268*H268</f>
        <v>0</v>
      </c>
      <c r="S268" s="149">
        <v>0</v>
      </c>
      <c r="T268" s="150">
        <f>S268*H268</f>
        <v>0</v>
      </c>
      <c r="AR268" s="151" t="s">
        <v>426</v>
      </c>
      <c r="AT268" s="151" t="s">
        <v>132</v>
      </c>
      <c r="AU268" s="151" t="s">
        <v>136</v>
      </c>
      <c r="AY268" s="16" t="s">
        <v>129</v>
      </c>
      <c r="BE268" s="152">
        <f>IF(N268="základná",J268,0)</f>
        <v>0</v>
      </c>
      <c r="BF268" s="152">
        <f>IF(N268="znížená",J268,0)</f>
        <v>0</v>
      </c>
      <c r="BG268" s="152">
        <f>IF(N268="zákl. prenesená",J268,0)</f>
        <v>0</v>
      </c>
      <c r="BH268" s="152">
        <f>IF(N268="zníž. prenesená",J268,0)</f>
        <v>0</v>
      </c>
      <c r="BI268" s="152">
        <f>IF(N268="nulová",J268,0)</f>
        <v>0</v>
      </c>
      <c r="BJ268" s="16" t="s">
        <v>136</v>
      </c>
      <c r="BK268" s="152">
        <f>ROUND(I268*H268,2)</f>
        <v>0</v>
      </c>
      <c r="BL268" s="16" t="s">
        <v>426</v>
      </c>
      <c r="BM268" s="151" t="s">
        <v>660</v>
      </c>
    </row>
    <row r="269" spans="2:65" s="11" customFormat="1" ht="25.95" customHeight="1">
      <c r="B269" s="128"/>
      <c r="D269" s="129" t="s">
        <v>74</v>
      </c>
      <c r="E269" s="130" t="s">
        <v>186</v>
      </c>
      <c r="F269" s="130" t="s">
        <v>187</v>
      </c>
      <c r="I269" s="131"/>
      <c r="J269" s="118">
        <f>BK269</f>
        <v>0</v>
      </c>
      <c r="L269" s="128"/>
      <c r="M269" s="132"/>
      <c r="P269" s="133">
        <f>P270</f>
        <v>0</v>
      </c>
      <c r="R269" s="133">
        <f>R270</f>
        <v>0</v>
      </c>
      <c r="T269" s="134">
        <f>T270</f>
        <v>0</v>
      </c>
      <c r="AR269" s="129" t="s">
        <v>142</v>
      </c>
      <c r="AT269" s="135" t="s">
        <v>74</v>
      </c>
      <c r="AU269" s="135" t="s">
        <v>75</v>
      </c>
      <c r="AY269" s="129" t="s">
        <v>129</v>
      </c>
      <c r="BK269" s="136">
        <f>BK270</f>
        <v>0</v>
      </c>
    </row>
    <row r="270" spans="2:65" s="1" customFormat="1" ht="16.5" customHeight="1">
      <c r="B270" s="31"/>
      <c r="C270" s="139" t="s">
        <v>661</v>
      </c>
      <c r="D270" s="139" t="s">
        <v>132</v>
      </c>
      <c r="E270" s="140" t="s">
        <v>189</v>
      </c>
      <c r="F270" s="141" t="s">
        <v>190</v>
      </c>
      <c r="G270" s="142" t="s">
        <v>191</v>
      </c>
      <c r="H270" s="174"/>
      <c r="I270" s="144"/>
      <c r="J270" s="145">
        <f>ROUND(I270*H270,2)</f>
        <v>0</v>
      </c>
      <c r="K270" s="146"/>
      <c r="L270" s="31"/>
      <c r="M270" s="147" t="s">
        <v>1</v>
      </c>
      <c r="N270" s="148" t="s">
        <v>41</v>
      </c>
      <c r="P270" s="149">
        <f>O270*H270</f>
        <v>0</v>
      </c>
      <c r="Q270" s="149">
        <v>0</v>
      </c>
      <c r="R270" s="149">
        <f>Q270*H270</f>
        <v>0</v>
      </c>
      <c r="S270" s="149">
        <v>0</v>
      </c>
      <c r="T270" s="150">
        <f>S270*H270</f>
        <v>0</v>
      </c>
      <c r="AR270" s="151" t="s">
        <v>192</v>
      </c>
      <c r="AT270" s="151" t="s">
        <v>132</v>
      </c>
      <c r="AU270" s="151" t="s">
        <v>83</v>
      </c>
      <c r="AY270" s="16" t="s">
        <v>129</v>
      </c>
      <c r="BE270" s="152">
        <f>IF(N270="základná",J270,0)</f>
        <v>0</v>
      </c>
      <c r="BF270" s="152">
        <f>IF(N270="znížená",J270,0)</f>
        <v>0</v>
      </c>
      <c r="BG270" s="152">
        <f>IF(N270="zákl. prenesená",J270,0)</f>
        <v>0</v>
      </c>
      <c r="BH270" s="152">
        <f>IF(N270="zníž. prenesená",J270,0)</f>
        <v>0</v>
      </c>
      <c r="BI270" s="152">
        <f>IF(N270="nulová",J270,0)</f>
        <v>0</v>
      </c>
      <c r="BJ270" s="16" t="s">
        <v>136</v>
      </c>
      <c r="BK270" s="152">
        <f>ROUND(I270*H270,2)</f>
        <v>0</v>
      </c>
      <c r="BL270" s="16" t="s">
        <v>192</v>
      </c>
      <c r="BM270" s="151" t="s">
        <v>662</v>
      </c>
    </row>
    <row r="271" spans="2:65" s="1" customFormat="1" ht="49.95" customHeight="1">
      <c r="B271" s="31"/>
      <c r="E271" s="130" t="s">
        <v>194</v>
      </c>
      <c r="F271" s="130" t="s">
        <v>195</v>
      </c>
      <c r="J271" s="118">
        <f t="shared" ref="J271:J276" si="20">BK271</f>
        <v>0</v>
      </c>
      <c r="L271" s="31"/>
      <c r="M271" s="175"/>
      <c r="T271" s="58"/>
      <c r="AT271" s="16" t="s">
        <v>74</v>
      </c>
      <c r="AU271" s="16" t="s">
        <v>75</v>
      </c>
      <c r="AY271" s="16" t="s">
        <v>196</v>
      </c>
      <c r="BK271" s="152">
        <f>SUM(BK272:BK276)</f>
        <v>0</v>
      </c>
    </row>
    <row r="272" spans="2:65" s="1" customFormat="1" ht="16.350000000000001" customHeight="1">
      <c r="B272" s="31"/>
      <c r="C272" s="176" t="s">
        <v>1</v>
      </c>
      <c r="D272" s="176" t="s">
        <v>132</v>
      </c>
      <c r="E272" s="177" t="s">
        <v>1</v>
      </c>
      <c r="F272" s="178" t="s">
        <v>1</v>
      </c>
      <c r="G272" s="179" t="s">
        <v>1</v>
      </c>
      <c r="H272" s="180"/>
      <c r="I272" s="181"/>
      <c r="J272" s="182">
        <f t="shared" si="20"/>
        <v>0</v>
      </c>
      <c r="K272" s="146"/>
      <c r="L272" s="31"/>
      <c r="M272" s="183" t="s">
        <v>1</v>
      </c>
      <c r="N272" s="184" t="s">
        <v>41</v>
      </c>
      <c r="T272" s="58"/>
      <c r="AT272" s="16" t="s">
        <v>196</v>
      </c>
      <c r="AU272" s="16" t="s">
        <v>83</v>
      </c>
      <c r="AY272" s="16" t="s">
        <v>196</v>
      </c>
      <c r="BE272" s="152">
        <f>IF(N272="základná",J272,0)</f>
        <v>0</v>
      </c>
      <c r="BF272" s="152">
        <f>IF(N272="znížená",J272,0)</f>
        <v>0</v>
      </c>
      <c r="BG272" s="152">
        <f>IF(N272="zákl. prenesená",J272,0)</f>
        <v>0</v>
      </c>
      <c r="BH272" s="152">
        <f>IF(N272="zníž. prenesená",J272,0)</f>
        <v>0</v>
      </c>
      <c r="BI272" s="152">
        <f>IF(N272="nulová",J272,0)</f>
        <v>0</v>
      </c>
      <c r="BJ272" s="16" t="s">
        <v>136</v>
      </c>
      <c r="BK272" s="152">
        <f>I272*H272</f>
        <v>0</v>
      </c>
    </row>
    <row r="273" spans="2:63" s="1" customFormat="1" ht="16.350000000000001" customHeight="1">
      <c r="B273" s="31"/>
      <c r="C273" s="176" t="s">
        <v>1</v>
      </c>
      <c r="D273" s="176" t="s">
        <v>132</v>
      </c>
      <c r="E273" s="177" t="s">
        <v>1</v>
      </c>
      <c r="F273" s="178" t="s">
        <v>1</v>
      </c>
      <c r="G273" s="179" t="s">
        <v>1</v>
      </c>
      <c r="H273" s="180"/>
      <c r="I273" s="181"/>
      <c r="J273" s="182">
        <f t="shared" si="20"/>
        <v>0</v>
      </c>
      <c r="K273" s="146"/>
      <c r="L273" s="31"/>
      <c r="M273" s="183" t="s">
        <v>1</v>
      </c>
      <c r="N273" s="184" t="s">
        <v>41</v>
      </c>
      <c r="T273" s="58"/>
      <c r="AT273" s="16" t="s">
        <v>196</v>
      </c>
      <c r="AU273" s="16" t="s">
        <v>83</v>
      </c>
      <c r="AY273" s="16" t="s">
        <v>196</v>
      </c>
      <c r="BE273" s="152">
        <f>IF(N273="základná",J273,0)</f>
        <v>0</v>
      </c>
      <c r="BF273" s="152">
        <f>IF(N273="znížená",J273,0)</f>
        <v>0</v>
      </c>
      <c r="BG273" s="152">
        <f>IF(N273="zákl. prenesená",J273,0)</f>
        <v>0</v>
      </c>
      <c r="BH273" s="152">
        <f>IF(N273="zníž. prenesená",J273,0)</f>
        <v>0</v>
      </c>
      <c r="BI273" s="152">
        <f>IF(N273="nulová",J273,0)</f>
        <v>0</v>
      </c>
      <c r="BJ273" s="16" t="s">
        <v>136</v>
      </c>
      <c r="BK273" s="152">
        <f>I273*H273</f>
        <v>0</v>
      </c>
    </row>
    <row r="274" spans="2:63" s="1" customFormat="1" ht="16.350000000000001" customHeight="1">
      <c r="B274" s="31"/>
      <c r="C274" s="176" t="s">
        <v>1</v>
      </c>
      <c r="D274" s="176" t="s">
        <v>132</v>
      </c>
      <c r="E274" s="177" t="s">
        <v>1</v>
      </c>
      <c r="F274" s="178" t="s">
        <v>1</v>
      </c>
      <c r="G274" s="179" t="s">
        <v>1</v>
      </c>
      <c r="H274" s="180"/>
      <c r="I274" s="181"/>
      <c r="J274" s="182">
        <f t="shared" si="20"/>
        <v>0</v>
      </c>
      <c r="K274" s="146"/>
      <c r="L274" s="31"/>
      <c r="M274" s="183" t="s">
        <v>1</v>
      </c>
      <c r="N274" s="184" t="s">
        <v>41</v>
      </c>
      <c r="T274" s="58"/>
      <c r="AT274" s="16" t="s">
        <v>196</v>
      </c>
      <c r="AU274" s="16" t="s">
        <v>83</v>
      </c>
      <c r="AY274" s="16" t="s">
        <v>196</v>
      </c>
      <c r="BE274" s="152">
        <f>IF(N274="základná",J274,0)</f>
        <v>0</v>
      </c>
      <c r="BF274" s="152">
        <f>IF(N274="znížená",J274,0)</f>
        <v>0</v>
      </c>
      <c r="BG274" s="152">
        <f>IF(N274="zákl. prenesená",J274,0)</f>
        <v>0</v>
      </c>
      <c r="BH274" s="152">
        <f>IF(N274="zníž. prenesená",J274,0)</f>
        <v>0</v>
      </c>
      <c r="BI274" s="152">
        <f>IF(N274="nulová",J274,0)</f>
        <v>0</v>
      </c>
      <c r="BJ274" s="16" t="s">
        <v>136</v>
      </c>
      <c r="BK274" s="152">
        <f>I274*H274</f>
        <v>0</v>
      </c>
    </row>
    <row r="275" spans="2:63" s="1" customFormat="1" ht="16.350000000000001" customHeight="1">
      <c r="B275" s="31"/>
      <c r="C275" s="176" t="s">
        <v>1</v>
      </c>
      <c r="D275" s="176" t="s">
        <v>132</v>
      </c>
      <c r="E275" s="177" t="s">
        <v>1</v>
      </c>
      <c r="F275" s="178" t="s">
        <v>1</v>
      </c>
      <c r="G275" s="179" t="s">
        <v>1</v>
      </c>
      <c r="H275" s="180"/>
      <c r="I275" s="181"/>
      <c r="J275" s="182">
        <f t="shared" si="20"/>
        <v>0</v>
      </c>
      <c r="K275" s="146"/>
      <c r="L275" s="31"/>
      <c r="M275" s="183" t="s">
        <v>1</v>
      </c>
      <c r="N275" s="184" t="s">
        <v>41</v>
      </c>
      <c r="T275" s="58"/>
      <c r="AT275" s="16" t="s">
        <v>196</v>
      </c>
      <c r="AU275" s="16" t="s">
        <v>83</v>
      </c>
      <c r="AY275" s="16" t="s">
        <v>196</v>
      </c>
      <c r="BE275" s="152">
        <f>IF(N275="základná",J275,0)</f>
        <v>0</v>
      </c>
      <c r="BF275" s="152">
        <f>IF(N275="znížená",J275,0)</f>
        <v>0</v>
      </c>
      <c r="BG275" s="152">
        <f>IF(N275="zákl. prenesená",J275,0)</f>
        <v>0</v>
      </c>
      <c r="BH275" s="152">
        <f>IF(N275="zníž. prenesená",J275,0)</f>
        <v>0</v>
      </c>
      <c r="BI275" s="152">
        <f>IF(N275="nulová",J275,0)</f>
        <v>0</v>
      </c>
      <c r="BJ275" s="16" t="s">
        <v>136</v>
      </c>
      <c r="BK275" s="152">
        <f>I275*H275</f>
        <v>0</v>
      </c>
    </row>
    <row r="276" spans="2:63" s="1" customFormat="1" ht="16.350000000000001" customHeight="1">
      <c r="B276" s="31"/>
      <c r="C276" s="176" t="s">
        <v>1</v>
      </c>
      <c r="D276" s="176" t="s">
        <v>132</v>
      </c>
      <c r="E276" s="177" t="s">
        <v>1</v>
      </c>
      <c r="F276" s="178" t="s">
        <v>1</v>
      </c>
      <c r="G276" s="179" t="s">
        <v>1</v>
      </c>
      <c r="H276" s="180"/>
      <c r="I276" s="181"/>
      <c r="J276" s="182">
        <f t="shared" si="20"/>
        <v>0</v>
      </c>
      <c r="K276" s="146"/>
      <c r="L276" s="31"/>
      <c r="M276" s="183" t="s">
        <v>1</v>
      </c>
      <c r="N276" s="184" t="s">
        <v>41</v>
      </c>
      <c r="O276" s="185"/>
      <c r="P276" s="185"/>
      <c r="Q276" s="185"/>
      <c r="R276" s="185"/>
      <c r="S276" s="185"/>
      <c r="T276" s="186"/>
      <c r="AT276" s="16" t="s">
        <v>196</v>
      </c>
      <c r="AU276" s="16" t="s">
        <v>83</v>
      </c>
      <c r="AY276" s="16" t="s">
        <v>196</v>
      </c>
      <c r="BE276" s="152">
        <f>IF(N276="základná",J276,0)</f>
        <v>0</v>
      </c>
      <c r="BF276" s="152">
        <f>IF(N276="znížená",J276,0)</f>
        <v>0</v>
      </c>
      <c r="BG276" s="152">
        <f>IF(N276="zákl. prenesená",J276,0)</f>
        <v>0</v>
      </c>
      <c r="BH276" s="152">
        <f>IF(N276="zníž. prenesená",J276,0)</f>
        <v>0</v>
      </c>
      <c r="BI276" s="152">
        <f>IF(N276="nulová",J276,0)</f>
        <v>0</v>
      </c>
      <c r="BJ276" s="16" t="s">
        <v>136</v>
      </c>
      <c r="BK276" s="152">
        <f>I276*H276</f>
        <v>0</v>
      </c>
    </row>
    <row r="277" spans="2:63" s="1" customFormat="1" ht="6.9" customHeight="1">
      <c r="B277" s="46"/>
      <c r="C277" s="47"/>
      <c r="D277" s="47"/>
      <c r="E277" s="47"/>
      <c r="F277" s="47"/>
      <c r="G277" s="47"/>
      <c r="H277" s="47"/>
      <c r="I277" s="47"/>
      <c r="J277" s="47"/>
      <c r="K277" s="47"/>
      <c r="L277" s="31"/>
    </row>
  </sheetData>
  <sheetProtection algorithmName="SHA-512" hashValue="vN9nJQWFCwYR+sUqst8xxZSoKszW9ZbIWqI+VEbb5qmcXfFO+ndg+3er3rKFPAYSHA/Hnxj6kGOWsIeJWiQl6w==" saltValue="ky0z+G6UDLjJ1TdySxTd/H1pHphufLWmVDICC77wx5EmlDS1YnymifhadAZ49ZB/eJvzkeOe2Id7KVYbLWpYog==" spinCount="100000" sheet="1" objects="1" scenarios="1" formatColumns="0" formatRows="0" autoFilter="0"/>
  <autoFilter ref="C134:K276" xr:uid="{00000000-0009-0000-0000-000003000000}"/>
  <mergeCells count="9">
    <mergeCell ref="E87:H87"/>
    <mergeCell ref="E125:H125"/>
    <mergeCell ref="E127:H127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272:D277" xr:uid="{00000000-0002-0000-0300-000000000000}">
      <formula1>"K, M"</formula1>
    </dataValidation>
    <dataValidation type="list" allowBlank="1" showInputMessage="1" showErrorMessage="1" error="Povolené sú hodnoty základná, znížená, nulová." sqref="N272:N277" xr:uid="{00000000-0002-0000-03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60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AT2" s="16" t="s">
        <v>93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4.9" customHeight="1">
      <c r="B4" s="19"/>
      <c r="D4" s="20" t="s">
        <v>100</v>
      </c>
      <c r="L4" s="19"/>
      <c r="M4" s="90" t="s">
        <v>9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16.5" customHeight="1">
      <c r="B7" s="19"/>
      <c r="E7" s="242" t="str">
        <f>'Rekapitulácia stavby'!K6</f>
        <v>Gymnázium Ivana Krasku v Rimavskej Sobote, debarierizácia budovy</v>
      </c>
      <c r="F7" s="243"/>
      <c r="G7" s="243"/>
      <c r="H7" s="243"/>
      <c r="L7" s="19"/>
    </row>
    <row r="8" spans="2:46" s="1" customFormat="1" ht="12" customHeight="1">
      <c r="B8" s="31"/>
      <c r="D8" s="26" t="s">
        <v>101</v>
      </c>
      <c r="L8" s="31"/>
    </row>
    <row r="9" spans="2:46" s="1" customFormat="1" ht="16.5" customHeight="1">
      <c r="B9" s="31"/>
      <c r="E9" s="201" t="s">
        <v>663</v>
      </c>
      <c r="F9" s="244"/>
      <c r="G9" s="244"/>
      <c r="H9" s="244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18. 6. 2024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tr">
        <f>IF('Rekapitulácia stavby'!AN10="","",'Rekapitulácia stavby'!AN10)</f>
        <v/>
      </c>
      <c r="L14" s="31"/>
    </row>
    <row r="15" spans="2:46" s="1" customFormat="1" ht="18" customHeight="1">
      <c r="B15" s="31"/>
      <c r="E15" s="24" t="str">
        <f>IF('Rekapitulácia stavby'!E11="","",'Rekapitulácia stavby'!E11)</f>
        <v xml:space="preserve"> </v>
      </c>
      <c r="I15" s="26" t="s">
        <v>26</v>
      </c>
      <c r="J15" s="24" t="str">
        <f>IF('Rekapitulácia stavby'!AN11="","",'Rekapitulácia stavby'!AN11)</f>
        <v/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45" t="str">
        <f>'Rekapitulácia stavby'!E14</f>
        <v>Vyplň údaj</v>
      </c>
      <c r="F18" s="223"/>
      <c r="G18" s="223"/>
      <c r="H18" s="223"/>
      <c r="I18" s="26" t="s">
        <v>26</v>
      </c>
      <c r="J18" s="27" t="str">
        <f>'Rekapitulácia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">
        <v>1</v>
      </c>
      <c r="L23" s="31"/>
    </row>
    <row r="24" spans="2:12" s="1" customFormat="1" ht="18" customHeight="1">
      <c r="B24" s="31"/>
      <c r="E24" s="24" t="s">
        <v>33</v>
      </c>
      <c r="I24" s="26" t="s">
        <v>26</v>
      </c>
      <c r="J24" s="24" t="s">
        <v>1</v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91"/>
      <c r="E27" s="228" t="s">
        <v>1</v>
      </c>
      <c r="F27" s="228"/>
      <c r="G27" s="228"/>
      <c r="H27" s="228"/>
      <c r="L27" s="91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35</v>
      </c>
      <c r="J30" s="68">
        <f>ROUND(J123, 2)</f>
        <v>0</v>
      </c>
      <c r="L30" s="31"/>
    </row>
    <row r="31" spans="2:12" s="1" customFormat="1" ht="6.9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" customHeight="1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" customHeight="1">
      <c r="B33" s="31"/>
      <c r="D33" s="57" t="s">
        <v>39</v>
      </c>
      <c r="E33" s="36" t="s">
        <v>40</v>
      </c>
      <c r="F33" s="93">
        <f>ROUND((ROUND((SUM(BE123:BE153)),  2) + SUM(BE155:BE159)), 2)</f>
        <v>0</v>
      </c>
      <c r="G33" s="94"/>
      <c r="H33" s="94"/>
      <c r="I33" s="95">
        <v>0.2</v>
      </c>
      <c r="J33" s="93">
        <f>ROUND((ROUND(((SUM(BE123:BE153))*I33),  2) + (SUM(BE155:BE159)*I33)), 2)</f>
        <v>0</v>
      </c>
      <c r="L33" s="31"/>
    </row>
    <row r="34" spans="2:12" s="1" customFormat="1" ht="14.4" customHeight="1">
      <c r="B34" s="31"/>
      <c r="E34" s="36" t="s">
        <v>41</v>
      </c>
      <c r="F34" s="93">
        <f>ROUND((ROUND((SUM(BF123:BF153)),  2) + SUM(BF155:BF159)), 2)</f>
        <v>0</v>
      </c>
      <c r="G34" s="94"/>
      <c r="H34" s="94"/>
      <c r="I34" s="95">
        <v>0.2</v>
      </c>
      <c r="J34" s="93">
        <f>ROUND((ROUND(((SUM(BF123:BF153))*I34),  2) + (SUM(BF155:BF159)*I34)), 2)</f>
        <v>0</v>
      </c>
      <c r="L34" s="31"/>
    </row>
    <row r="35" spans="2:12" s="1" customFormat="1" ht="14.4" hidden="1" customHeight="1">
      <c r="B35" s="31"/>
      <c r="E35" s="26" t="s">
        <v>42</v>
      </c>
      <c r="F35" s="96">
        <f>ROUND((ROUND((SUM(BG123:BG153)),  2) + SUM(BG155:BG159)), 2)</f>
        <v>0</v>
      </c>
      <c r="I35" s="97">
        <v>0.2</v>
      </c>
      <c r="J35" s="96">
        <f>0</f>
        <v>0</v>
      </c>
      <c r="L35" s="31"/>
    </row>
    <row r="36" spans="2:12" s="1" customFormat="1" ht="14.4" hidden="1" customHeight="1">
      <c r="B36" s="31"/>
      <c r="E36" s="26" t="s">
        <v>43</v>
      </c>
      <c r="F36" s="96">
        <f>ROUND((ROUND((SUM(BH123:BH153)),  2) + SUM(BH155:BH159)), 2)</f>
        <v>0</v>
      </c>
      <c r="I36" s="97">
        <v>0.2</v>
      </c>
      <c r="J36" s="96">
        <f>0</f>
        <v>0</v>
      </c>
      <c r="L36" s="31"/>
    </row>
    <row r="37" spans="2:12" s="1" customFormat="1" ht="14.4" hidden="1" customHeight="1">
      <c r="B37" s="31"/>
      <c r="E37" s="36" t="s">
        <v>44</v>
      </c>
      <c r="F37" s="93">
        <f>ROUND((ROUND((SUM(BI123:BI153)),  2) + SUM(BI155:BI159)),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98"/>
      <c r="D39" s="99" t="s">
        <v>45</v>
      </c>
      <c r="E39" s="59"/>
      <c r="F39" s="59"/>
      <c r="G39" s="100" t="s">
        <v>46</v>
      </c>
      <c r="H39" s="101" t="s">
        <v>47</v>
      </c>
      <c r="I39" s="59"/>
      <c r="J39" s="102">
        <f>SUM(J30:J37)</f>
        <v>0</v>
      </c>
      <c r="K39" s="103"/>
      <c r="L39" s="31"/>
    </row>
    <row r="40" spans="2:12" s="1" customFormat="1" ht="14.4" customHeight="1">
      <c r="B40" s="31"/>
      <c r="L40" s="31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5" t="s">
        <v>50</v>
      </c>
      <c r="E61" s="33"/>
      <c r="F61" s="104" t="s">
        <v>51</v>
      </c>
      <c r="G61" s="45" t="s">
        <v>50</v>
      </c>
      <c r="H61" s="33"/>
      <c r="I61" s="33"/>
      <c r="J61" s="105" t="s">
        <v>51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5" t="s">
        <v>50</v>
      </c>
      <c r="E76" s="33"/>
      <c r="F76" s="104" t="s">
        <v>51</v>
      </c>
      <c r="G76" s="45" t="s">
        <v>50</v>
      </c>
      <c r="H76" s="33"/>
      <c r="I76" s="33"/>
      <c r="J76" s="105" t="s">
        <v>51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" customHeight="1">
      <c r="B82" s="31"/>
      <c r="C82" s="20" t="s">
        <v>103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16.5" customHeight="1">
      <c r="B85" s="31"/>
      <c r="E85" s="242" t="str">
        <f>E7</f>
        <v>Gymnázium Ivana Krasku v Rimavskej Sobote, debarierizácia budovy</v>
      </c>
      <c r="F85" s="243"/>
      <c r="G85" s="243"/>
      <c r="H85" s="243"/>
      <c r="L85" s="31"/>
    </row>
    <row r="86" spans="2:47" s="1" customFormat="1" ht="12" customHeight="1">
      <c r="B86" s="31"/>
      <c r="C86" s="26" t="s">
        <v>101</v>
      </c>
      <c r="L86" s="31"/>
    </row>
    <row r="87" spans="2:47" s="1" customFormat="1" ht="16.5" customHeight="1">
      <c r="B87" s="31"/>
      <c r="E87" s="201" t="str">
        <f>E9</f>
        <v>SO 06 - Prechodové prahy</v>
      </c>
      <c r="F87" s="244"/>
      <c r="G87" s="244"/>
      <c r="H87" s="244"/>
      <c r="L87" s="31"/>
    </row>
    <row r="88" spans="2:47" s="1" customFormat="1" ht="6.9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Rimavská Sobota</v>
      </c>
      <c r="I89" s="26" t="s">
        <v>21</v>
      </c>
      <c r="J89" s="54" t="str">
        <f>IF(J12="","",J12)</f>
        <v>18. 6. 2024</v>
      </c>
      <c r="L89" s="31"/>
    </row>
    <row r="90" spans="2:47" s="1" customFormat="1" ht="6.9" customHeight="1">
      <c r="B90" s="31"/>
      <c r="L90" s="31"/>
    </row>
    <row r="91" spans="2:47" s="1" customFormat="1" ht="15.15" customHeight="1">
      <c r="B91" s="31"/>
      <c r="C91" s="26" t="s">
        <v>23</v>
      </c>
      <c r="F91" s="24" t="str">
        <f>E15</f>
        <v xml:space="preserve"> </v>
      </c>
      <c r="I91" s="26" t="s">
        <v>29</v>
      </c>
      <c r="J91" s="29" t="str">
        <f>E21</f>
        <v>AXA Projekt s.r.o.</v>
      </c>
      <c r="L91" s="31"/>
    </row>
    <row r="92" spans="2:47" s="1" customFormat="1" ht="15.15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Vladimír Pilnik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104</v>
      </c>
      <c r="D94" s="98"/>
      <c r="E94" s="98"/>
      <c r="F94" s="98"/>
      <c r="G94" s="98"/>
      <c r="H94" s="98"/>
      <c r="I94" s="98"/>
      <c r="J94" s="107" t="s">
        <v>105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8" customHeight="1">
      <c r="B96" s="31"/>
      <c r="C96" s="108" t="s">
        <v>106</v>
      </c>
      <c r="J96" s="68">
        <f>J123</f>
        <v>0</v>
      </c>
      <c r="L96" s="31"/>
      <c r="AU96" s="16" t="s">
        <v>107</v>
      </c>
    </row>
    <row r="97" spans="2:12" s="8" customFormat="1" ht="24.9" customHeight="1">
      <c r="B97" s="109"/>
      <c r="D97" s="110" t="s">
        <v>108</v>
      </c>
      <c r="E97" s="111"/>
      <c r="F97" s="111"/>
      <c r="G97" s="111"/>
      <c r="H97" s="111"/>
      <c r="I97" s="111"/>
      <c r="J97" s="112">
        <f>J124</f>
        <v>0</v>
      </c>
      <c r="L97" s="109"/>
    </row>
    <row r="98" spans="2:12" s="9" customFormat="1" ht="19.95" customHeight="1">
      <c r="B98" s="113"/>
      <c r="D98" s="114" t="s">
        <v>198</v>
      </c>
      <c r="E98" s="115"/>
      <c r="F98" s="115"/>
      <c r="G98" s="115"/>
      <c r="H98" s="115"/>
      <c r="I98" s="115"/>
      <c r="J98" s="116">
        <f>J125</f>
        <v>0</v>
      </c>
      <c r="L98" s="113"/>
    </row>
    <row r="99" spans="2:12" s="9" customFormat="1" ht="19.95" customHeight="1">
      <c r="B99" s="113"/>
      <c r="D99" s="114" t="s">
        <v>111</v>
      </c>
      <c r="E99" s="115"/>
      <c r="F99" s="115"/>
      <c r="G99" s="115"/>
      <c r="H99" s="115"/>
      <c r="I99" s="115"/>
      <c r="J99" s="116">
        <f>J130</f>
        <v>0</v>
      </c>
      <c r="L99" s="113"/>
    </row>
    <row r="100" spans="2:12" s="9" customFormat="1" ht="19.95" customHeight="1">
      <c r="B100" s="113"/>
      <c r="D100" s="114" t="s">
        <v>112</v>
      </c>
      <c r="E100" s="115"/>
      <c r="F100" s="115"/>
      <c r="G100" s="115"/>
      <c r="H100" s="115"/>
      <c r="I100" s="115"/>
      <c r="J100" s="116">
        <f>J147</f>
        <v>0</v>
      </c>
      <c r="L100" s="113"/>
    </row>
    <row r="101" spans="2:12" s="8" customFormat="1" ht="24.9" customHeight="1">
      <c r="B101" s="109"/>
      <c r="D101" s="110" t="s">
        <v>199</v>
      </c>
      <c r="E101" s="111"/>
      <c r="F101" s="111"/>
      <c r="G101" s="111"/>
      <c r="H101" s="111"/>
      <c r="I101" s="111"/>
      <c r="J101" s="112">
        <f>J149</f>
        <v>0</v>
      </c>
      <c r="L101" s="109"/>
    </row>
    <row r="102" spans="2:12" s="9" customFormat="1" ht="19.95" customHeight="1">
      <c r="B102" s="113"/>
      <c r="D102" s="114" t="s">
        <v>203</v>
      </c>
      <c r="E102" s="115"/>
      <c r="F102" s="115"/>
      <c r="G102" s="115"/>
      <c r="H102" s="115"/>
      <c r="I102" s="115"/>
      <c r="J102" s="116">
        <f>J150</f>
        <v>0</v>
      </c>
      <c r="L102" s="113"/>
    </row>
    <row r="103" spans="2:12" s="8" customFormat="1" ht="21.75" customHeight="1">
      <c r="B103" s="109"/>
      <c r="D103" s="117" t="s">
        <v>114</v>
      </c>
      <c r="J103" s="118">
        <f>J154</f>
        <v>0</v>
      </c>
      <c r="L103" s="109"/>
    </row>
    <row r="104" spans="2:12" s="1" customFormat="1" ht="21.75" customHeight="1">
      <c r="B104" s="31"/>
      <c r="L104" s="31"/>
    </row>
    <row r="105" spans="2:12" s="1" customFormat="1" ht="6.9" customHeight="1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1"/>
    </row>
    <row r="109" spans="2:12" s="1" customFormat="1" ht="6.9" customHeight="1"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31"/>
    </row>
    <row r="110" spans="2:12" s="1" customFormat="1" ht="24.9" customHeight="1">
      <c r="B110" s="31"/>
      <c r="C110" s="20" t="s">
        <v>115</v>
      </c>
      <c r="L110" s="31"/>
    </row>
    <row r="111" spans="2:12" s="1" customFormat="1" ht="6.9" customHeight="1">
      <c r="B111" s="31"/>
      <c r="L111" s="31"/>
    </row>
    <row r="112" spans="2:12" s="1" customFormat="1" ht="12" customHeight="1">
      <c r="B112" s="31"/>
      <c r="C112" s="26" t="s">
        <v>15</v>
      </c>
      <c r="L112" s="31"/>
    </row>
    <row r="113" spans="2:65" s="1" customFormat="1" ht="16.5" customHeight="1">
      <c r="B113" s="31"/>
      <c r="E113" s="242" t="str">
        <f>E7</f>
        <v>Gymnázium Ivana Krasku v Rimavskej Sobote, debarierizácia budovy</v>
      </c>
      <c r="F113" s="243"/>
      <c r="G113" s="243"/>
      <c r="H113" s="243"/>
      <c r="L113" s="31"/>
    </row>
    <row r="114" spans="2:65" s="1" customFormat="1" ht="12" customHeight="1">
      <c r="B114" s="31"/>
      <c r="C114" s="26" t="s">
        <v>101</v>
      </c>
      <c r="L114" s="31"/>
    </row>
    <row r="115" spans="2:65" s="1" customFormat="1" ht="16.5" customHeight="1">
      <c r="B115" s="31"/>
      <c r="E115" s="201" t="str">
        <f>E9</f>
        <v>SO 06 - Prechodové prahy</v>
      </c>
      <c r="F115" s="244"/>
      <c r="G115" s="244"/>
      <c r="H115" s="244"/>
      <c r="L115" s="31"/>
    </row>
    <row r="116" spans="2:65" s="1" customFormat="1" ht="6.9" customHeight="1">
      <c r="B116" s="31"/>
      <c r="L116" s="31"/>
    </row>
    <row r="117" spans="2:65" s="1" customFormat="1" ht="12" customHeight="1">
      <c r="B117" s="31"/>
      <c r="C117" s="26" t="s">
        <v>19</v>
      </c>
      <c r="F117" s="24" t="str">
        <f>F12</f>
        <v>Rimavská Sobota</v>
      </c>
      <c r="I117" s="26" t="s">
        <v>21</v>
      </c>
      <c r="J117" s="54" t="str">
        <f>IF(J12="","",J12)</f>
        <v>18. 6. 2024</v>
      </c>
      <c r="L117" s="31"/>
    </row>
    <row r="118" spans="2:65" s="1" customFormat="1" ht="6.9" customHeight="1">
      <c r="B118" s="31"/>
      <c r="L118" s="31"/>
    </row>
    <row r="119" spans="2:65" s="1" customFormat="1" ht="15.15" customHeight="1">
      <c r="B119" s="31"/>
      <c r="C119" s="26" t="s">
        <v>23</v>
      </c>
      <c r="F119" s="24" t="str">
        <f>E15</f>
        <v xml:space="preserve"> </v>
      </c>
      <c r="I119" s="26" t="s">
        <v>29</v>
      </c>
      <c r="J119" s="29" t="str">
        <f>E21</f>
        <v>AXA Projekt s.r.o.</v>
      </c>
      <c r="L119" s="31"/>
    </row>
    <row r="120" spans="2:65" s="1" customFormat="1" ht="15.15" customHeight="1">
      <c r="B120" s="31"/>
      <c r="C120" s="26" t="s">
        <v>27</v>
      </c>
      <c r="F120" s="24" t="str">
        <f>IF(E18="","",E18)</f>
        <v>Vyplň údaj</v>
      </c>
      <c r="I120" s="26" t="s">
        <v>32</v>
      </c>
      <c r="J120" s="29" t="str">
        <f>E24</f>
        <v xml:space="preserve">Vladimír Pilnik </v>
      </c>
      <c r="L120" s="31"/>
    </row>
    <row r="121" spans="2:65" s="1" customFormat="1" ht="10.35" customHeight="1">
      <c r="B121" s="31"/>
      <c r="L121" s="31"/>
    </row>
    <row r="122" spans="2:65" s="10" customFormat="1" ht="29.25" customHeight="1">
      <c r="B122" s="119"/>
      <c r="C122" s="120" t="s">
        <v>116</v>
      </c>
      <c r="D122" s="121" t="s">
        <v>60</v>
      </c>
      <c r="E122" s="121" t="s">
        <v>56</v>
      </c>
      <c r="F122" s="121" t="s">
        <v>57</v>
      </c>
      <c r="G122" s="121" t="s">
        <v>117</v>
      </c>
      <c r="H122" s="121" t="s">
        <v>118</v>
      </c>
      <c r="I122" s="121" t="s">
        <v>119</v>
      </c>
      <c r="J122" s="122" t="s">
        <v>105</v>
      </c>
      <c r="K122" s="123" t="s">
        <v>120</v>
      </c>
      <c r="L122" s="119"/>
      <c r="M122" s="61" t="s">
        <v>1</v>
      </c>
      <c r="N122" s="62" t="s">
        <v>39</v>
      </c>
      <c r="O122" s="62" t="s">
        <v>121</v>
      </c>
      <c r="P122" s="62" t="s">
        <v>122</v>
      </c>
      <c r="Q122" s="62" t="s">
        <v>123</v>
      </c>
      <c r="R122" s="62" t="s">
        <v>124</v>
      </c>
      <c r="S122" s="62" t="s">
        <v>125</v>
      </c>
      <c r="T122" s="63" t="s">
        <v>126</v>
      </c>
    </row>
    <row r="123" spans="2:65" s="1" customFormat="1" ht="22.8" customHeight="1">
      <c r="B123" s="31"/>
      <c r="C123" s="66" t="s">
        <v>106</v>
      </c>
      <c r="J123" s="124">
        <f>BK123</f>
        <v>0</v>
      </c>
      <c r="L123" s="31"/>
      <c r="M123" s="64"/>
      <c r="N123" s="55"/>
      <c r="O123" s="55"/>
      <c r="P123" s="125">
        <f>P124+P149+P154</f>
        <v>0</v>
      </c>
      <c r="Q123" s="55"/>
      <c r="R123" s="125">
        <f>R124+R149+R154</f>
        <v>0.11742570000000001</v>
      </c>
      <c r="S123" s="55"/>
      <c r="T123" s="126">
        <f>T124+T149+T154</f>
        <v>0.12959999999999999</v>
      </c>
      <c r="AT123" s="16" t="s">
        <v>74</v>
      </c>
      <c r="AU123" s="16" t="s">
        <v>107</v>
      </c>
      <c r="BK123" s="127">
        <f>BK124+BK149+BK154</f>
        <v>0</v>
      </c>
    </row>
    <row r="124" spans="2:65" s="11" customFormat="1" ht="25.95" customHeight="1">
      <c r="B124" s="128"/>
      <c r="D124" s="129" t="s">
        <v>74</v>
      </c>
      <c r="E124" s="130" t="s">
        <v>127</v>
      </c>
      <c r="F124" s="130" t="s">
        <v>128</v>
      </c>
      <c r="I124" s="131"/>
      <c r="J124" s="118">
        <f>BK124</f>
        <v>0</v>
      </c>
      <c r="L124" s="128"/>
      <c r="M124" s="132"/>
      <c r="P124" s="133">
        <f>P125+P130+P147</f>
        <v>0</v>
      </c>
      <c r="R124" s="133">
        <f>R125+R130+R147</f>
        <v>0.11236320000000001</v>
      </c>
      <c r="T124" s="134">
        <f>T125+T130+T147</f>
        <v>0.12959999999999999</v>
      </c>
      <c r="AR124" s="129" t="s">
        <v>83</v>
      </c>
      <c r="AT124" s="135" t="s">
        <v>74</v>
      </c>
      <c r="AU124" s="135" t="s">
        <v>75</v>
      </c>
      <c r="AY124" s="129" t="s">
        <v>129</v>
      </c>
      <c r="BK124" s="136">
        <f>BK125+BK130+BK147</f>
        <v>0</v>
      </c>
    </row>
    <row r="125" spans="2:65" s="11" customFormat="1" ht="22.8" customHeight="1">
      <c r="B125" s="128"/>
      <c r="D125" s="129" t="s">
        <v>74</v>
      </c>
      <c r="E125" s="137" t="s">
        <v>222</v>
      </c>
      <c r="F125" s="137" t="s">
        <v>223</v>
      </c>
      <c r="I125" s="131"/>
      <c r="J125" s="138">
        <f>BK125</f>
        <v>0</v>
      </c>
      <c r="L125" s="128"/>
      <c r="M125" s="132"/>
      <c r="P125" s="133">
        <f>SUM(P126:P129)</f>
        <v>0</v>
      </c>
      <c r="R125" s="133">
        <f>SUM(R126:R129)</f>
        <v>0.11236320000000001</v>
      </c>
      <c r="T125" s="134">
        <f>SUM(T126:T129)</f>
        <v>0</v>
      </c>
      <c r="AR125" s="129" t="s">
        <v>83</v>
      </c>
      <c r="AT125" s="135" t="s">
        <v>74</v>
      </c>
      <c r="AU125" s="135" t="s">
        <v>83</v>
      </c>
      <c r="AY125" s="129" t="s">
        <v>129</v>
      </c>
      <c r="BK125" s="136">
        <f>SUM(BK126:BK129)</f>
        <v>0</v>
      </c>
    </row>
    <row r="126" spans="2:65" s="1" customFormat="1" ht="24.15" customHeight="1">
      <c r="B126" s="31"/>
      <c r="C126" s="139" t="s">
        <v>83</v>
      </c>
      <c r="D126" s="139" t="s">
        <v>132</v>
      </c>
      <c r="E126" s="140" t="s">
        <v>664</v>
      </c>
      <c r="F126" s="141" t="s">
        <v>665</v>
      </c>
      <c r="G126" s="142" t="s">
        <v>135</v>
      </c>
      <c r="H126" s="143">
        <v>1.62</v>
      </c>
      <c r="I126" s="144"/>
      <c r="J126" s="145">
        <f>ROUND(I126*H126,2)</f>
        <v>0</v>
      </c>
      <c r="K126" s="146"/>
      <c r="L126" s="31"/>
      <c r="M126" s="147" t="s">
        <v>1</v>
      </c>
      <c r="N126" s="148" t="s">
        <v>41</v>
      </c>
      <c r="P126" s="149">
        <f>O126*H126</f>
        <v>0</v>
      </c>
      <c r="Q126" s="149">
        <v>6.9360000000000005E-2</v>
      </c>
      <c r="R126" s="149">
        <f>Q126*H126</f>
        <v>0.11236320000000001</v>
      </c>
      <c r="S126" s="149">
        <v>0</v>
      </c>
      <c r="T126" s="150">
        <f>S126*H126</f>
        <v>0</v>
      </c>
      <c r="AR126" s="151" t="s">
        <v>131</v>
      </c>
      <c r="AT126" s="151" t="s">
        <v>132</v>
      </c>
      <c r="AU126" s="151" t="s">
        <v>136</v>
      </c>
      <c r="AY126" s="16" t="s">
        <v>129</v>
      </c>
      <c r="BE126" s="152">
        <f>IF(N126="základná",J126,0)</f>
        <v>0</v>
      </c>
      <c r="BF126" s="152">
        <f>IF(N126="znížená",J126,0)</f>
        <v>0</v>
      </c>
      <c r="BG126" s="152">
        <f>IF(N126="zákl. prenesená",J126,0)</f>
        <v>0</v>
      </c>
      <c r="BH126" s="152">
        <f>IF(N126="zníž. prenesená",J126,0)</f>
        <v>0</v>
      </c>
      <c r="BI126" s="152">
        <f>IF(N126="nulová",J126,0)</f>
        <v>0</v>
      </c>
      <c r="BJ126" s="16" t="s">
        <v>136</v>
      </c>
      <c r="BK126" s="152">
        <f>ROUND(I126*H126,2)</f>
        <v>0</v>
      </c>
      <c r="BL126" s="16" t="s">
        <v>131</v>
      </c>
      <c r="BM126" s="151" t="s">
        <v>666</v>
      </c>
    </row>
    <row r="127" spans="2:65" s="12" customFormat="1" ht="10.199999999999999">
      <c r="B127" s="153"/>
      <c r="D127" s="154" t="s">
        <v>138</v>
      </c>
      <c r="E127" s="155" t="s">
        <v>1</v>
      </c>
      <c r="F127" s="156" t="s">
        <v>139</v>
      </c>
      <c r="H127" s="155" t="s">
        <v>1</v>
      </c>
      <c r="I127" s="157"/>
      <c r="L127" s="153"/>
      <c r="M127" s="158"/>
      <c r="T127" s="159"/>
      <c r="AT127" s="155" t="s">
        <v>138</v>
      </c>
      <c r="AU127" s="155" t="s">
        <v>136</v>
      </c>
      <c r="AV127" s="12" t="s">
        <v>83</v>
      </c>
      <c r="AW127" s="12" t="s">
        <v>31</v>
      </c>
      <c r="AX127" s="12" t="s">
        <v>75</v>
      </c>
      <c r="AY127" s="155" t="s">
        <v>129</v>
      </c>
    </row>
    <row r="128" spans="2:65" s="13" customFormat="1" ht="10.199999999999999">
      <c r="B128" s="160"/>
      <c r="D128" s="154" t="s">
        <v>138</v>
      </c>
      <c r="E128" s="161" t="s">
        <v>1</v>
      </c>
      <c r="F128" s="162" t="s">
        <v>667</v>
      </c>
      <c r="H128" s="163">
        <v>1.62</v>
      </c>
      <c r="I128" s="164"/>
      <c r="L128" s="160"/>
      <c r="M128" s="165"/>
      <c r="T128" s="166"/>
      <c r="AT128" s="161" t="s">
        <v>138</v>
      </c>
      <c r="AU128" s="161" t="s">
        <v>136</v>
      </c>
      <c r="AV128" s="13" t="s">
        <v>136</v>
      </c>
      <c r="AW128" s="13" t="s">
        <v>31</v>
      </c>
      <c r="AX128" s="13" t="s">
        <v>75</v>
      </c>
      <c r="AY128" s="161" t="s">
        <v>129</v>
      </c>
    </row>
    <row r="129" spans="2:65" s="14" customFormat="1" ht="10.199999999999999">
      <c r="B129" s="167"/>
      <c r="D129" s="154" t="s">
        <v>138</v>
      </c>
      <c r="E129" s="168" t="s">
        <v>1</v>
      </c>
      <c r="F129" s="169" t="s">
        <v>141</v>
      </c>
      <c r="H129" s="170">
        <v>1.62</v>
      </c>
      <c r="I129" s="171"/>
      <c r="L129" s="167"/>
      <c r="M129" s="172"/>
      <c r="T129" s="173"/>
      <c r="AT129" s="168" t="s">
        <v>138</v>
      </c>
      <c r="AU129" s="168" t="s">
        <v>136</v>
      </c>
      <c r="AV129" s="14" t="s">
        <v>131</v>
      </c>
      <c r="AW129" s="14" t="s">
        <v>31</v>
      </c>
      <c r="AX129" s="14" t="s">
        <v>83</v>
      </c>
      <c r="AY129" s="168" t="s">
        <v>129</v>
      </c>
    </row>
    <row r="130" spans="2:65" s="11" customFormat="1" ht="22.8" customHeight="1">
      <c r="B130" s="128"/>
      <c r="D130" s="129" t="s">
        <v>74</v>
      </c>
      <c r="E130" s="137" t="s">
        <v>144</v>
      </c>
      <c r="F130" s="137" t="s">
        <v>152</v>
      </c>
      <c r="I130" s="131"/>
      <c r="J130" s="138">
        <f>BK130</f>
        <v>0</v>
      </c>
      <c r="L130" s="128"/>
      <c r="M130" s="132"/>
      <c r="P130" s="133">
        <f>SUM(P131:P146)</f>
        <v>0</v>
      </c>
      <c r="R130" s="133">
        <f>SUM(R131:R146)</f>
        <v>0</v>
      </c>
      <c r="T130" s="134">
        <f>SUM(T131:T146)</f>
        <v>0.12959999999999999</v>
      </c>
      <c r="AR130" s="129" t="s">
        <v>83</v>
      </c>
      <c r="AT130" s="135" t="s">
        <v>74</v>
      </c>
      <c r="AU130" s="135" t="s">
        <v>83</v>
      </c>
      <c r="AY130" s="129" t="s">
        <v>129</v>
      </c>
      <c r="BK130" s="136">
        <f>SUM(BK131:BK146)</f>
        <v>0</v>
      </c>
    </row>
    <row r="131" spans="2:65" s="1" customFormat="1" ht="24.15" customHeight="1">
      <c r="B131" s="31"/>
      <c r="C131" s="139" t="s">
        <v>136</v>
      </c>
      <c r="D131" s="139" t="s">
        <v>132</v>
      </c>
      <c r="E131" s="140" t="s">
        <v>668</v>
      </c>
      <c r="F131" s="141" t="s">
        <v>669</v>
      </c>
      <c r="G131" s="142" t="s">
        <v>268</v>
      </c>
      <c r="H131" s="143">
        <v>16.2</v>
      </c>
      <c r="I131" s="144"/>
      <c r="J131" s="145">
        <f>ROUND(I131*H131,2)</f>
        <v>0</v>
      </c>
      <c r="K131" s="146"/>
      <c r="L131" s="31"/>
      <c r="M131" s="147" t="s">
        <v>1</v>
      </c>
      <c r="N131" s="148" t="s">
        <v>41</v>
      </c>
      <c r="P131" s="149">
        <f>O131*H131</f>
        <v>0</v>
      </c>
      <c r="Q131" s="149">
        <v>0</v>
      </c>
      <c r="R131" s="149">
        <f>Q131*H131</f>
        <v>0</v>
      </c>
      <c r="S131" s="149">
        <v>8.0000000000000002E-3</v>
      </c>
      <c r="T131" s="150">
        <f>S131*H131</f>
        <v>0.12959999999999999</v>
      </c>
      <c r="AR131" s="151" t="s">
        <v>131</v>
      </c>
      <c r="AT131" s="151" t="s">
        <v>132</v>
      </c>
      <c r="AU131" s="151" t="s">
        <v>136</v>
      </c>
      <c r="AY131" s="16" t="s">
        <v>129</v>
      </c>
      <c r="BE131" s="152">
        <f>IF(N131="základná",J131,0)</f>
        <v>0</v>
      </c>
      <c r="BF131" s="152">
        <f>IF(N131="znížená",J131,0)</f>
        <v>0</v>
      </c>
      <c r="BG131" s="152">
        <f>IF(N131="zákl. prenesená",J131,0)</f>
        <v>0</v>
      </c>
      <c r="BH131" s="152">
        <f>IF(N131="zníž. prenesená",J131,0)</f>
        <v>0</v>
      </c>
      <c r="BI131" s="152">
        <f>IF(N131="nulová",J131,0)</f>
        <v>0</v>
      </c>
      <c r="BJ131" s="16" t="s">
        <v>136</v>
      </c>
      <c r="BK131" s="152">
        <f>ROUND(I131*H131,2)</f>
        <v>0</v>
      </c>
      <c r="BL131" s="16" t="s">
        <v>131</v>
      </c>
      <c r="BM131" s="151" t="s">
        <v>670</v>
      </c>
    </row>
    <row r="132" spans="2:65" s="12" customFormat="1" ht="10.199999999999999">
      <c r="B132" s="153"/>
      <c r="D132" s="154" t="s">
        <v>138</v>
      </c>
      <c r="E132" s="155" t="s">
        <v>1</v>
      </c>
      <c r="F132" s="156" t="s">
        <v>139</v>
      </c>
      <c r="H132" s="155" t="s">
        <v>1</v>
      </c>
      <c r="I132" s="157"/>
      <c r="L132" s="153"/>
      <c r="M132" s="158"/>
      <c r="T132" s="159"/>
      <c r="AT132" s="155" t="s">
        <v>138</v>
      </c>
      <c r="AU132" s="155" t="s">
        <v>136</v>
      </c>
      <c r="AV132" s="12" t="s">
        <v>83</v>
      </c>
      <c r="AW132" s="12" t="s">
        <v>31</v>
      </c>
      <c r="AX132" s="12" t="s">
        <v>75</v>
      </c>
      <c r="AY132" s="155" t="s">
        <v>129</v>
      </c>
    </row>
    <row r="133" spans="2:65" s="13" customFormat="1" ht="10.199999999999999">
      <c r="B133" s="160"/>
      <c r="D133" s="154" t="s">
        <v>138</v>
      </c>
      <c r="E133" s="161" t="s">
        <v>1</v>
      </c>
      <c r="F133" s="162" t="s">
        <v>671</v>
      </c>
      <c r="H133" s="163">
        <v>16.2</v>
      </c>
      <c r="I133" s="164"/>
      <c r="L133" s="160"/>
      <c r="M133" s="165"/>
      <c r="T133" s="166"/>
      <c r="AT133" s="161" t="s">
        <v>138</v>
      </c>
      <c r="AU133" s="161" t="s">
        <v>136</v>
      </c>
      <c r="AV133" s="13" t="s">
        <v>136</v>
      </c>
      <c r="AW133" s="13" t="s">
        <v>31</v>
      </c>
      <c r="AX133" s="13" t="s">
        <v>75</v>
      </c>
      <c r="AY133" s="161" t="s">
        <v>129</v>
      </c>
    </row>
    <row r="134" spans="2:65" s="14" customFormat="1" ht="10.199999999999999">
      <c r="B134" s="167"/>
      <c r="D134" s="154" t="s">
        <v>138</v>
      </c>
      <c r="E134" s="168" t="s">
        <v>1</v>
      </c>
      <c r="F134" s="169" t="s">
        <v>141</v>
      </c>
      <c r="H134" s="170">
        <v>16.2</v>
      </c>
      <c r="I134" s="171"/>
      <c r="L134" s="167"/>
      <c r="M134" s="172"/>
      <c r="T134" s="173"/>
      <c r="AT134" s="168" t="s">
        <v>138</v>
      </c>
      <c r="AU134" s="168" t="s">
        <v>136</v>
      </c>
      <c r="AV134" s="14" t="s">
        <v>131</v>
      </c>
      <c r="AW134" s="14" t="s">
        <v>31</v>
      </c>
      <c r="AX134" s="14" t="s">
        <v>83</v>
      </c>
      <c r="AY134" s="168" t="s">
        <v>129</v>
      </c>
    </row>
    <row r="135" spans="2:65" s="1" customFormat="1" ht="24.15" customHeight="1">
      <c r="B135" s="31"/>
      <c r="C135" s="139" t="s">
        <v>214</v>
      </c>
      <c r="D135" s="139" t="s">
        <v>132</v>
      </c>
      <c r="E135" s="140" t="s">
        <v>672</v>
      </c>
      <c r="F135" s="141" t="s">
        <v>673</v>
      </c>
      <c r="G135" s="142" t="s">
        <v>268</v>
      </c>
      <c r="H135" s="143">
        <v>36</v>
      </c>
      <c r="I135" s="144"/>
      <c r="J135" s="145">
        <f>ROUND(I135*H135,2)</f>
        <v>0</v>
      </c>
      <c r="K135" s="146"/>
      <c r="L135" s="31"/>
      <c r="M135" s="147" t="s">
        <v>1</v>
      </c>
      <c r="N135" s="148" t="s">
        <v>41</v>
      </c>
      <c r="P135" s="149">
        <f>O135*H135</f>
        <v>0</v>
      </c>
      <c r="Q135" s="149">
        <v>0</v>
      </c>
      <c r="R135" s="149">
        <f>Q135*H135</f>
        <v>0</v>
      </c>
      <c r="S135" s="149">
        <v>0</v>
      </c>
      <c r="T135" s="150">
        <f>S135*H135</f>
        <v>0</v>
      </c>
      <c r="AR135" s="151" t="s">
        <v>131</v>
      </c>
      <c r="AT135" s="151" t="s">
        <v>132</v>
      </c>
      <c r="AU135" s="151" t="s">
        <v>136</v>
      </c>
      <c r="AY135" s="16" t="s">
        <v>129</v>
      </c>
      <c r="BE135" s="152">
        <f>IF(N135="základná",J135,0)</f>
        <v>0</v>
      </c>
      <c r="BF135" s="152">
        <f>IF(N135="znížená",J135,0)</f>
        <v>0</v>
      </c>
      <c r="BG135" s="152">
        <f>IF(N135="zákl. prenesená",J135,0)</f>
        <v>0</v>
      </c>
      <c r="BH135" s="152">
        <f>IF(N135="zníž. prenesená",J135,0)</f>
        <v>0</v>
      </c>
      <c r="BI135" s="152">
        <f>IF(N135="nulová",J135,0)</f>
        <v>0</v>
      </c>
      <c r="BJ135" s="16" t="s">
        <v>136</v>
      </c>
      <c r="BK135" s="152">
        <f>ROUND(I135*H135,2)</f>
        <v>0</v>
      </c>
      <c r="BL135" s="16" t="s">
        <v>131</v>
      </c>
      <c r="BM135" s="151" t="s">
        <v>674</v>
      </c>
    </row>
    <row r="136" spans="2:65" s="12" customFormat="1" ht="10.199999999999999">
      <c r="B136" s="153"/>
      <c r="D136" s="154" t="s">
        <v>138</v>
      </c>
      <c r="E136" s="155" t="s">
        <v>1</v>
      </c>
      <c r="F136" s="156" t="s">
        <v>139</v>
      </c>
      <c r="H136" s="155" t="s">
        <v>1</v>
      </c>
      <c r="I136" s="157"/>
      <c r="L136" s="153"/>
      <c r="M136" s="158"/>
      <c r="T136" s="159"/>
      <c r="AT136" s="155" t="s">
        <v>138</v>
      </c>
      <c r="AU136" s="155" t="s">
        <v>136</v>
      </c>
      <c r="AV136" s="12" t="s">
        <v>83</v>
      </c>
      <c r="AW136" s="12" t="s">
        <v>31</v>
      </c>
      <c r="AX136" s="12" t="s">
        <v>75</v>
      </c>
      <c r="AY136" s="155" t="s">
        <v>129</v>
      </c>
    </row>
    <row r="137" spans="2:65" s="13" customFormat="1" ht="10.199999999999999">
      <c r="B137" s="160"/>
      <c r="D137" s="154" t="s">
        <v>138</v>
      </c>
      <c r="E137" s="161" t="s">
        <v>1</v>
      </c>
      <c r="F137" s="162" t="s">
        <v>675</v>
      </c>
      <c r="H137" s="163">
        <v>3.6</v>
      </c>
      <c r="I137" s="164"/>
      <c r="L137" s="160"/>
      <c r="M137" s="165"/>
      <c r="T137" s="166"/>
      <c r="AT137" s="161" t="s">
        <v>138</v>
      </c>
      <c r="AU137" s="161" t="s">
        <v>136</v>
      </c>
      <c r="AV137" s="13" t="s">
        <v>136</v>
      </c>
      <c r="AW137" s="13" t="s">
        <v>31</v>
      </c>
      <c r="AX137" s="13" t="s">
        <v>75</v>
      </c>
      <c r="AY137" s="161" t="s">
        <v>129</v>
      </c>
    </row>
    <row r="138" spans="2:65" s="13" customFormat="1" ht="10.199999999999999">
      <c r="B138" s="160"/>
      <c r="D138" s="154" t="s">
        <v>138</v>
      </c>
      <c r="E138" s="161" t="s">
        <v>1</v>
      </c>
      <c r="F138" s="162" t="s">
        <v>676</v>
      </c>
      <c r="H138" s="163">
        <v>32.4</v>
      </c>
      <c r="I138" s="164"/>
      <c r="L138" s="160"/>
      <c r="M138" s="165"/>
      <c r="T138" s="166"/>
      <c r="AT138" s="161" t="s">
        <v>138</v>
      </c>
      <c r="AU138" s="161" t="s">
        <v>136</v>
      </c>
      <c r="AV138" s="13" t="s">
        <v>136</v>
      </c>
      <c r="AW138" s="13" t="s">
        <v>31</v>
      </c>
      <c r="AX138" s="13" t="s">
        <v>75</v>
      </c>
      <c r="AY138" s="161" t="s">
        <v>129</v>
      </c>
    </row>
    <row r="139" spans="2:65" s="14" customFormat="1" ht="10.199999999999999">
      <c r="B139" s="167"/>
      <c r="D139" s="154" t="s">
        <v>138</v>
      </c>
      <c r="E139" s="168" t="s">
        <v>1</v>
      </c>
      <c r="F139" s="169" t="s">
        <v>141</v>
      </c>
      <c r="H139" s="170">
        <v>36</v>
      </c>
      <c r="I139" s="171"/>
      <c r="L139" s="167"/>
      <c r="M139" s="172"/>
      <c r="T139" s="173"/>
      <c r="AT139" s="168" t="s">
        <v>138</v>
      </c>
      <c r="AU139" s="168" t="s">
        <v>136</v>
      </c>
      <c r="AV139" s="14" t="s">
        <v>131</v>
      </c>
      <c r="AW139" s="14" t="s">
        <v>31</v>
      </c>
      <c r="AX139" s="14" t="s">
        <v>83</v>
      </c>
      <c r="AY139" s="168" t="s">
        <v>129</v>
      </c>
    </row>
    <row r="140" spans="2:65" s="1" customFormat="1" ht="21.75" customHeight="1">
      <c r="B140" s="31"/>
      <c r="C140" s="139" t="s">
        <v>131</v>
      </c>
      <c r="D140" s="139" t="s">
        <v>132</v>
      </c>
      <c r="E140" s="140" t="s">
        <v>154</v>
      </c>
      <c r="F140" s="141" t="s">
        <v>155</v>
      </c>
      <c r="G140" s="142" t="s">
        <v>156</v>
      </c>
      <c r="H140" s="143">
        <v>0.13</v>
      </c>
      <c r="I140" s="144"/>
      <c r="J140" s="145">
        <f>ROUND(I140*H140,2)</f>
        <v>0</v>
      </c>
      <c r="K140" s="146"/>
      <c r="L140" s="31"/>
      <c r="M140" s="147" t="s">
        <v>1</v>
      </c>
      <c r="N140" s="148" t="s">
        <v>41</v>
      </c>
      <c r="P140" s="149">
        <f>O140*H140</f>
        <v>0</v>
      </c>
      <c r="Q140" s="149">
        <v>0</v>
      </c>
      <c r="R140" s="149">
        <f>Q140*H140</f>
        <v>0</v>
      </c>
      <c r="S140" s="149">
        <v>0</v>
      </c>
      <c r="T140" s="150">
        <f>S140*H140</f>
        <v>0</v>
      </c>
      <c r="AR140" s="151" t="s">
        <v>131</v>
      </c>
      <c r="AT140" s="151" t="s">
        <v>132</v>
      </c>
      <c r="AU140" s="151" t="s">
        <v>136</v>
      </c>
      <c r="AY140" s="16" t="s">
        <v>129</v>
      </c>
      <c r="BE140" s="152">
        <f>IF(N140="základná",J140,0)</f>
        <v>0</v>
      </c>
      <c r="BF140" s="152">
        <f>IF(N140="znížená",J140,0)</f>
        <v>0</v>
      </c>
      <c r="BG140" s="152">
        <f>IF(N140="zákl. prenesená",J140,0)</f>
        <v>0</v>
      </c>
      <c r="BH140" s="152">
        <f>IF(N140="zníž. prenesená",J140,0)</f>
        <v>0</v>
      </c>
      <c r="BI140" s="152">
        <f>IF(N140="nulová",J140,0)</f>
        <v>0</v>
      </c>
      <c r="BJ140" s="16" t="s">
        <v>136</v>
      </c>
      <c r="BK140" s="152">
        <f>ROUND(I140*H140,2)</f>
        <v>0</v>
      </c>
      <c r="BL140" s="16" t="s">
        <v>131</v>
      </c>
      <c r="BM140" s="151" t="s">
        <v>677</v>
      </c>
    </row>
    <row r="141" spans="2:65" s="1" customFormat="1" ht="24.15" customHeight="1">
      <c r="B141" s="31"/>
      <c r="C141" s="139" t="s">
        <v>142</v>
      </c>
      <c r="D141" s="139" t="s">
        <v>132</v>
      </c>
      <c r="E141" s="140" t="s">
        <v>159</v>
      </c>
      <c r="F141" s="141" t="s">
        <v>160</v>
      </c>
      <c r="G141" s="142" t="s">
        <v>156</v>
      </c>
      <c r="H141" s="143">
        <v>2.4700000000000002</v>
      </c>
      <c r="I141" s="144"/>
      <c r="J141" s="145">
        <f>ROUND(I141*H141,2)</f>
        <v>0</v>
      </c>
      <c r="K141" s="146"/>
      <c r="L141" s="31"/>
      <c r="M141" s="147" t="s">
        <v>1</v>
      </c>
      <c r="N141" s="148" t="s">
        <v>41</v>
      </c>
      <c r="P141" s="149">
        <f>O141*H141</f>
        <v>0</v>
      </c>
      <c r="Q141" s="149">
        <v>0</v>
      </c>
      <c r="R141" s="149">
        <f>Q141*H141</f>
        <v>0</v>
      </c>
      <c r="S141" s="149">
        <v>0</v>
      </c>
      <c r="T141" s="150">
        <f>S141*H141</f>
        <v>0</v>
      </c>
      <c r="AR141" s="151" t="s">
        <v>131</v>
      </c>
      <c r="AT141" s="151" t="s">
        <v>132</v>
      </c>
      <c r="AU141" s="151" t="s">
        <v>136</v>
      </c>
      <c r="AY141" s="16" t="s">
        <v>129</v>
      </c>
      <c r="BE141" s="152">
        <f>IF(N141="základná",J141,0)</f>
        <v>0</v>
      </c>
      <c r="BF141" s="152">
        <f>IF(N141="znížená",J141,0)</f>
        <v>0</v>
      </c>
      <c r="BG141" s="152">
        <f>IF(N141="zákl. prenesená",J141,0)</f>
        <v>0</v>
      </c>
      <c r="BH141" s="152">
        <f>IF(N141="zníž. prenesená",J141,0)</f>
        <v>0</v>
      </c>
      <c r="BI141" s="152">
        <f>IF(N141="nulová",J141,0)</f>
        <v>0</v>
      </c>
      <c r="BJ141" s="16" t="s">
        <v>136</v>
      </c>
      <c r="BK141" s="152">
        <f>ROUND(I141*H141,2)</f>
        <v>0</v>
      </c>
      <c r="BL141" s="16" t="s">
        <v>131</v>
      </c>
      <c r="BM141" s="151" t="s">
        <v>678</v>
      </c>
    </row>
    <row r="142" spans="2:65" s="13" customFormat="1" ht="10.199999999999999">
      <c r="B142" s="160"/>
      <c r="D142" s="154" t="s">
        <v>138</v>
      </c>
      <c r="F142" s="162" t="s">
        <v>679</v>
      </c>
      <c r="H142" s="163">
        <v>2.4700000000000002</v>
      </c>
      <c r="I142" s="164"/>
      <c r="L142" s="160"/>
      <c r="M142" s="165"/>
      <c r="T142" s="166"/>
      <c r="AT142" s="161" t="s">
        <v>138</v>
      </c>
      <c r="AU142" s="161" t="s">
        <v>136</v>
      </c>
      <c r="AV142" s="13" t="s">
        <v>136</v>
      </c>
      <c r="AW142" s="13" t="s">
        <v>4</v>
      </c>
      <c r="AX142" s="13" t="s">
        <v>83</v>
      </c>
      <c r="AY142" s="161" t="s">
        <v>129</v>
      </c>
    </row>
    <row r="143" spans="2:65" s="1" customFormat="1" ht="24.15" customHeight="1">
      <c r="B143" s="31"/>
      <c r="C143" s="139" t="s">
        <v>222</v>
      </c>
      <c r="D143" s="139" t="s">
        <v>132</v>
      </c>
      <c r="E143" s="140" t="s">
        <v>164</v>
      </c>
      <c r="F143" s="141" t="s">
        <v>165</v>
      </c>
      <c r="G143" s="142" t="s">
        <v>156</v>
      </c>
      <c r="H143" s="143">
        <v>0.13</v>
      </c>
      <c r="I143" s="144"/>
      <c r="J143" s="145">
        <f>ROUND(I143*H143,2)</f>
        <v>0</v>
      </c>
      <c r="K143" s="146"/>
      <c r="L143" s="31"/>
      <c r="M143" s="147" t="s">
        <v>1</v>
      </c>
      <c r="N143" s="148" t="s">
        <v>41</v>
      </c>
      <c r="P143" s="149">
        <f>O143*H143</f>
        <v>0</v>
      </c>
      <c r="Q143" s="149">
        <v>0</v>
      </c>
      <c r="R143" s="149">
        <f>Q143*H143</f>
        <v>0</v>
      </c>
      <c r="S143" s="149">
        <v>0</v>
      </c>
      <c r="T143" s="150">
        <f>S143*H143</f>
        <v>0</v>
      </c>
      <c r="AR143" s="151" t="s">
        <v>131</v>
      </c>
      <c r="AT143" s="151" t="s">
        <v>132</v>
      </c>
      <c r="AU143" s="151" t="s">
        <v>136</v>
      </c>
      <c r="AY143" s="16" t="s">
        <v>129</v>
      </c>
      <c r="BE143" s="152">
        <f>IF(N143="základná",J143,0)</f>
        <v>0</v>
      </c>
      <c r="BF143" s="152">
        <f>IF(N143="znížená",J143,0)</f>
        <v>0</v>
      </c>
      <c r="BG143" s="152">
        <f>IF(N143="zákl. prenesená",J143,0)</f>
        <v>0</v>
      </c>
      <c r="BH143" s="152">
        <f>IF(N143="zníž. prenesená",J143,0)</f>
        <v>0</v>
      </c>
      <c r="BI143" s="152">
        <f>IF(N143="nulová",J143,0)</f>
        <v>0</v>
      </c>
      <c r="BJ143" s="16" t="s">
        <v>136</v>
      </c>
      <c r="BK143" s="152">
        <f>ROUND(I143*H143,2)</f>
        <v>0</v>
      </c>
      <c r="BL143" s="16" t="s">
        <v>131</v>
      </c>
      <c r="BM143" s="151" t="s">
        <v>680</v>
      </c>
    </row>
    <row r="144" spans="2:65" s="1" customFormat="1" ht="24.15" customHeight="1">
      <c r="B144" s="31"/>
      <c r="C144" s="139" t="s">
        <v>229</v>
      </c>
      <c r="D144" s="139" t="s">
        <v>132</v>
      </c>
      <c r="E144" s="140" t="s">
        <v>168</v>
      </c>
      <c r="F144" s="141" t="s">
        <v>169</v>
      </c>
      <c r="G144" s="142" t="s">
        <v>156</v>
      </c>
      <c r="H144" s="143">
        <v>0.65</v>
      </c>
      <c r="I144" s="144"/>
      <c r="J144" s="145">
        <f>ROUND(I144*H144,2)</f>
        <v>0</v>
      </c>
      <c r="K144" s="146"/>
      <c r="L144" s="31"/>
      <c r="M144" s="147" t="s">
        <v>1</v>
      </c>
      <c r="N144" s="148" t="s">
        <v>41</v>
      </c>
      <c r="P144" s="149">
        <f>O144*H144</f>
        <v>0</v>
      </c>
      <c r="Q144" s="149">
        <v>0</v>
      </c>
      <c r="R144" s="149">
        <f>Q144*H144</f>
        <v>0</v>
      </c>
      <c r="S144" s="149">
        <v>0</v>
      </c>
      <c r="T144" s="150">
        <f>S144*H144</f>
        <v>0</v>
      </c>
      <c r="AR144" s="151" t="s">
        <v>131</v>
      </c>
      <c r="AT144" s="151" t="s">
        <v>132</v>
      </c>
      <c r="AU144" s="151" t="s">
        <v>136</v>
      </c>
      <c r="AY144" s="16" t="s">
        <v>129</v>
      </c>
      <c r="BE144" s="152">
        <f>IF(N144="základná",J144,0)</f>
        <v>0</v>
      </c>
      <c r="BF144" s="152">
        <f>IF(N144="znížená",J144,0)</f>
        <v>0</v>
      </c>
      <c r="BG144" s="152">
        <f>IF(N144="zákl. prenesená",J144,0)</f>
        <v>0</v>
      </c>
      <c r="BH144" s="152">
        <f>IF(N144="zníž. prenesená",J144,0)</f>
        <v>0</v>
      </c>
      <c r="BI144" s="152">
        <f>IF(N144="nulová",J144,0)</f>
        <v>0</v>
      </c>
      <c r="BJ144" s="16" t="s">
        <v>136</v>
      </c>
      <c r="BK144" s="152">
        <f>ROUND(I144*H144,2)</f>
        <v>0</v>
      </c>
      <c r="BL144" s="16" t="s">
        <v>131</v>
      </c>
      <c r="BM144" s="151" t="s">
        <v>681</v>
      </c>
    </row>
    <row r="145" spans="2:65" s="13" customFormat="1" ht="10.199999999999999">
      <c r="B145" s="160"/>
      <c r="D145" s="154" t="s">
        <v>138</v>
      </c>
      <c r="F145" s="162" t="s">
        <v>682</v>
      </c>
      <c r="H145" s="163">
        <v>0.65</v>
      </c>
      <c r="I145" s="164"/>
      <c r="L145" s="160"/>
      <c r="M145" s="165"/>
      <c r="T145" s="166"/>
      <c r="AT145" s="161" t="s">
        <v>138</v>
      </c>
      <c r="AU145" s="161" t="s">
        <v>136</v>
      </c>
      <c r="AV145" s="13" t="s">
        <v>136</v>
      </c>
      <c r="AW145" s="13" t="s">
        <v>4</v>
      </c>
      <c r="AX145" s="13" t="s">
        <v>83</v>
      </c>
      <c r="AY145" s="161" t="s">
        <v>129</v>
      </c>
    </row>
    <row r="146" spans="2:65" s="1" customFormat="1" ht="24.15" customHeight="1">
      <c r="B146" s="31"/>
      <c r="C146" s="139" t="s">
        <v>219</v>
      </c>
      <c r="D146" s="139" t="s">
        <v>132</v>
      </c>
      <c r="E146" s="140" t="s">
        <v>300</v>
      </c>
      <c r="F146" s="141" t="s">
        <v>301</v>
      </c>
      <c r="G146" s="142" t="s">
        <v>156</v>
      </c>
      <c r="H146" s="143">
        <v>0.13</v>
      </c>
      <c r="I146" s="144"/>
      <c r="J146" s="145">
        <f>ROUND(I146*H146,2)</f>
        <v>0</v>
      </c>
      <c r="K146" s="146"/>
      <c r="L146" s="31"/>
      <c r="M146" s="147" t="s">
        <v>1</v>
      </c>
      <c r="N146" s="148" t="s">
        <v>41</v>
      </c>
      <c r="P146" s="149">
        <f>O146*H146</f>
        <v>0</v>
      </c>
      <c r="Q146" s="149">
        <v>0</v>
      </c>
      <c r="R146" s="149">
        <f>Q146*H146</f>
        <v>0</v>
      </c>
      <c r="S146" s="149">
        <v>0</v>
      </c>
      <c r="T146" s="150">
        <f>S146*H146</f>
        <v>0</v>
      </c>
      <c r="AR146" s="151" t="s">
        <v>131</v>
      </c>
      <c r="AT146" s="151" t="s">
        <v>132</v>
      </c>
      <c r="AU146" s="151" t="s">
        <v>136</v>
      </c>
      <c r="AY146" s="16" t="s">
        <v>129</v>
      </c>
      <c r="BE146" s="152">
        <f>IF(N146="základná",J146,0)</f>
        <v>0</v>
      </c>
      <c r="BF146" s="152">
        <f>IF(N146="znížená",J146,0)</f>
        <v>0</v>
      </c>
      <c r="BG146" s="152">
        <f>IF(N146="zákl. prenesená",J146,0)</f>
        <v>0</v>
      </c>
      <c r="BH146" s="152">
        <f>IF(N146="zníž. prenesená",J146,0)</f>
        <v>0</v>
      </c>
      <c r="BI146" s="152">
        <f>IF(N146="nulová",J146,0)</f>
        <v>0</v>
      </c>
      <c r="BJ146" s="16" t="s">
        <v>136</v>
      </c>
      <c r="BK146" s="152">
        <f>ROUND(I146*H146,2)</f>
        <v>0</v>
      </c>
      <c r="BL146" s="16" t="s">
        <v>131</v>
      </c>
      <c r="BM146" s="151" t="s">
        <v>683</v>
      </c>
    </row>
    <row r="147" spans="2:65" s="11" customFormat="1" ht="22.8" customHeight="1">
      <c r="B147" s="128"/>
      <c r="D147" s="129" t="s">
        <v>74</v>
      </c>
      <c r="E147" s="137" t="s">
        <v>176</v>
      </c>
      <c r="F147" s="137" t="s">
        <v>177</v>
      </c>
      <c r="I147" s="131"/>
      <c r="J147" s="138">
        <f>BK147</f>
        <v>0</v>
      </c>
      <c r="L147" s="128"/>
      <c r="M147" s="132"/>
      <c r="P147" s="133">
        <f>P148</f>
        <v>0</v>
      </c>
      <c r="R147" s="133">
        <f>R148</f>
        <v>0</v>
      </c>
      <c r="T147" s="134">
        <f>T148</f>
        <v>0</v>
      </c>
      <c r="AR147" s="129" t="s">
        <v>83</v>
      </c>
      <c r="AT147" s="135" t="s">
        <v>74</v>
      </c>
      <c r="AU147" s="135" t="s">
        <v>83</v>
      </c>
      <c r="AY147" s="129" t="s">
        <v>129</v>
      </c>
      <c r="BK147" s="136">
        <f>BK148</f>
        <v>0</v>
      </c>
    </row>
    <row r="148" spans="2:65" s="1" customFormat="1" ht="24.15" customHeight="1">
      <c r="B148" s="31"/>
      <c r="C148" s="139" t="s">
        <v>144</v>
      </c>
      <c r="D148" s="139" t="s">
        <v>132</v>
      </c>
      <c r="E148" s="140" t="s">
        <v>304</v>
      </c>
      <c r="F148" s="141" t="s">
        <v>305</v>
      </c>
      <c r="G148" s="142" t="s">
        <v>156</v>
      </c>
      <c r="H148" s="143">
        <v>0.112</v>
      </c>
      <c r="I148" s="144"/>
      <c r="J148" s="145">
        <f>ROUND(I148*H148,2)</f>
        <v>0</v>
      </c>
      <c r="K148" s="146"/>
      <c r="L148" s="31"/>
      <c r="M148" s="147" t="s">
        <v>1</v>
      </c>
      <c r="N148" s="148" t="s">
        <v>41</v>
      </c>
      <c r="P148" s="149">
        <f>O148*H148</f>
        <v>0</v>
      </c>
      <c r="Q148" s="149">
        <v>0</v>
      </c>
      <c r="R148" s="149">
        <f>Q148*H148</f>
        <v>0</v>
      </c>
      <c r="S148" s="149">
        <v>0</v>
      </c>
      <c r="T148" s="150">
        <f>S148*H148</f>
        <v>0</v>
      </c>
      <c r="AR148" s="151" t="s">
        <v>131</v>
      </c>
      <c r="AT148" s="151" t="s">
        <v>132</v>
      </c>
      <c r="AU148" s="151" t="s">
        <v>136</v>
      </c>
      <c r="AY148" s="16" t="s">
        <v>129</v>
      </c>
      <c r="BE148" s="152">
        <f>IF(N148="základná",J148,0)</f>
        <v>0</v>
      </c>
      <c r="BF148" s="152">
        <f>IF(N148="znížená",J148,0)</f>
        <v>0</v>
      </c>
      <c r="BG148" s="152">
        <f>IF(N148="zákl. prenesená",J148,0)</f>
        <v>0</v>
      </c>
      <c r="BH148" s="152">
        <f>IF(N148="zníž. prenesená",J148,0)</f>
        <v>0</v>
      </c>
      <c r="BI148" s="152">
        <f>IF(N148="nulová",J148,0)</f>
        <v>0</v>
      </c>
      <c r="BJ148" s="16" t="s">
        <v>136</v>
      </c>
      <c r="BK148" s="152">
        <f>ROUND(I148*H148,2)</f>
        <v>0</v>
      </c>
      <c r="BL148" s="16" t="s">
        <v>131</v>
      </c>
      <c r="BM148" s="151" t="s">
        <v>684</v>
      </c>
    </row>
    <row r="149" spans="2:65" s="11" customFormat="1" ht="25.95" customHeight="1">
      <c r="B149" s="128"/>
      <c r="D149" s="129" t="s">
        <v>74</v>
      </c>
      <c r="E149" s="130" t="s">
        <v>307</v>
      </c>
      <c r="F149" s="130" t="s">
        <v>308</v>
      </c>
      <c r="I149" s="131"/>
      <c r="J149" s="118">
        <f>BK149</f>
        <v>0</v>
      </c>
      <c r="L149" s="128"/>
      <c r="M149" s="132"/>
      <c r="P149" s="133">
        <f>P150</f>
        <v>0</v>
      </c>
      <c r="R149" s="133">
        <f>R150</f>
        <v>5.0624999999999993E-3</v>
      </c>
      <c r="T149" s="134">
        <f>T150</f>
        <v>0</v>
      </c>
      <c r="AR149" s="129" t="s">
        <v>136</v>
      </c>
      <c r="AT149" s="135" t="s">
        <v>74</v>
      </c>
      <c r="AU149" s="135" t="s">
        <v>75</v>
      </c>
      <c r="AY149" s="129" t="s">
        <v>129</v>
      </c>
      <c r="BK149" s="136">
        <f>BK150</f>
        <v>0</v>
      </c>
    </row>
    <row r="150" spans="2:65" s="11" customFormat="1" ht="22.8" customHeight="1">
      <c r="B150" s="128"/>
      <c r="D150" s="129" t="s">
        <v>74</v>
      </c>
      <c r="E150" s="137" t="s">
        <v>387</v>
      </c>
      <c r="F150" s="137" t="s">
        <v>388</v>
      </c>
      <c r="I150" s="131"/>
      <c r="J150" s="138">
        <f>BK150</f>
        <v>0</v>
      </c>
      <c r="L150" s="128"/>
      <c r="M150" s="132"/>
      <c r="P150" s="133">
        <f>SUM(P151:P153)</f>
        <v>0</v>
      </c>
      <c r="R150" s="133">
        <f>SUM(R151:R153)</f>
        <v>5.0624999999999993E-3</v>
      </c>
      <c r="T150" s="134">
        <f>SUM(T151:T153)</f>
        <v>0</v>
      </c>
      <c r="AR150" s="129" t="s">
        <v>136</v>
      </c>
      <c r="AT150" s="135" t="s">
        <v>74</v>
      </c>
      <c r="AU150" s="135" t="s">
        <v>83</v>
      </c>
      <c r="AY150" s="129" t="s">
        <v>129</v>
      </c>
      <c r="BK150" s="136">
        <f>SUM(BK151:BK153)</f>
        <v>0</v>
      </c>
    </row>
    <row r="151" spans="2:65" s="1" customFormat="1" ht="16.5" customHeight="1">
      <c r="B151" s="31"/>
      <c r="C151" s="139" t="s">
        <v>148</v>
      </c>
      <c r="D151" s="139" t="s">
        <v>132</v>
      </c>
      <c r="E151" s="140" t="s">
        <v>390</v>
      </c>
      <c r="F151" s="141" t="s">
        <v>391</v>
      </c>
      <c r="G151" s="142" t="s">
        <v>268</v>
      </c>
      <c r="H151" s="143">
        <v>16.2</v>
      </c>
      <c r="I151" s="144"/>
      <c r="J151" s="145">
        <f>ROUND(I151*H151,2)</f>
        <v>0</v>
      </c>
      <c r="K151" s="146"/>
      <c r="L151" s="31"/>
      <c r="M151" s="147" t="s">
        <v>1</v>
      </c>
      <c r="N151" s="148" t="s">
        <v>41</v>
      </c>
      <c r="P151" s="149">
        <f>O151*H151</f>
        <v>0</v>
      </c>
      <c r="Q151" s="149">
        <v>1.2500000000000001E-5</v>
      </c>
      <c r="R151" s="149">
        <f>Q151*H151</f>
        <v>2.0249999999999999E-4</v>
      </c>
      <c r="S151" s="149">
        <v>0</v>
      </c>
      <c r="T151" s="150">
        <f>S151*H151</f>
        <v>0</v>
      </c>
      <c r="AR151" s="151" t="s">
        <v>260</v>
      </c>
      <c r="AT151" s="151" t="s">
        <v>132</v>
      </c>
      <c r="AU151" s="151" t="s">
        <v>136</v>
      </c>
      <c r="AY151" s="16" t="s">
        <v>129</v>
      </c>
      <c r="BE151" s="152">
        <f>IF(N151="základná",J151,0)</f>
        <v>0</v>
      </c>
      <c r="BF151" s="152">
        <f>IF(N151="znížená",J151,0)</f>
        <v>0</v>
      </c>
      <c r="BG151" s="152">
        <f>IF(N151="zákl. prenesená",J151,0)</f>
        <v>0</v>
      </c>
      <c r="BH151" s="152">
        <f>IF(N151="zníž. prenesená",J151,0)</f>
        <v>0</v>
      </c>
      <c r="BI151" s="152">
        <f>IF(N151="nulová",J151,0)</f>
        <v>0</v>
      </c>
      <c r="BJ151" s="16" t="s">
        <v>136</v>
      </c>
      <c r="BK151" s="152">
        <f>ROUND(I151*H151,2)</f>
        <v>0</v>
      </c>
      <c r="BL151" s="16" t="s">
        <v>260</v>
      </c>
      <c r="BM151" s="151" t="s">
        <v>685</v>
      </c>
    </row>
    <row r="152" spans="2:65" s="1" customFormat="1" ht="16.5" customHeight="1">
      <c r="B152" s="31"/>
      <c r="C152" s="187" t="s">
        <v>472</v>
      </c>
      <c r="D152" s="187" t="s">
        <v>215</v>
      </c>
      <c r="E152" s="188" t="s">
        <v>686</v>
      </c>
      <c r="F152" s="189" t="s">
        <v>687</v>
      </c>
      <c r="G152" s="190" t="s">
        <v>268</v>
      </c>
      <c r="H152" s="191">
        <v>16.2</v>
      </c>
      <c r="I152" s="192"/>
      <c r="J152" s="193">
        <f>ROUND(I152*H152,2)</f>
        <v>0</v>
      </c>
      <c r="K152" s="194"/>
      <c r="L152" s="195"/>
      <c r="M152" s="196" t="s">
        <v>1</v>
      </c>
      <c r="N152" s="197" t="s">
        <v>41</v>
      </c>
      <c r="P152" s="149">
        <f>O152*H152</f>
        <v>0</v>
      </c>
      <c r="Q152" s="149">
        <v>2.9999999999999997E-4</v>
      </c>
      <c r="R152" s="149">
        <f>Q152*H152</f>
        <v>4.8599999999999997E-3</v>
      </c>
      <c r="S152" s="149">
        <v>0</v>
      </c>
      <c r="T152" s="150">
        <f>S152*H152</f>
        <v>0</v>
      </c>
      <c r="AR152" s="151" t="s">
        <v>167</v>
      </c>
      <c r="AT152" s="151" t="s">
        <v>215</v>
      </c>
      <c r="AU152" s="151" t="s">
        <v>136</v>
      </c>
      <c r="AY152" s="16" t="s">
        <v>129</v>
      </c>
      <c r="BE152" s="152">
        <f>IF(N152="základná",J152,0)</f>
        <v>0</v>
      </c>
      <c r="BF152" s="152">
        <f>IF(N152="znížená",J152,0)</f>
        <v>0</v>
      </c>
      <c r="BG152" s="152">
        <f>IF(N152="zákl. prenesená",J152,0)</f>
        <v>0</v>
      </c>
      <c r="BH152" s="152">
        <f>IF(N152="zníž. prenesená",J152,0)</f>
        <v>0</v>
      </c>
      <c r="BI152" s="152">
        <f>IF(N152="nulová",J152,0)</f>
        <v>0</v>
      </c>
      <c r="BJ152" s="16" t="s">
        <v>136</v>
      </c>
      <c r="BK152" s="152">
        <f>ROUND(I152*H152,2)</f>
        <v>0</v>
      </c>
      <c r="BL152" s="16" t="s">
        <v>260</v>
      </c>
      <c r="BM152" s="151" t="s">
        <v>688</v>
      </c>
    </row>
    <row r="153" spans="2:65" s="1" customFormat="1" ht="24.15" customHeight="1">
      <c r="B153" s="31"/>
      <c r="C153" s="139" t="s">
        <v>239</v>
      </c>
      <c r="D153" s="139" t="s">
        <v>132</v>
      </c>
      <c r="E153" s="140" t="s">
        <v>399</v>
      </c>
      <c r="F153" s="141" t="s">
        <v>400</v>
      </c>
      <c r="G153" s="142" t="s">
        <v>191</v>
      </c>
      <c r="H153" s="174"/>
      <c r="I153" s="144"/>
      <c r="J153" s="145">
        <f>ROUND(I153*H153,2)</f>
        <v>0</v>
      </c>
      <c r="K153" s="146"/>
      <c r="L153" s="31"/>
      <c r="M153" s="147" t="s">
        <v>1</v>
      </c>
      <c r="N153" s="148" t="s">
        <v>41</v>
      </c>
      <c r="P153" s="149">
        <f>O153*H153</f>
        <v>0</v>
      </c>
      <c r="Q153" s="149">
        <v>0</v>
      </c>
      <c r="R153" s="149">
        <f>Q153*H153</f>
        <v>0</v>
      </c>
      <c r="S153" s="149">
        <v>0</v>
      </c>
      <c r="T153" s="150">
        <f>S153*H153</f>
        <v>0</v>
      </c>
      <c r="AR153" s="151" t="s">
        <v>260</v>
      </c>
      <c r="AT153" s="151" t="s">
        <v>132</v>
      </c>
      <c r="AU153" s="151" t="s">
        <v>136</v>
      </c>
      <c r="AY153" s="16" t="s">
        <v>129</v>
      </c>
      <c r="BE153" s="152">
        <f>IF(N153="základná",J153,0)</f>
        <v>0</v>
      </c>
      <c r="BF153" s="152">
        <f>IF(N153="znížená",J153,0)</f>
        <v>0</v>
      </c>
      <c r="BG153" s="152">
        <f>IF(N153="zákl. prenesená",J153,0)</f>
        <v>0</v>
      </c>
      <c r="BH153" s="152">
        <f>IF(N153="zníž. prenesená",J153,0)</f>
        <v>0</v>
      </c>
      <c r="BI153" s="152">
        <f>IF(N153="nulová",J153,0)</f>
        <v>0</v>
      </c>
      <c r="BJ153" s="16" t="s">
        <v>136</v>
      </c>
      <c r="BK153" s="152">
        <f>ROUND(I153*H153,2)</f>
        <v>0</v>
      </c>
      <c r="BL153" s="16" t="s">
        <v>260</v>
      </c>
      <c r="BM153" s="151" t="s">
        <v>689</v>
      </c>
    </row>
    <row r="154" spans="2:65" s="1" customFormat="1" ht="49.95" customHeight="1">
      <c r="B154" s="31"/>
      <c r="E154" s="130" t="s">
        <v>194</v>
      </c>
      <c r="F154" s="130" t="s">
        <v>195</v>
      </c>
      <c r="J154" s="118">
        <f t="shared" ref="J154:J159" si="0">BK154</f>
        <v>0</v>
      </c>
      <c r="L154" s="31"/>
      <c r="M154" s="175"/>
      <c r="T154" s="58"/>
      <c r="AT154" s="16" t="s">
        <v>74</v>
      </c>
      <c r="AU154" s="16" t="s">
        <v>75</v>
      </c>
      <c r="AY154" s="16" t="s">
        <v>196</v>
      </c>
      <c r="BK154" s="152">
        <f>SUM(BK155:BK159)</f>
        <v>0</v>
      </c>
    </row>
    <row r="155" spans="2:65" s="1" customFormat="1" ht="16.350000000000001" customHeight="1">
      <c r="B155" s="31"/>
      <c r="C155" s="176" t="s">
        <v>1</v>
      </c>
      <c r="D155" s="176" t="s">
        <v>132</v>
      </c>
      <c r="E155" s="177" t="s">
        <v>1</v>
      </c>
      <c r="F155" s="178" t="s">
        <v>1</v>
      </c>
      <c r="G155" s="179" t="s">
        <v>1</v>
      </c>
      <c r="H155" s="180"/>
      <c r="I155" s="181"/>
      <c r="J155" s="182">
        <f t="shared" si="0"/>
        <v>0</v>
      </c>
      <c r="K155" s="146"/>
      <c r="L155" s="31"/>
      <c r="M155" s="183" t="s">
        <v>1</v>
      </c>
      <c r="N155" s="184" t="s">
        <v>41</v>
      </c>
      <c r="T155" s="58"/>
      <c r="AT155" s="16" t="s">
        <v>196</v>
      </c>
      <c r="AU155" s="16" t="s">
        <v>83</v>
      </c>
      <c r="AY155" s="16" t="s">
        <v>196</v>
      </c>
      <c r="BE155" s="152">
        <f>IF(N155="základná",J155,0)</f>
        <v>0</v>
      </c>
      <c r="BF155" s="152">
        <f>IF(N155="znížená",J155,0)</f>
        <v>0</v>
      </c>
      <c r="BG155" s="152">
        <f>IF(N155="zákl. prenesená",J155,0)</f>
        <v>0</v>
      </c>
      <c r="BH155" s="152">
        <f>IF(N155="zníž. prenesená",J155,0)</f>
        <v>0</v>
      </c>
      <c r="BI155" s="152">
        <f>IF(N155="nulová",J155,0)</f>
        <v>0</v>
      </c>
      <c r="BJ155" s="16" t="s">
        <v>136</v>
      </c>
      <c r="BK155" s="152">
        <f>I155*H155</f>
        <v>0</v>
      </c>
    </row>
    <row r="156" spans="2:65" s="1" customFormat="1" ht="16.350000000000001" customHeight="1">
      <c r="B156" s="31"/>
      <c r="C156" s="176" t="s">
        <v>1</v>
      </c>
      <c r="D156" s="176" t="s">
        <v>132</v>
      </c>
      <c r="E156" s="177" t="s">
        <v>1</v>
      </c>
      <c r="F156" s="178" t="s">
        <v>1</v>
      </c>
      <c r="G156" s="179" t="s">
        <v>1</v>
      </c>
      <c r="H156" s="180"/>
      <c r="I156" s="181"/>
      <c r="J156" s="182">
        <f t="shared" si="0"/>
        <v>0</v>
      </c>
      <c r="K156" s="146"/>
      <c r="L156" s="31"/>
      <c r="M156" s="183" t="s">
        <v>1</v>
      </c>
      <c r="N156" s="184" t="s">
        <v>41</v>
      </c>
      <c r="T156" s="58"/>
      <c r="AT156" s="16" t="s">
        <v>196</v>
      </c>
      <c r="AU156" s="16" t="s">
        <v>83</v>
      </c>
      <c r="AY156" s="16" t="s">
        <v>196</v>
      </c>
      <c r="BE156" s="152">
        <f>IF(N156="základná",J156,0)</f>
        <v>0</v>
      </c>
      <c r="BF156" s="152">
        <f>IF(N156="znížená",J156,0)</f>
        <v>0</v>
      </c>
      <c r="BG156" s="152">
        <f>IF(N156="zákl. prenesená",J156,0)</f>
        <v>0</v>
      </c>
      <c r="BH156" s="152">
        <f>IF(N156="zníž. prenesená",J156,0)</f>
        <v>0</v>
      </c>
      <c r="BI156" s="152">
        <f>IF(N156="nulová",J156,0)</f>
        <v>0</v>
      </c>
      <c r="BJ156" s="16" t="s">
        <v>136</v>
      </c>
      <c r="BK156" s="152">
        <f>I156*H156</f>
        <v>0</v>
      </c>
    </row>
    <row r="157" spans="2:65" s="1" customFormat="1" ht="16.350000000000001" customHeight="1">
      <c r="B157" s="31"/>
      <c r="C157" s="176" t="s">
        <v>1</v>
      </c>
      <c r="D157" s="176" t="s">
        <v>132</v>
      </c>
      <c r="E157" s="177" t="s">
        <v>1</v>
      </c>
      <c r="F157" s="178" t="s">
        <v>1</v>
      </c>
      <c r="G157" s="179" t="s">
        <v>1</v>
      </c>
      <c r="H157" s="180"/>
      <c r="I157" s="181"/>
      <c r="J157" s="182">
        <f t="shared" si="0"/>
        <v>0</v>
      </c>
      <c r="K157" s="146"/>
      <c r="L157" s="31"/>
      <c r="M157" s="183" t="s">
        <v>1</v>
      </c>
      <c r="N157" s="184" t="s">
        <v>41</v>
      </c>
      <c r="T157" s="58"/>
      <c r="AT157" s="16" t="s">
        <v>196</v>
      </c>
      <c r="AU157" s="16" t="s">
        <v>83</v>
      </c>
      <c r="AY157" s="16" t="s">
        <v>196</v>
      </c>
      <c r="BE157" s="152">
        <f>IF(N157="základná",J157,0)</f>
        <v>0</v>
      </c>
      <c r="BF157" s="152">
        <f>IF(N157="znížená",J157,0)</f>
        <v>0</v>
      </c>
      <c r="BG157" s="152">
        <f>IF(N157="zákl. prenesená",J157,0)</f>
        <v>0</v>
      </c>
      <c r="BH157" s="152">
        <f>IF(N157="zníž. prenesená",J157,0)</f>
        <v>0</v>
      </c>
      <c r="BI157" s="152">
        <f>IF(N157="nulová",J157,0)</f>
        <v>0</v>
      </c>
      <c r="BJ157" s="16" t="s">
        <v>136</v>
      </c>
      <c r="BK157" s="152">
        <f>I157*H157</f>
        <v>0</v>
      </c>
    </row>
    <row r="158" spans="2:65" s="1" customFormat="1" ht="16.350000000000001" customHeight="1">
      <c r="B158" s="31"/>
      <c r="C158" s="176" t="s">
        <v>1</v>
      </c>
      <c r="D158" s="176" t="s">
        <v>132</v>
      </c>
      <c r="E158" s="177" t="s">
        <v>1</v>
      </c>
      <c r="F158" s="178" t="s">
        <v>1</v>
      </c>
      <c r="G158" s="179" t="s">
        <v>1</v>
      </c>
      <c r="H158" s="180"/>
      <c r="I158" s="181"/>
      <c r="J158" s="182">
        <f t="shared" si="0"/>
        <v>0</v>
      </c>
      <c r="K158" s="146"/>
      <c r="L158" s="31"/>
      <c r="M158" s="183" t="s">
        <v>1</v>
      </c>
      <c r="N158" s="184" t="s">
        <v>41</v>
      </c>
      <c r="T158" s="58"/>
      <c r="AT158" s="16" t="s">
        <v>196</v>
      </c>
      <c r="AU158" s="16" t="s">
        <v>83</v>
      </c>
      <c r="AY158" s="16" t="s">
        <v>196</v>
      </c>
      <c r="BE158" s="152">
        <f>IF(N158="základná",J158,0)</f>
        <v>0</v>
      </c>
      <c r="BF158" s="152">
        <f>IF(N158="znížená",J158,0)</f>
        <v>0</v>
      </c>
      <c r="BG158" s="152">
        <f>IF(N158="zákl. prenesená",J158,0)</f>
        <v>0</v>
      </c>
      <c r="BH158" s="152">
        <f>IF(N158="zníž. prenesená",J158,0)</f>
        <v>0</v>
      </c>
      <c r="BI158" s="152">
        <f>IF(N158="nulová",J158,0)</f>
        <v>0</v>
      </c>
      <c r="BJ158" s="16" t="s">
        <v>136</v>
      </c>
      <c r="BK158" s="152">
        <f>I158*H158</f>
        <v>0</v>
      </c>
    </row>
    <row r="159" spans="2:65" s="1" customFormat="1" ht="16.350000000000001" customHeight="1">
      <c r="B159" s="31"/>
      <c r="C159" s="176" t="s">
        <v>1</v>
      </c>
      <c r="D159" s="176" t="s">
        <v>132</v>
      </c>
      <c r="E159" s="177" t="s">
        <v>1</v>
      </c>
      <c r="F159" s="178" t="s">
        <v>1</v>
      </c>
      <c r="G159" s="179" t="s">
        <v>1</v>
      </c>
      <c r="H159" s="180"/>
      <c r="I159" s="181"/>
      <c r="J159" s="182">
        <f t="shared" si="0"/>
        <v>0</v>
      </c>
      <c r="K159" s="146"/>
      <c r="L159" s="31"/>
      <c r="M159" s="183" t="s">
        <v>1</v>
      </c>
      <c r="N159" s="184" t="s">
        <v>41</v>
      </c>
      <c r="O159" s="185"/>
      <c r="P159" s="185"/>
      <c r="Q159" s="185"/>
      <c r="R159" s="185"/>
      <c r="S159" s="185"/>
      <c r="T159" s="186"/>
      <c r="AT159" s="16" t="s">
        <v>196</v>
      </c>
      <c r="AU159" s="16" t="s">
        <v>83</v>
      </c>
      <c r="AY159" s="16" t="s">
        <v>196</v>
      </c>
      <c r="BE159" s="152">
        <f>IF(N159="základná",J159,0)</f>
        <v>0</v>
      </c>
      <c r="BF159" s="152">
        <f>IF(N159="znížená",J159,0)</f>
        <v>0</v>
      </c>
      <c r="BG159" s="152">
        <f>IF(N159="zákl. prenesená",J159,0)</f>
        <v>0</v>
      </c>
      <c r="BH159" s="152">
        <f>IF(N159="zníž. prenesená",J159,0)</f>
        <v>0</v>
      </c>
      <c r="BI159" s="152">
        <f>IF(N159="nulová",J159,0)</f>
        <v>0</v>
      </c>
      <c r="BJ159" s="16" t="s">
        <v>136</v>
      </c>
      <c r="BK159" s="152">
        <f>I159*H159</f>
        <v>0</v>
      </c>
    </row>
    <row r="160" spans="2:65" s="1" customFormat="1" ht="6.9" customHeight="1">
      <c r="B160" s="46"/>
      <c r="C160" s="47"/>
      <c r="D160" s="47"/>
      <c r="E160" s="47"/>
      <c r="F160" s="47"/>
      <c r="G160" s="47"/>
      <c r="H160" s="47"/>
      <c r="I160" s="47"/>
      <c r="J160" s="47"/>
      <c r="K160" s="47"/>
      <c r="L160" s="31"/>
    </row>
  </sheetData>
  <sheetProtection algorithmName="SHA-512" hashValue="VZ7XoVDTjmupm8xyss2W+JWcfsHIgoLoO5KgAovHzrfc1tI2cpHKl6N5LVNk21JXIHvqP7CbrsKq+MswzFdMcA==" saltValue="WpADgThABHyEBK5rnaIS3oOgUQ07nBcoCAhhhspDKPCgZExvf30E4xWQyZ/s8rDKtaiyuuJiZLQMdPPBhX0q7g==" spinCount="100000" sheet="1" objects="1" scenarios="1" formatColumns="0" formatRows="0" autoFilter="0"/>
  <autoFilter ref="C122:K159" xr:uid="{00000000-0009-0000-0000-000004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55:D160" xr:uid="{00000000-0002-0000-0400-000000000000}">
      <formula1>"K, M"</formula1>
    </dataValidation>
    <dataValidation type="list" allowBlank="1" showInputMessage="1" showErrorMessage="1" error="Povolené sú hodnoty základná, znížená, nulová." sqref="N155:N160" xr:uid="{00000000-0002-0000-04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02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AT2" s="16" t="s">
        <v>96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4.9" customHeight="1">
      <c r="B4" s="19"/>
      <c r="D4" s="20" t="s">
        <v>100</v>
      </c>
      <c r="L4" s="19"/>
      <c r="M4" s="90" t="s">
        <v>9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16.5" customHeight="1">
      <c r="B7" s="19"/>
      <c r="E7" s="242" t="str">
        <f>'Rekapitulácia stavby'!K6</f>
        <v>Gymnázium Ivana Krasku v Rimavskej Sobote, debarierizácia budovy</v>
      </c>
      <c r="F7" s="243"/>
      <c r="G7" s="243"/>
      <c r="H7" s="243"/>
      <c r="L7" s="19"/>
    </row>
    <row r="8" spans="2:46" s="1" customFormat="1" ht="12" customHeight="1">
      <c r="B8" s="31"/>
      <c r="D8" s="26" t="s">
        <v>101</v>
      </c>
      <c r="L8" s="31"/>
    </row>
    <row r="9" spans="2:46" s="1" customFormat="1" ht="30" customHeight="1">
      <c r="B9" s="31"/>
      <c r="E9" s="201" t="s">
        <v>690</v>
      </c>
      <c r="F9" s="244"/>
      <c r="G9" s="244"/>
      <c r="H9" s="244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18. 6. 2024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tr">
        <f>IF('Rekapitulácia stavby'!AN10="","",'Rekapitulácia stavby'!AN10)</f>
        <v/>
      </c>
      <c r="L14" s="31"/>
    </row>
    <row r="15" spans="2:46" s="1" customFormat="1" ht="18" customHeight="1">
      <c r="B15" s="31"/>
      <c r="E15" s="24" t="str">
        <f>IF('Rekapitulácia stavby'!E11="","",'Rekapitulácia stavby'!E11)</f>
        <v xml:space="preserve"> </v>
      </c>
      <c r="I15" s="26" t="s">
        <v>26</v>
      </c>
      <c r="J15" s="24" t="str">
        <f>IF('Rekapitulácia stavby'!AN11="","",'Rekapitulácia stavby'!AN11)</f>
        <v/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45" t="str">
        <f>'Rekapitulácia stavby'!E14</f>
        <v>Vyplň údaj</v>
      </c>
      <c r="F18" s="223"/>
      <c r="G18" s="223"/>
      <c r="H18" s="223"/>
      <c r="I18" s="26" t="s">
        <v>26</v>
      </c>
      <c r="J18" s="27" t="str">
        <f>'Rekapitulácia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">
        <v>1</v>
      </c>
      <c r="L23" s="31"/>
    </row>
    <row r="24" spans="2:12" s="1" customFormat="1" ht="18" customHeight="1">
      <c r="B24" s="31"/>
      <c r="E24" s="24" t="s">
        <v>33</v>
      </c>
      <c r="I24" s="26" t="s">
        <v>26</v>
      </c>
      <c r="J24" s="24" t="s">
        <v>1</v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91"/>
      <c r="E27" s="228" t="s">
        <v>1</v>
      </c>
      <c r="F27" s="228"/>
      <c r="G27" s="228"/>
      <c r="H27" s="228"/>
      <c r="L27" s="91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35</v>
      </c>
      <c r="J30" s="68">
        <f>ROUND(J126, 2)</f>
        <v>0</v>
      </c>
      <c r="L30" s="31"/>
    </row>
    <row r="31" spans="2:12" s="1" customFormat="1" ht="6.9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" customHeight="1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" customHeight="1">
      <c r="B33" s="31"/>
      <c r="D33" s="57" t="s">
        <v>39</v>
      </c>
      <c r="E33" s="36" t="s">
        <v>40</v>
      </c>
      <c r="F33" s="93">
        <f>ROUND((ROUND((SUM(BE126:BE195)),  2) + SUM(BE197:BE201)), 2)</f>
        <v>0</v>
      </c>
      <c r="G33" s="94"/>
      <c r="H33" s="94"/>
      <c r="I33" s="95">
        <v>0.2</v>
      </c>
      <c r="J33" s="93">
        <f>ROUND((ROUND(((SUM(BE126:BE195))*I33),  2) + (SUM(BE197:BE201)*I33)), 2)</f>
        <v>0</v>
      </c>
      <c r="L33" s="31"/>
    </row>
    <row r="34" spans="2:12" s="1" customFormat="1" ht="14.4" customHeight="1">
      <c r="B34" s="31"/>
      <c r="E34" s="36" t="s">
        <v>41</v>
      </c>
      <c r="F34" s="93">
        <f>ROUND((ROUND((SUM(BF126:BF195)),  2) + SUM(BF197:BF201)), 2)</f>
        <v>0</v>
      </c>
      <c r="G34" s="94"/>
      <c r="H34" s="94"/>
      <c r="I34" s="95">
        <v>0.2</v>
      </c>
      <c r="J34" s="93">
        <f>ROUND((ROUND(((SUM(BF126:BF195))*I34),  2) + (SUM(BF197:BF201)*I34)), 2)</f>
        <v>0</v>
      </c>
      <c r="L34" s="31"/>
    </row>
    <row r="35" spans="2:12" s="1" customFormat="1" ht="14.4" hidden="1" customHeight="1">
      <c r="B35" s="31"/>
      <c r="E35" s="26" t="s">
        <v>42</v>
      </c>
      <c r="F35" s="96">
        <f>ROUND((ROUND((SUM(BG126:BG195)),  2) + SUM(BG197:BG201)), 2)</f>
        <v>0</v>
      </c>
      <c r="I35" s="97">
        <v>0.2</v>
      </c>
      <c r="J35" s="96">
        <f>0</f>
        <v>0</v>
      </c>
      <c r="L35" s="31"/>
    </row>
    <row r="36" spans="2:12" s="1" customFormat="1" ht="14.4" hidden="1" customHeight="1">
      <c r="B36" s="31"/>
      <c r="E36" s="26" t="s">
        <v>43</v>
      </c>
      <c r="F36" s="96">
        <f>ROUND((ROUND((SUM(BH126:BH195)),  2) + SUM(BH197:BH201)), 2)</f>
        <v>0</v>
      </c>
      <c r="I36" s="97">
        <v>0.2</v>
      </c>
      <c r="J36" s="96">
        <f>0</f>
        <v>0</v>
      </c>
      <c r="L36" s="31"/>
    </row>
    <row r="37" spans="2:12" s="1" customFormat="1" ht="14.4" hidden="1" customHeight="1">
      <c r="B37" s="31"/>
      <c r="E37" s="36" t="s">
        <v>44</v>
      </c>
      <c r="F37" s="93">
        <f>ROUND((ROUND((SUM(BI126:BI195)),  2) + SUM(BI197:BI201)),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98"/>
      <c r="D39" s="99" t="s">
        <v>45</v>
      </c>
      <c r="E39" s="59"/>
      <c r="F39" s="59"/>
      <c r="G39" s="100" t="s">
        <v>46</v>
      </c>
      <c r="H39" s="101" t="s">
        <v>47</v>
      </c>
      <c r="I39" s="59"/>
      <c r="J39" s="102">
        <f>SUM(J30:J37)</f>
        <v>0</v>
      </c>
      <c r="K39" s="103"/>
      <c r="L39" s="31"/>
    </row>
    <row r="40" spans="2:12" s="1" customFormat="1" ht="14.4" customHeight="1">
      <c r="B40" s="31"/>
      <c r="L40" s="31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5" t="s">
        <v>50</v>
      </c>
      <c r="E61" s="33"/>
      <c r="F61" s="104" t="s">
        <v>51</v>
      </c>
      <c r="G61" s="45" t="s">
        <v>50</v>
      </c>
      <c r="H61" s="33"/>
      <c r="I61" s="33"/>
      <c r="J61" s="105" t="s">
        <v>51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5" t="s">
        <v>50</v>
      </c>
      <c r="E76" s="33"/>
      <c r="F76" s="104" t="s">
        <v>51</v>
      </c>
      <c r="G76" s="45" t="s">
        <v>50</v>
      </c>
      <c r="H76" s="33"/>
      <c r="I76" s="33"/>
      <c r="J76" s="105" t="s">
        <v>51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" customHeight="1">
      <c r="B82" s="31"/>
      <c r="C82" s="20" t="s">
        <v>103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16.5" customHeight="1">
      <c r="B85" s="31"/>
      <c r="E85" s="242" t="str">
        <f>E7</f>
        <v>Gymnázium Ivana Krasku v Rimavskej Sobote, debarierizácia budovy</v>
      </c>
      <c r="F85" s="243"/>
      <c r="G85" s="243"/>
      <c r="H85" s="243"/>
      <c r="L85" s="31"/>
    </row>
    <row r="86" spans="2:47" s="1" customFormat="1" ht="12" customHeight="1">
      <c r="B86" s="31"/>
      <c r="C86" s="26" t="s">
        <v>101</v>
      </c>
      <c r="L86" s="31"/>
    </row>
    <row r="87" spans="2:47" s="1" customFormat="1" ht="30" customHeight="1">
      <c r="B87" s="31"/>
      <c r="E87" s="201" t="str">
        <f>E9</f>
        <v>SO 07 - Návrh riešenia na bezbariérového prekonávania podlaží - výťah</v>
      </c>
      <c r="F87" s="244"/>
      <c r="G87" s="244"/>
      <c r="H87" s="244"/>
      <c r="L87" s="31"/>
    </row>
    <row r="88" spans="2:47" s="1" customFormat="1" ht="6.9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Rimavská Sobota</v>
      </c>
      <c r="I89" s="26" t="s">
        <v>21</v>
      </c>
      <c r="J89" s="54" t="str">
        <f>IF(J12="","",J12)</f>
        <v>18. 6. 2024</v>
      </c>
      <c r="L89" s="31"/>
    </row>
    <row r="90" spans="2:47" s="1" customFormat="1" ht="6.9" customHeight="1">
      <c r="B90" s="31"/>
      <c r="L90" s="31"/>
    </row>
    <row r="91" spans="2:47" s="1" customFormat="1" ht="15.15" customHeight="1">
      <c r="B91" s="31"/>
      <c r="C91" s="26" t="s">
        <v>23</v>
      </c>
      <c r="F91" s="24" t="str">
        <f>E15</f>
        <v xml:space="preserve"> </v>
      </c>
      <c r="I91" s="26" t="s">
        <v>29</v>
      </c>
      <c r="J91" s="29" t="str">
        <f>E21</f>
        <v>AXA Projekt s.r.o.</v>
      </c>
      <c r="L91" s="31"/>
    </row>
    <row r="92" spans="2:47" s="1" customFormat="1" ht="15.15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Vladimír Pilnik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104</v>
      </c>
      <c r="D94" s="98"/>
      <c r="E94" s="98"/>
      <c r="F94" s="98"/>
      <c r="G94" s="98"/>
      <c r="H94" s="98"/>
      <c r="I94" s="98"/>
      <c r="J94" s="107" t="s">
        <v>105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8" customHeight="1">
      <c r="B96" s="31"/>
      <c r="C96" s="108" t="s">
        <v>106</v>
      </c>
      <c r="J96" s="68">
        <f>J126</f>
        <v>0</v>
      </c>
      <c r="L96" s="31"/>
      <c r="AU96" s="16" t="s">
        <v>107</v>
      </c>
    </row>
    <row r="97" spans="2:12" s="8" customFormat="1" ht="24.9" customHeight="1">
      <c r="B97" s="109"/>
      <c r="D97" s="110" t="s">
        <v>108</v>
      </c>
      <c r="E97" s="111"/>
      <c r="F97" s="111"/>
      <c r="G97" s="111"/>
      <c r="H97" s="111"/>
      <c r="I97" s="111"/>
      <c r="J97" s="112">
        <f>J127</f>
        <v>0</v>
      </c>
      <c r="L97" s="109"/>
    </row>
    <row r="98" spans="2:12" s="9" customFormat="1" ht="19.95" customHeight="1">
      <c r="B98" s="113"/>
      <c r="D98" s="114" t="s">
        <v>109</v>
      </c>
      <c r="E98" s="115"/>
      <c r="F98" s="115"/>
      <c r="G98" s="115"/>
      <c r="H98" s="115"/>
      <c r="I98" s="115"/>
      <c r="J98" s="116">
        <f>J128</f>
        <v>0</v>
      </c>
      <c r="L98" s="113"/>
    </row>
    <row r="99" spans="2:12" s="9" customFormat="1" ht="19.95" customHeight="1">
      <c r="B99" s="113"/>
      <c r="D99" s="114" t="s">
        <v>691</v>
      </c>
      <c r="E99" s="115"/>
      <c r="F99" s="115"/>
      <c r="G99" s="115"/>
      <c r="H99" s="115"/>
      <c r="I99" s="115"/>
      <c r="J99" s="116">
        <f>J148</f>
        <v>0</v>
      </c>
      <c r="L99" s="113"/>
    </row>
    <row r="100" spans="2:12" s="9" customFormat="1" ht="19.95" customHeight="1">
      <c r="B100" s="113"/>
      <c r="D100" s="114" t="s">
        <v>111</v>
      </c>
      <c r="E100" s="115"/>
      <c r="F100" s="115"/>
      <c r="G100" s="115"/>
      <c r="H100" s="115"/>
      <c r="I100" s="115"/>
      <c r="J100" s="116">
        <f>J158</f>
        <v>0</v>
      </c>
      <c r="L100" s="113"/>
    </row>
    <row r="101" spans="2:12" s="8" customFormat="1" ht="24.9" customHeight="1">
      <c r="B101" s="109"/>
      <c r="D101" s="110" t="s">
        <v>199</v>
      </c>
      <c r="E101" s="111"/>
      <c r="F101" s="111"/>
      <c r="G101" s="111"/>
      <c r="H101" s="111"/>
      <c r="I101" s="111"/>
      <c r="J101" s="112">
        <f>J171</f>
        <v>0</v>
      </c>
      <c r="L101" s="109"/>
    </row>
    <row r="102" spans="2:12" s="9" customFormat="1" ht="19.95" customHeight="1">
      <c r="B102" s="113"/>
      <c r="D102" s="114" t="s">
        <v>201</v>
      </c>
      <c r="E102" s="115"/>
      <c r="F102" s="115"/>
      <c r="G102" s="115"/>
      <c r="H102" s="115"/>
      <c r="I102" s="115"/>
      <c r="J102" s="116">
        <f>J172</f>
        <v>0</v>
      </c>
      <c r="L102" s="113"/>
    </row>
    <row r="103" spans="2:12" s="8" customFormat="1" ht="24.9" customHeight="1">
      <c r="B103" s="109"/>
      <c r="D103" s="110" t="s">
        <v>205</v>
      </c>
      <c r="E103" s="111"/>
      <c r="F103" s="111"/>
      <c r="G103" s="111"/>
      <c r="H103" s="111"/>
      <c r="I103" s="111"/>
      <c r="J103" s="112">
        <f>J190</f>
        <v>0</v>
      </c>
      <c r="L103" s="109"/>
    </row>
    <row r="104" spans="2:12" s="9" customFormat="1" ht="19.95" customHeight="1">
      <c r="B104" s="113"/>
      <c r="D104" s="114" t="s">
        <v>692</v>
      </c>
      <c r="E104" s="115"/>
      <c r="F104" s="115"/>
      <c r="G104" s="115"/>
      <c r="H104" s="115"/>
      <c r="I104" s="115"/>
      <c r="J104" s="116">
        <f>J191</f>
        <v>0</v>
      </c>
      <c r="L104" s="113"/>
    </row>
    <row r="105" spans="2:12" s="8" customFormat="1" ht="24.9" customHeight="1">
      <c r="B105" s="109"/>
      <c r="D105" s="110" t="s">
        <v>113</v>
      </c>
      <c r="E105" s="111"/>
      <c r="F105" s="111"/>
      <c r="G105" s="111"/>
      <c r="H105" s="111"/>
      <c r="I105" s="111"/>
      <c r="J105" s="112">
        <f>J194</f>
        <v>0</v>
      </c>
      <c r="L105" s="109"/>
    </row>
    <row r="106" spans="2:12" s="8" customFormat="1" ht="21.75" customHeight="1">
      <c r="B106" s="109"/>
      <c r="D106" s="117" t="s">
        <v>114</v>
      </c>
      <c r="J106" s="118">
        <f>J196</f>
        <v>0</v>
      </c>
      <c r="L106" s="109"/>
    </row>
    <row r="107" spans="2:12" s="1" customFormat="1" ht="21.75" customHeight="1">
      <c r="B107" s="31"/>
      <c r="L107" s="31"/>
    </row>
    <row r="108" spans="2:12" s="1" customFormat="1" ht="6.9" customHeight="1"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1"/>
    </row>
    <row r="112" spans="2:12" s="1" customFormat="1" ht="6.9" customHeight="1">
      <c r="B112" s="48"/>
      <c r="C112" s="49"/>
      <c r="D112" s="49"/>
      <c r="E112" s="49"/>
      <c r="F112" s="49"/>
      <c r="G112" s="49"/>
      <c r="H112" s="49"/>
      <c r="I112" s="49"/>
      <c r="J112" s="49"/>
      <c r="K112" s="49"/>
      <c r="L112" s="31"/>
    </row>
    <row r="113" spans="2:63" s="1" customFormat="1" ht="24.9" customHeight="1">
      <c r="B113" s="31"/>
      <c r="C113" s="20" t="s">
        <v>115</v>
      </c>
      <c r="L113" s="31"/>
    </row>
    <row r="114" spans="2:63" s="1" customFormat="1" ht="6.9" customHeight="1">
      <c r="B114" s="31"/>
      <c r="L114" s="31"/>
    </row>
    <row r="115" spans="2:63" s="1" customFormat="1" ht="12" customHeight="1">
      <c r="B115" s="31"/>
      <c r="C115" s="26" t="s">
        <v>15</v>
      </c>
      <c r="L115" s="31"/>
    </row>
    <row r="116" spans="2:63" s="1" customFormat="1" ht="16.5" customHeight="1">
      <c r="B116" s="31"/>
      <c r="E116" s="242" t="str">
        <f>E7</f>
        <v>Gymnázium Ivana Krasku v Rimavskej Sobote, debarierizácia budovy</v>
      </c>
      <c r="F116" s="243"/>
      <c r="G116" s="243"/>
      <c r="H116" s="243"/>
      <c r="L116" s="31"/>
    </row>
    <row r="117" spans="2:63" s="1" customFormat="1" ht="12" customHeight="1">
      <c r="B117" s="31"/>
      <c r="C117" s="26" t="s">
        <v>101</v>
      </c>
      <c r="L117" s="31"/>
    </row>
    <row r="118" spans="2:63" s="1" customFormat="1" ht="30" customHeight="1">
      <c r="B118" s="31"/>
      <c r="E118" s="201" t="str">
        <f>E9</f>
        <v>SO 07 - Návrh riešenia na bezbariérového prekonávania podlaží - výťah</v>
      </c>
      <c r="F118" s="244"/>
      <c r="G118" s="244"/>
      <c r="H118" s="244"/>
      <c r="L118" s="31"/>
    </row>
    <row r="119" spans="2:63" s="1" customFormat="1" ht="6.9" customHeight="1">
      <c r="B119" s="31"/>
      <c r="L119" s="31"/>
    </row>
    <row r="120" spans="2:63" s="1" customFormat="1" ht="12" customHeight="1">
      <c r="B120" s="31"/>
      <c r="C120" s="26" t="s">
        <v>19</v>
      </c>
      <c r="F120" s="24" t="str">
        <f>F12</f>
        <v>Rimavská Sobota</v>
      </c>
      <c r="I120" s="26" t="s">
        <v>21</v>
      </c>
      <c r="J120" s="54" t="str">
        <f>IF(J12="","",J12)</f>
        <v>18. 6. 2024</v>
      </c>
      <c r="L120" s="31"/>
    </row>
    <row r="121" spans="2:63" s="1" customFormat="1" ht="6.9" customHeight="1">
      <c r="B121" s="31"/>
      <c r="L121" s="31"/>
    </row>
    <row r="122" spans="2:63" s="1" customFormat="1" ht="15.15" customHeight="1">
      <c r="B122" s="31"/>
      <c r="C122" s="26" t="s">
        <v>23</v>
      </c>
      <c r="F122" s="24" t="str">
        <f>E15</f>
        <v xml:space="preserve"> </v>
      </c>
      <c r="I122" s="26" t="s">
        <v>29</v>
      </c>
      <c r="J122" s="29" t="str">
        <f>E21</f>
        <v>AXA Projekt s.r.o.</v>
      </c>
      <c r="L122" s="31"/>
    </row>
    <row r="123" spans="2:63" s="1" customFormat="1" ht="15.15" customHeight="1">
      <c r="B123" s="31"/>
      <c r="C123" s="26" t="s">
        <v>27</v>
      </c>
      <c r="F123" s="24" t="str">
        <f>IF(E18="","",E18)</f>
        <v>Vyplň údaj</v>
      </c>
      <c r="I123" s="26" t="s">
        <v>32</v>
      </c>
      <c r="J123" s="29" t="str">
        <f>E24</f>
        <v xml:space="preserve">Vladimír Pilnik </v>
      </c>
      <c r="L123" s="31"/>
    </row>
    <row r="124" spans="2:63" s="1" customFormat="1" ht="10.35" customHeight="1">
      <c r="B124" s="31"/>
      <c r="L124" s="31"/>
    </row>
    <row r="125" spans="2:63" s="10" customFormat="1" ht="29.25" customHeight="1">
      <c r="B125" s="119"/>
      <c r="C125" s="120" t="s">
        <v>116</v>
      </c>
      <c r="D125" s="121" t="s">
        <v>60</v>
      </c>
      <c r="E125" s="121" t="s">
        <v>56</v>
      </c>
      <c r="F125" s="121" t="s">
        <v>57</v>
      </c>
      <c r="G125" s="121" t="s">
        <v>117</v>
      </c>
      <c r="H125" s="121" t="s">
        <v>118</v>
      </c>
      <c r="I125" s="121" t="s">
        <v>119</v>
      </c>
      <c r="J125" s="122" t="s">
        <v>105</v>
      </c>
      <c r="K125" s="123" t="s">
        <v>120</v>
      </c>
      <c r="L125" s="119"/>
      <c r="M125" s="61" t="s">
        <v>1</v>
      </c>
      <c r="N125" s="62" t="s">
        <v>39</v>
      </c>
      <c r="O125" s="62" t="s">
        <v>121</v>
      </c>
      <c r="P125" s="62" t="s">
        <v>122</v>
      </c>
      <c r="Q125" s="62" t="s">
        <v>123</v>
      </c>
      <c r="R125" s="62" t="s">
        <v>124</v>
      </c>
      <c r="S125" s="62" t="s">
        <v>125</v>
      </c>
      <c r="T125" s="63" t="s">
        <v>126</v>
      </c>
    </row>
    <row r="126" spans="2:63" s="1" customFormat="1" ht="22.8" customHeight="1">
      <c r="B126" s="31"/>
      <c r="C126" s="66" t="s">
        <v>106</v>
      </c>
      <c r="J126" s="124">
        <f>BK126</f>
        <v>0</v>
      </c>
      <c r="L126" s="31"/>
      <c r="M126" s="64"/>
      <c r="N126" s="55"/>
      <c r="O126" s="55"/>
      <c r="P126" s="125">
        <f>P127+P171+P190+P194+P196</f>
        <v>0</v>
      </c>
      <c r="Q126" s="55"/>
      <c r="R126" s="125">
        <f>R127+R171+R190+R194+R196</f>
        <v>86.928825219999993</v>
      </c>
      <c r="S126" s="55"/>
      <c r="T126" s="126">
        <f>T127+T171+T190+T194+T196</f>
        <v>8.6780000000000008</v>
      </c>
      <c r="AT126" s="16" t="s">
        <v>74</v>
      </c>
      <c r="AU126" s="16" t="s">
        <v>107</v>
      </c>
      <c r="BK126" s="127">
        <f>BK127+BK171+BK190+BK194+BK196</f>
        <v>0</v>
      </c>
    </row>
    <row r="127" spans="2:63" s="11" customFormat="1" ht="25.95" customHeight="1">
      <c r="B127" s="128"/>
      <c r="D127" s="129" t="s">
        <v>74</v>
      </c>
      <c r="E127" s="130" t="s">
        <v>127</v>
      </c>
      <c r="F127" s="130" t="s">
        <v>128</v>
      </c>
      <c r="I127" s="131"/>
      <c r="J127" s="118">
        <f>BK127</f>
        <v>0</v>
      </c>
      <c r="L127" s="128"/>
      <c r="M127" s="132"/>
      <c r="P127" s="133">
        <f>P128+P148+P158</f>
        <v>0</v>
      </c>
      <c r="R127" s="133">
        <f>R128+R148+R158</f>
        <v>16.238077759999999</v>
      </c>
      <c r="T127" s="134">
        <f>T128+T148+T158</f>
        <v>8.6780000000000008</v>
      </c>
      <c r="AR127" s="129" t="s">
        <v>83</v>
      </c>
      <c r="AT127" s="135" t="s">
        <v>74</v>
      </c>
      <c r="AU127" s="135" t="s">
        <v>75</v>
      </c>
      <c r="AY127" s="129" t="s">
        <v>129</v>
      </c>
      <c r="BK127" s="136">
        <f>BK128+BK148+BK158</f>
        <v>0</v>
      </c>
    </row>
    <row r="128" spans="2:63" s="11" customFormat="1" ht="22.8" customHeight="1">
      <c r="B128" s="128"/>
      <c r="D128" s="129" t="s">
        <v>74</v>
      </c>
      <c r="E128" s="137" t="s">
        <v>83</v>
      </c>
      <c r="F128" s="137" t="s">
        <v>130</v>
      </c>
      <c r="I128" s="131"/>
      <c r="J128" s="138">
        <f>BK128</f>
        <v>0</v>
      </c>
      <c r="L128" s="128"/>
      <c r="M128" s="132"/>
      <c r="P128" s="133">
        <f>SUM(P129:P147)</f>
        <v>0</v>
      </c>
      <c r="R128" s="133">
        <f>SUM(R129:R147)</f>
        <v>0</v>
      </c>
      <c r="T128" s="134">
        <f>SUM(T129:T147)</f>
        <v>8.3160000000000007</v>
      </c>
      <c r="AR128" s="129" t="s">
        <v>83</v>
      </c>
      <c r="AT128" s="135" t="s">
        <v>74</v>
      </c>
      <c r="AU128" s="135" t="s">
        <v>83</v>
      </c>
      <c r="AY128" s="129" t="s">
        <v>129</v>
      </c>
      <c r="BK128" s="136">
        <f>SUM(BK129:BK147)</f>
        <v>0</v>
      </c>
    </row>
    <row r="129" spans="2:65" s="1" customFormat="1" ht="24.15" customHeight="1">
      <c r="B129" s="31"/>
      <c r="C129" s="139" t="s">
        <v>83</v>
      </c>
      <c r="D129" s="139" t="s">
        <v>132</v>
      </c>
      <c r="E129" s="140" t="s">
        <v>693</v>
      </c>
      <c r="F129" s="141" t="s">
        <v>694</v>
      </c>
      <c r="G129" s="142" t="s">
        <v>135</v>
      </c>
      <c r="H129" s="143">
        <v>16.8</v>
      </c>
      <c r="I129" s="144"/>
      <c r="J129" s="145">
        <f>ROUND(I129*H129,2)</f>
        <v>0</v>
      </c>
      <c r="K129" s="146"/>
      <c r="L129" s="31"/>
      <c r="M129" s="147" t="s">
        <v>1</v>
      </c>
      <c r="N129" s="148" t="s">
        <v>41</v>
      </c>
      <c r="P129" s="149">
        <f>O129*H129</f>
        <v>0</v>
      </c>
      <c r="Q129" s="149">
        <v>0</v>
      </c>
      <c r="R129" s="149">
        <f>Q129*H129</f>
        <v>0</v>
      </c>
      <c r="S129" s="149">
        <v>0.26</v>
      </c>
      <c r="T129" s="150">
        <f>S129*H129</f>
        <v>4.3680000000000003</v>
      </c>
      <c r="AR129" s="151" t="s">
        <v>131</v>
      </c>
      <c r="AT129" s="151" t="s">
        <v>132</v>
      </c>
      <c r="AU129" s="151" t="s">
        <v>136</v>
      </c>
      <c r="AY129" s="16" t="s">
        <v>129</v>
      </c>
      <c r="BE129" s="152">
        <f>IF(N129="základná",J129,0)</f>
        <v>0</v>
      </c>
      <c r="BF129" s="152">
        <f>IF(N129="znížená",J129,0)</f>
        <v>0</v>
      </c>
      <c r="BG129" s="152">
        <f>IF(N129="zákl. prenesená",J129,0)</f>
        <v>0</v>
      </c>
      <c r="BH129" s="152">
        <f>IF(N129="zníž. prenesená",J129,0)</f>
        <v>0</v>
      </c>
      <c r="BI129" s="152">
        <f>IF(N129="nulová",J129,0)</f>
        <v>0</v>
      </c>
      <c r="BJ129" s="16" t="s">
        <v>136</v>
      </c>
      <c r="BK129" s="152">
        <f>ROUND(I129*H129,2)</f>
        <v>0</v>
      </c>
      <c r="BL129" s="16" t="s">
        <v>131</v>
      </c>
      <c r="BM129" s="151" t="s">
        <v>695</v>
      </c>
    </row>
    <row r="130" spans="2:65" s="12" customFormat="1" ht="10.199999999999999">
      <c r="B130" s="153"/>
      <c r="D130" s="154" t="s">
        <v>138</v>
      </c>
      <c r="E130" s="155" t="s">
        <v>1</v>
      </c>
      <c r="F130" s="156" t="s">
        <v>139</v>
      </c>
      <c r="H130" s="155" t="s">
        <v>1</v>
      </c>
      <c r="I130" s="157"/>
      <c r="L130" s="153"/>
      <c r="M130" s="158"/>
      <c r="T130" s="159"/>
      <c r="AT130" s="155" t="s">
        <v>138</v>
      </c>
      <c r="AU130" s="155" t="s">
        <v>136</v>
      </c>
      <c r="AV130" s="12" t="s">
        <v>83</v>
      </c>
      <c r="AW130" s="12" t="s">
        <v>31</v>
      </c>
      <c r="AX130" s="12" t="s">
        <v>75</v>
      </c>
      <c r="AY130" s="155" t="s">
        <v>129</v>
      </c>
    </row>
    <row r="131" spans="2:65" s="13" customFormat="1" ht="10.199999999999999">
      <c r="B131" s="160"/>
      <c r="D131" s="154" t="s">
        <v>138</v>
      </c>
      <c r="E131" s="161" t="s">
        <v>1</v>
      </c>
      <c r="F131" s="162" t="s">
        <v>696</v>
      </c>
      <c r="H131" s="163">
        <v>16.8</v>
      </c>
      <c r="I131" s="164"/>
      <c r="L131" s="160"/>
      <c r="M131" s="165"/>
      <c r="T131" s="166"/>
      <c r="AT131" s="161" t="s">
        <v>138</v>
      </c>
      <c r="AU131" s="161" t="s">
        <v>136</v>
      </c>
      <c r="AV131" s="13" t="s">
        <v>136</v>
      </c>
      <c r="AW131" s="13" t="s">
        <v>31</v>
      </c>
      <c r="AX131" s="13" t="s">
        <v>75</v>
      </c>
      <c r="AY131" s="161" t="s">
        <v>129</v>
      </c>
    </row>
    <row r="132" spans="2:65" s="14" customFormat="1" ht="10.199999999999999">
      <c r="B132" s="167"/>
      <c r="D132" s="154" t="s">
        <v>138</v>
      </c>
      <c r="E132" s="168" t="s">
        <v>1</v>
      </c>
      <c r="F132" s="169" t="s">
        <v>141</v>
      </c>
      <c r="H132" s="170">
        <v>16.8</v>
      </c>
      <c r="I132" s="171"/>
      <c r="L132" s="167"/>
      <c r="M132" s="172"/>
      <c r="T132" s="173"/>
      <c r="AT132" s="168" t="s">
        <v>138</v>
      </c>
      <c r="AU132" s="168" t="s">
        <v>136</v>
      </c>
      <c r="AV132" s="14" t="s">
        <v>131</v>
      </c>
      <c r="AW132" s="14" t="s">
        <v>31</v>
      </c>
      <c r="AX132" s="14" t="s">
        <v>83</v>
      </c>
      <c r="AY132" s="168" t="s">
        <v>129</v>
      </c>
    </row>
    <row r="133" spans="2:65" s="1" customFormat="1" ht="33" customHeight="1">
      <c r="B133" s="31"/>
      <c r="C133" s="139" t="s">
        <v>136</v>
      </c>
      <c r="D133" s="139" t="s">
        <v>132</v>
      </c>
      <c r="E133" s="140" t="s">
        <v>697</v>
      </c>
      <c r="F133" s="141" t="s">
        <v>698</v>
      </c>
      <c r="G133" s="142" t="s">
        <v>135</v>
      </c>
      <c r="H133" s="143">
        <v>16.8</v>
      </c>
      <c r="I133" s="144"/>
      <c r="J133" s="145">
        <f>ROUND(I133*H133,2)</f>
        <v>0</v>
      </c>
      <c r="K133" s="146"/>
      <c r="L133" s="31"/>
      <c r="M133" s="147" t="s">
        <v>1</v>
      </c>
      <c r="N133" s="148" t="s">
        <v>41</v>
      </c>
      <c r="P133" s="149">
        <f>O133*H133</f>
        <v>0</v>
      </c>
      <c r="Q133" s="149">
        <v>0</v>
      </c>
      <c r="R133" s="149">
        <f>Q133*H133</f>
        <v>0</v>
      </c>
      <c r="S133" s="149">
        <v>0.23499999999999999</v>
      </c>
      <c r="T133" s="150">
        <f>S133*H133</f>
        <v>3.948</v>
      </c>
      <c r="AR133" s="151" t="s">
        <v>131</v>
      </c>
      <c r="AT133" s="151" t="s">
        <v>132</v>
      </c>
      <c r="AU133" s="151" t="s">
        <v>136</v>
      </c>
      <c r="AY133" s="16" t="s">
        <v>129</v>
      </c>
      <c r="BE133" s="152">
        <f>IF(N133="základná",J133,0)</f>
        <v>0</v>
      </c>
      <c r="BF133" s="152">
        <f>IF(N133="znížená",J133,0)</f>
        <v>0</v>
      </c>
      <c r="BG133" s="152">
        <f>IF(N133="zákl. prenesená",J133,0)</f>
        <v>0</v>
      </c>
      <c r="BH133" s="152">
        <f>IF(N133="zníž. prenesená",J133,0)</f>
        <v>0</v>
      </c>
      <c r="BI133" s="152">
        <f>IF(N133="nulová",J133,0)</f>
        <v>0</v>
      </c>
      <c r="BJ133" s="16" t="s">
        <v>136</v>
      </c>
      <c r="BK133" s="152">
        <f>ROUND(I133*H133,2)</f>
        <v>0</v>
      </c>
      <c r="BL133" s="16" t="s">
        <v>131</v>
      </c>
      <c r="BM133" s="151" t="s">
        <v>699</v>
      </c>
    </row>
    <row r="134" spans="2:65" s="1" customFormat="1" ht="21.75" customHeight="1">
      <c r="B134" s="31"/>
      <c r="C134" s="139" t="s">
        <v>214</v>
      </c>
      <c r="D134" s="139" t="s">
        <v>132</v>
      </c>
      <c r="E134" s="140" t="s">
        <v>700</v>
      </c>
      <c r="F134" s="141" t="s">
        <v>701</v>
      </c>
      <c r="G134" s="142" t="s">
        <v>242</v>
      </c>
      <c r="H134" s="143">
        <v>19.2</v>
      </c>
      <c r="I134" s="144"/>
      <c r="J134" s="145">
        <f>ROUND(I134*H134,2)</f>
        <v>0</v>
      </c>
      <c r="K134" s="146"/>
      <c r="L134" s="31"/>
      <c r="M134" s="147" t="s">
        <v>1</v>
      </c>
      <c r="N134" s="148" t="s">
        <v>41</v>
      </c>
      <c r="P134" s="149">
        <f>O134*H134</f>
        <v>0</v>
      </c>
      <c r="Q134" s="149">
        <v>0</v>
      </c>
      <c r="R134" s="149">
        <f>Q134*H134</f>
        <v>0</v>
      </c>
      <c r="S134" s="149">
        <v>0</v>
      </c>
      <c r="T134" s="150">
        <f>S134*H134</f>
        <v>0</v>
      </c>
      <c r="AR134" s="151" t="s">
        <v>131</v>
      </c>
      <c r="AT134" s="151" t="s">
        <v>132</v>
      </c>
      <c r="AU134" s="151" t="s">
        <v>136</v>
      </c>
      <c r="AY134" s="16" t="s">
        <v>129</v>
      </c>
      <c r="BE134" s="152">
        <f>IF(N134="základná",J134,0)</f>
        <v>0</v>
      </c>
      <c r="BF134" s="152">
        <f>IF(N134="znížená",J134,0)</f>
        <v>0</v>
      </c>
      <c r="BG134" s="152">
        <f>IF(N134="zákl. prenesená",J134,0)</f>
        <v>0</v>
      </c>
      <c r="BH134" s="152">
        <f>IF(N134="zníž. prenesená",J134,0)</f>
        <v>0</v>
      </c>
      <c r="BI134" s="152">
        <f>IF(N134="nulová",J134,0)</f>
        <v>0</v>
      </c>
      <c r="BJ134" s="16" t="s">
        <v>136</v>
      </c>
      <c r="BK134" s="152">
        <f>ROUND(I134*H134,2)</f>
        <v>0</v>
      </c>
      <c r="BL134" s="16" t="s">
        <v>131</v>
      </c>
      <c r="BM134" s="151" t="s">
        <v>702</v>
      </c>
    </row>
    <row r="135" spans="2:65" s="12" customFormat="1" ht="10.199999999999999">
      <c r="B135" s="153"/>
      <c r="D135" s="154" t="s">
        <v>138</v>
      </c>
      <c r="E135" s="155" t="s">
        <v>1</v>
      </c>
      <c r="F135" s="156" t="s">
        <v>139</v>
      </c>
      <c r="H135" s="155" t="s">
        <v>1</v>
      </c>
      <c r="I135" s="157"/>
      <c r="L135" s="153"/>
      <c r="M135" s="158"/>
      <c r="T135" s="159"/>
      <c r="AT135" s="155" t="s">
        <v>138</v>
      </c>
      <c r="AU135" s="155" t="s">
        <v>136</v>
      </c>
      <c r="AV135" s="12" t="s">
        <v>83</v>
      </c>
      <c r="AW135" s="12" t="s">
        <v>31</v>
      </c>
      <c r="AX135" s="12" t="s">
        <v>75</v>
      </c>
      <c r="AY135" s="155" t="s">
        <v>129</v>
      </c>
    </row>
    <row r="136" spans="2:65" s="13" customFormat="1" ht="10.199999999999999">
      <c r="B136" s="160"/>
      <c r="D136" s="154" t="s">
        <v>138</v>
      </c>
      <c r="E136" s="161" t="s">
        <v>1</v>
      </c>
      <c r="F136" s="162" t="s">
        <v>703</v>
      </c>
      <c r="H136" s="163">
        <v>19.2</v>
      </c>
      <c r="I136" s="164"/>
      <c r="L136" s="160"/>
      <c r="M136" s="165"/>
      <c r="T136" s="166"/>
      <c r="AT136" s="161" t="s">
        <v>138</v>
      </c>
      <c r="AU136" s="161" t="s">
        <v>136</v>
      </c>
      <c r="AV136" s="13" t="s">
        <v>136</v>
      </c>
      <c r="AW136" s="13" t="s">
        <v>31</v>
      </c>
      <c r="AX136" s="13" t="s">
        <v>75</v>
      </c>
      <c r="AY136" s="161" t="s">
        <v>129</v>
      </c>
    </row>
    <row r="137" spans="2:65" s="14" customFormat="1" ht="10.199999999999999">
      <c r="B137" s="167"/>
      <c r="D137" s="154" t="s">
        <v>138</v>
      </c>
      <c r="E137" s="168" t="s">
        <v>1</v>
      </c>
      <c r="F137" s="169" t="s">
        <v>141</v>
      </c>
      <c r="H137" s="170">
        <v>19.2</v>
      </c>
      <c r="I137" s="171"/>
      <c r="L137" s="167"/>
      <c r="M137" s="172"/>
      <c r="T137" s="173"/>
      <c r="AT137" s="168" t="s">
        <v>138</v>
      </c>
      <c r="AU137" s="168" t="s">
        <v>136</v>
      </c>
      <c r="AV137" s="14" t="s">
        <v>131</v>
      </c>
      <c r="AW137" s="14" t="s">
        <v>31</v>
      </c>
      <c r="AX137" s="14" t="s">
        <v>83</v>
      </c>
      <c r="AY137" s="168" t="s">
        <v>129</v>
      </c>
    </row>
    <row r="138" spans="2:65" s="1" customFormat="1" ht="24.15" customHeight="1">
      <c r="B138" s="31"/>
      <c r="C138" s="139" t="s">
        <v>131</v>
      </c>
      <c r="D138" s="139" t="s">
        <v>132</v>
      </c>
      <c r="E138" s="140" t="s">
        <v>704</v>
      </c>
      <c r="F138" s="141" t="s">
        <v>705</v>
      </c>
      <c r="G138" s="142" t="s">
        <v>242</v>
      </c>
      <c r="H138" s="143">
        <v>19.2</v>
      </c>
      <c r="I138" s="144"/>
      <c r="J138" s="145">
        <f>ROUND(I138*H138,2)</f>
        <v>0</v>
      </c>
      <c r="K138" s="146"/>
      <c r="L138" s="31"/>
      <c r="M138" s="147" t="s">
        <v>1</v>
      </c>
      <c r="N138" s="148" t="s">
        <v>41</v>
      </c>
      <c r="P138" s="149">
        <f>O138*H138</f>
        <v>0</v>
      </c>
      <c r="Q138" s="149">
        <v>0</v>
      </c>
      <c r="R138" s="149">
        <f>Q138*H138</f>
        <v>0</v>
      </c>
      <c r="S138" s="149">
        <v>0</v>
      </c>
      <c r="T138" s="150">
        <f>S138*H138</f>
        <v>0</v>
      </c>
      <c r="AR138" s="151" t="s">
        <v>131</v>
      </c>
      <c r="AT138" s="151" t="s">
        <v>132</v>
      </c>
      <c r="AU138" s="151" t="s">
        <v>136</v>
      </c>
      <c r="AY138" s="16" t="s">
        <v>129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6" t="s">
        <v>136</v>
      </c>
      <c r="BK138" s="152">
        <f>ROUND(I138*H138,2)</f>
        <v>0</v>
      </c>
      <c r="BL138" s="16" t="s">
        <v>131</v>
      </c>
      <c r="BM138" s="151" t="s">
        <v>706</v>
      </c>
    </row>
    <row r="139" spans="2:65" s="1" customFormat="1" ht="24.15" customHeight="1">
      <c r="B139" s="31"/>
      <c r="C139" s="139" t="s">
        <v>142</v>
      </c>
      <c r="D139" s="139" t="s">
        <v>132</v>
      </c>
      <c r="E139" s="140" t="s">
        <v>707</v>
      </c>
      <c r="F139" s="141" t="s">
        <v>708</v>
      </c>
      <c r="G139" s="142" t="s">
        <v>242</v>
      </c>
      <c r="H139" s="143">
        <v>19.2</v>
      </c>
      <c r="I139" s="144"/>
      <c r="J139" s="145">
        <f>ROUND(I139*H139,2)</f>
        <v>0</v>
      </c>
      <c r="K139" s="146"/>
      <c r="L139" s="31"/>
      <c r="M139" s="147" t="s">
        <v>1</v>
      </c>
      <c r="N139" s="148" t="s">
        <v>41</v>
      </c>
      <c r="P139" s="149">
        <f>O139*H139</f>
        <v>0</v>
      </c>
      <c r="Q139" s="149">
        <v>0</v>
      </c>
      <c r="R139" s="149">
        <f>Q139*H139</f>
        <v>0</v>
      </c>
      <c r="S139" s="149">
        <v>0</v>
      </c>
      <c r="T139" s="150">
        <f>S139*H139</f>
        <v>0</v>
      </c>
      <c r="AR139" s="151" t="s">
        <v>131</v>
      </c>
      <c r="AT139" s="151" t="s">
        <v>132</v>
      </c>
      <c r="AU139" s="151" t="s">
        <v>136</v>
      </c>
      <c r="AY139" s="16" t="s">
        <v>129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6" t="s">
        <v>136</v>
      </c>
      <c r="BK139" s="152">
        <f>ROUND(I139*H139,2)</f>
        <v>0</v>
      </c>
      <c r="BL139" s="16" t="s">
        <v>131</v>
      </c>
      <c r="BM139" s="151" t="s">
        <v>709</v>
      </c>
    </row>
    <row r="140" spans="2:65" s="1" customFormat="1" ht="24.15" customHeight="1">
      <c r="B140" s="31"/>
      <c r="C140" s="139" t="s">
        <v>222</v>
      </c>
      <c r="D140" s="139" t="s">
        <v>132</v>
      </c>
      <c r="E140" s="140" t="s">
        <v>710</v>
      </c>
      <c r="F140" s="141" t="s">
        <v>711</v>
      </c>
      <c r="G140" s="142" t="s">
        <v>242</v>
      </c>
      <c r="H140" s="143">
        <v>19.2</v>
      </c>
      <c r="I140" s="144"/>
      <c r="J140" s="145">
        <f>ROUND(I140*H140,2)</f>
        <v>0</v>
      </c>
      <c r="K140" s="146"/>
      <c r="L140" s="31"/>
      <c r="M140" s="147" t="s">
        <v>1</v>
      </c>
      <c r="N140" s="148" t="s">
        <v>41</v>
      </c>
      <c r="P140" s="149">
        <f>O140*H140</f>
        <v>0</v>
      </c>
      <c r="Q140" s="149">
        <v>0</v>
      </c>
      <c r="R140" s="149">
        <f>Q140*H140</f>
        <v>0</v>
      </c>
      <c r="S140" s="149">
        <v>0</v>
      </c>
      <c r="T140" s="150">
        <f>S140*H140</f>
        <v>0</v>
      </c>
      <c r="AR140" s="151" t="s">
        <v>131</v>
      </c>
      <c r="AT140" s="151" t="s">
        <v>132</v>
      </c>
      <c r="AU140" s="151" t="s">
        <v>136</v>
      </c>
      <c r="AY140" s="16" t="s">
        <v>129</v>
      </c>
      <c r="BE140" s="152">
        <f>IF(N140="základná",J140,0)</f>
        <v>0</v>
      </c>
      <c r="BF140" s="152">
        <f>IF(N140="znížená",J140,0)</f>
        <v>0</v>
      </c>
      <c r="BG140" s="152">
        <f>IF(N140="zákl. prenesená",J140,0)</f>
        <v>0</v>
      </c>
      <c r="BH140" s="152">
        <f>IF(N140="zníž. prenesená",J140,0)</f>
        <v>0</v>
      </c>
      <c r="BI140" s="152">
        <f>IF(N140="nulová",J140,0)</f>
        <v>0</v>
      </c>
      <c r="BJ140" s="16" t="s">
        <v>136</v>
      </c>
      <c r="BK140" s="152">
        <f>ROUND(I140*H140,2)</f>
        <v>0</v>
      </c>
      <c r="BL140" s="16" t="s">
        <v>131</v>
      </c>
      <c r="BM140" s="151" t="s">
        <v>712</v>
      </c>
    </row>
    <row r="141" spans="2:65" s="1" customFormat="1" ht="33" customHeight="1">
      <c r="B141" s="31"/>
      <c r="C141" s="139" t="s">
        <v>229</v>
      </c>
      <c r="D141" s="139" t="s">
        <v>132</v>
      </c>
      <c r="E141" s="140" t="s">
        <v>713</v>
      </c>
      <c r="F141" s="141" t="s">
        <v>714</v>
      </c>
      <c r="G141" s="142" t="s">
        <v>242</v>
      </c>
      <c r="H141" s="143">
        <v>19.2</v>
      </c>
      <c r="I141" s="144"/>
      <c r="J141" s="145">
        <f>ROUND(I141*H141,2)</f>
        <v>0</v>
      </c>
      <c r="K141" s="146"/>
      <c r="L141" s="31"/>
      <c r="M141" s="147" t="s">
        <v>1</v>
      </c>
      <c r="N141" s="148" t="s">
        <v>41</v>
      </c>
      <c r="P141" s="149">
        <f>O141*H141</f>
        <v>0</v>
      </c>
      <c r="Q141" s="149">
        <v>0</v>
      </c>
      <c r="R141" s="149">
        <f>Q141*H141</f>
        <v>0</v>
      </c>
      <c r="S141" s="149">
        <v>0</v>
      </c>
      <c r="T141" s="150">
        <f>S141*H141</f>
        <v>0</v>
      </c>
      <c r="AR141" s="151" t="s">
        <v>131</v>
      </c>
      <c r="AT141" s="151" t="s">
        <v>132</v>
      </c>
      <c r="AU141" s="151" t="s">
        <v>136</v>
      </c>
      <c r="AY141" s="16" t="s">
        <v>129</v>
      </c>
      <c r="BE141" s="152">
        <f>IF(N141="základná",J141,0)</f>
        <v>0</v>
      </c>
      <c r="BF141" s="152">
        <f>IF(N141="znížená",J141,0)</f>
        <v>0</v>
      </c>
      <c r="BG141" s="152">
        <f>IF(N141="zákl. prenesená",J141,0)</f>
        <v>0</v>
      </c>
      <c r="BH141" s="152">
        <f>IF(N141="zníž. prenesená",J141,0)</f>
        <v>0</v>
      </c>
      <c r="BI141" s="152">
        <f>IF(N141="nulová",J141,0)</f>
        <v>0</v>
      </c>
      <c r="BJ141" s="16" t="s">
        <v>136</v>
      </c>
      <c r="BK141" s="152">
        <f>ROUND(I141*H141,2)</f>
        <v>0</v>
      </c>
      <c r="BL141" s="16" t="s">
        <v>131</v>
      </c>
      <c r="BM141" s="151" t="s">
        <v>715</v>
      </c>
    </row>
    <row r="142" spans="2:65" s="1" customFormat="1" ht="37.799999999999997" customHeight="1">
      <c r="B142" s="31"/>
      <c r="C142" s="139" t="s">
        <v>219</v>
      </c>
      <c r="D142" s="139" t="s">
        <v>132</v>
      </c>
      <c r="E142" s="140" t="s">
        <v>716</v>
      </c>
      <c r="F142" s="141" t="s">
        <v>717</v>
      </c>
      <c r="G142" s="142" t="s">
        <v>242</v>
      </c>
      <c r="H142" s="143">
        <v>326.39999999999998</v>
      </c>
      <c r="I142" s="144"/>
      <c r="J142" s="145">
        <f>ROUND(I142*H142,2)</f>
        <v>0</v>
      </c>
      <c r="K142" s="146"/>
      <c r="L142" s="31"/>
      <c r="M142" s="147" t="s">
        <v>1</v>
      </c>
      <c r="N142" s="148" t="s">
        <v>41</v>
      </c>
      <c r="P142" s="149">
        <f>O142*H142</f>
        <v>0</v>
      </c>
      <c r="Q142" s="149">
        <v>0</v>
      </c>
      <c r="R142" s="149">
        <f>Q142*H142</f>
        <v>0</v>
      </c>
      <c r="S142" s="149">
        <v>0</v>
      </c>
      <c r="T142" s="150">
        <f>S142*H142</f>
        <v>0</v>
      </c>
      <c r="AR142" s="151" t="s">
        <v>131</v>
      </c>
      <c r="AT142" s="151" t="s">
        <v>132</v>
      </c>
      <c r="AU142" s="151" t="s">
        <v>136</v>
      </c>
      <c r="AY142" s="16" t="s">
        <v>129</v>
      </c>
      <c r="BE142" s="152">
        <f>IF(N142="základná",J142,0)</f>
        <v>0</v>
      </c>
      <c r="BF142" s="152">
        <f>IF(N142="znížená",J142,0)</f>
        <v>0</v>
      </c>
      <c r="BG142" s="152">
        <f>IF(N142="zákl. prenesená",J142,0)</f>
        <v>0</v>
      </c>
      <c r="BH142" s="152">
        <f>IF(N142="zníž. prenesená",J142,0)</f>
        <v>0</v>
      </c>
      <c r="BI142" s="152">
        <f>IF(N142="nulová",J142,0)</f>
        <v>0</v>
      </c>
      <c r="BJ142" s="16" t="s">
        <v>136</v>
      </c>
      <c r="BK142" s="152">
        <f>ROUND(I142*H142,2)</f>
        <v>0</v>
      </c>
      <c r="BL142" s="16" t="s">
        <v>131</v>
      </c>
      <c r="BM142" s="151" t="s">
        <v>718</v>
      </c>
    </row>
    <row r="143" spans="2:65" s="13" customFormat="1" ht="10.199999999999999">
      <c r="B143" s="160"/>
      <c r="D143" s="154" t="s">
        <v>138</v>
      </c>
      <c r="F143" s="162" t="s">
        <v>719</v>
      </c>
      <c r="H143" s="163">
        <v>326.39999999999998</v>
      </c>
      <c r="I143" s="164"/>
      <c r="L143" s="160"/>
      <c r="M143" s="165"/>
      <c r="T143" s="166"/>
      <c r="AT143" s="161" t="s">
        <v>138</v>
      </c>
      <c r="AU143" s="161" t="s">
        <v>136</v>
      </c>
      <c r="AV143" s="13" t="s">
        <v>136</v>
      </c>
      <c r="AW143" s="13" t="s">
        <v>4</v>
      </c>
      <c r="AX143" s="13" t="s">
        <v>83</v>
      </c>
      <c r="AY143" s="161" t="s">
        <v>129</v>
      </c>
    </row>
    <row r="144" spans="2:65" s="1" customFormat="1" ht="16.5" customHeight="1">
      <c r="B144" s="31"/>
      <c r="C144" s="139" t="s">
        <v>144</v>
      </c>
      <c r="D144" s="139" t="s">
        <v>132</v>
      </c>
      <c r="E144" s="140" t="s">
        <v>720</v>
      </c>
      <c r="F144" s="141" t="s">
        <v>721</v>
      </c>
      <c r="G144" s="142" t="s">
        <v>242</v>
      </c>
      <c r="H144" s="143">
        <v>19.2</v>
      </c>
      <c r="I144" s="144"/>
      <c r="J144" s="145">
        <f>ROUND(I144*H144,2)</f>
        <v>0</v>
      </c>
      <c r="K144" s="146"/>
      <c r="L144" s="31"/>
      <c r="M144" s="147" t="s">
        <v>1</v>
      </c>
      <c r="N144" s="148" t="s">
        <v>41</v>
      </c>
      <c r="P144" s="149">
        <f>O144*H144</f>
        <v>0</v>
      </c>
      <c r="Q144" s="149">
        <v>0</v>
      </c>
      <c r="R144" s="149">
        <f>Q144*H144</f>
        <v>0</v>
      </c>
      <c r="S144" s="149">
        <v>0</v>
      </c>
      <c r="T144" s="150">
        <f>S144*H144</f>
        <v>0</v>
      </c>
      <c r="AR144" s="151" t="s">
        <v>131</v>
      </c>
      <c r="AT144" s="151" t="s">
        <v>132</v>
      </c>
      <c r="AU144" s="151" t="s">
        <v>136</v>
      </c>
      <c r="AY144" s="16" t="s">
        <v>129</v>
      </c>
      <c r="BE144" s="152">
        <f>IF(N144="základná",J144,0)</f>
        <v>0</v>
      </c>
      <c r="BF144" s="152">
        <f>IF(N144="znížená",J144,0)</f>
        <v>0</v>
      </c>
      <c r="BG144" s="152">
        <f>IF(N144="zákl. prenesená",J144,0)</f>
        <v>0</v>
      </c>
      <c r="BH144" s="152">
        <f>IF(N144="zníž. prenesená",J144,0)</f>
        <v>0</v>
      </c>
      <c r="BI144" s="152">
        <f>IF(N144="nulová",J144,0)</f>
        <v>0</v>
      </c>
      <c r="BJ144" s="16" t="s">
        <v>136</v>
      </c>
      <c r="BK144" s="152">
        <f>ROUND(I144*H144,2)</f>
        <v>0</v>
      </c>
      <c r="BL144" s="16" t="s">
        <v>131</v>
      </c>
      <c r="BM144" s="151" t="s">
        <v>722</v>
      </c>
    </row>
    <row r="145" spans="2:65" s="1" customFormat="1" ht="16.5" customHeight="1">
      <c r="B145" s="31"/>
      <c r="C145" s="139" t="s">
        <v>148</v>
      </c>
      <c r="D145" s="139" t="s">
        <v>132</v>
      </c>
      <c r="E145" s="140" t="s">
        <v>723</v>
      </c>
      <c r="F145" s="141" t="s">
        <v>724</v>
      </c>
      <c r="G145" s="142" t="s">
        <v>242</v>
      </c>
      <c r="H145" s="143">
        <v>19.2</v>
      </c>
      <c r="I145" s="144"/>
      <c r="J145" s="145">
        <f>ROUND(I145*H145,2)</f>
        <v>0</v>
      </c>
      <c r="K145" s="146"/>
      <c r="L145" s="31"/>
      <c r="M145" s="147" t="s">
        <v>1</v>
      </c>
      <c r="N145" s="148" t="s">
        <v>41</v>
      </c>
      <c r="P145" s="149">
        <f>O145*H145</f>
        <v>0</v>
      </c>
      <c r="Q145" s="149">
        <v>0</v>
      </c>
      <c r="R145" s="149">
        <f>Q145*H145</f>
        <v>0</v>
      </c>
      <c r="S145" s="149">
        <v>0</v>
      </c>
      <c r="T145" s="150">
        <f>S145*H145</f>
        <v>0</v>
      </c>
      <c r="AR145" s="151" t="s">
        <v>131</v>
      </c>
      <c r="AT145" s="151" t="s">
        <v>132</v>
      </c>
      <c r="AU145" s="151" t="s">
        <v>136</v>
      </c>
      <c r="AY145" s="16" t="s">
        <v>129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6" t="s">
        <v>136</v>
      </c>
      <c r="BK145" s="152">
        <f>ROUND(I145*H145,2)</f>
        <v>0</v>
      </c>
      <c r="BL145" s="16" t="s">
        <v>131</v>
      </c>
      <c r="BM145" s="151" t="s">
        <v>725</v>
      </c>
    </row>
    <row r="146" spans="2:65" s="1" customFormat="1" ht="24.15" customHeight="1">
      <c r="B146" s="31"/>
      <c r="C146" s="139" t="s">
        <v>472</v>
      </c>
      <c r="D146" s="139" t="s">
        <v>132</v>
      </c>
      <c r="E146" s="140" t="s">
        <v>726</v>
      </c>
      <c r="F146" s="141" t="s">
        <v>727</v>
      </c>
      <c r="G146" s="142" t="s">
        <v>156</v>
      </c>
      <c r="H146" s="143">
        <v>36.287999999999997</v>
      </c>
      <c r="I146" s="144"/>
      <c r="J146" s="145">
        <f>ROUND(I146*H146,2)</f>
        <v>0</v>
      </c>
      <c r="K146" s="146"/>
      <c r="L146" s="31"/>
      <c r="M146" s="147" t="s">
        <v>1</v>
      </c>
      <c r="N146" s="148" t="s">
        <v>41</v>
      </c>
      <c r="P146" s="149">
        <f>O146*H146</f>
        <v>0</v>
      </c>
      <c r="Q146" s="149">
        <v>0</v>
      </c>
      <c r="R146" s="149">
        <f>Q146*H146</f>
        <v>0</v>
      </c>
      <c r="S146" s="149">
        <v>0</v>
      </c>
      <c r="T146" s="150">
        <f>S146*H146</f>
        <v>0</v>
      </c>
      <c r="AR146" s="151" t="s">
        <v>131</v>
      </c>
      <c r="AT146" s="151" t="s">
        <v>132</v>
      </c>
      <c r="AU146" s="151" t="s">
        <v>136</v>
      </c>
      <c r="AY146" s="16" t="s">
        <v>129</v>
      </c>
      <c r="BE146" s="152">
        <f>IF(N146="základná",J146,0)</f>
        <v>0</v>
      </c>
      <c r="BF146" s="152">
        <f>IF(N146="znížená",J146,0)</f>
        <v>0</v>
      </c>
      <c r="BG146" s="152">
        <f>IF(N146="zákl. prenesená",J146,0)</f>
        <v>0</v>
      </c>
      <c r="BH146" s="152">
        <f>IF(N146="zníž. prenesená",J146,0)</f>
        <v>0</v>
      </c>
      <c r="BI146" s="152">
        <f>IF(N146="nulová",J146,0)</f>
        <v>0</v>
      </c>
      <c r="BJ146" s="16" t="s">
        <v>136</v>
      </c>
      <c r="BK146" s="152">
        <f>ROUND(I146*H146,2)</f>
        <v>0</v>
      </c>
      <c r="BL146" s="16" t="s">
        <v>131</v>
      </c>
      <c r="BM146" s="151" t="s">
        <v>728</v>
      </c>
    </row>
    <row r="147" spans="2:65" s="13" customFormat="1" ht="10.199999999999999">
      <c r="B147" s="160"/>
      <c r="D147" s="154" t="s">
        <v>138</v>
      </c>
      <c r="F147" s="162" t="s">
        <v>729</v>
      </c>
      <c r="H147" s="163">
        <v>36.287999999999997</v>
      </c>
      <c r="I147" s="164"/>
      <c r="L147" s="160"/>
      <c r="M147" s="165"/>
      <c r="T147" s="166"/>
      <c r="AT147" s="161" t="s">
        <v>138</v>
      </c>
      <c r="AU147" s="161" t="s">
        <v>136</v>
      </c>
      <c r="AV147" s="13" t="s">
        <v>136</v>
      </c>
      <c r="AW147" s="13" t="s">
        <v>4</v>
      </c>
      <c r="AX147" s="13" t="s">
        <v>83</v>
      </c>
      <c r="AY147" s="161" t="s">
        <v>129</v>
      </c>
    </row>
    <row r="148" spans="2:65" s="11" customFormat="1" ht="22.8" customHeight="1">
      <c r="B148" s="128"/>
      <c r="D148" s="129" t="s">
        <v>74</v>
      </c>
      <c r="E148" s="137" t="s">
        <v>136</v>
      </c>
      <c r="F148" s="137" t="s">
        <v>730</v>
      </c>
      <c r="I148" s="131"/>
      <c r="J148" s="138">
        <f>BK148</f>
        <v>0</v>
      </c>
      <c r="L148" s="128"/>
      <c r="M148" s="132"/>
      <c r="P148" s="133">
        <f>SUM(P149:P157)</f>
        <v>0</v>
      </c>
      <c r="R148" s="133">
        <f>SUM(R149:R157)</f>
        <v>16.238077759999999</v>
      </c>
      <c r="T148" s="134">
        <f>SUM(T149:T157)</f>
        <v>0</v>
      </c>
      <c r="AR148" s="129" t="s">
        <v>83</v>
      </c>
      <c r="AT148" s="135" t="s">
        <v>74</v>
      </c>
      <c r="AU148" s="135" t="s">
        <v>83</v>
      </c>
      <c r="AY148" s="129" t="s">
        <v>129</v>
      </c>
      <c r="BK148" s="136">
        <f>SUM(BK149:BK157)</f>
        <v>0</v>
      </c>
    </row>
    <row r="149" spans="2:65" s="1" customFormat="1" ht="24.15" customHeight="1">
      <c r="B149" s="31"/>
      <c r="C149" s="139" t="s">
        <v>239</v>
      </c>
      <c r="D149" s="139" t="s">
        <v>132</v>
      </c>
      <c r="E149" s="140" t="s">
        <v>731</v>
      </c>
      <c r="F149" s="141" t="s">
        <v>732</v>
      </c>
      <c r="G149" s="142" t="s">
        <v>242</v>
      </c>
      <c r="H149" s="143">
        <v>6.72</v>
      </c>
      <c r="I149" s="144"/>
      <c r="J149" s="145">
        <f>ROUND(I149*H149,2)</f>
        <v>0</v>
      </c>
      <c r="K149" s="146"/>
      <c r="L149" s="31"/>
      <c r="M149" s="147" t="s">
        <v>1</v>
      </c>
      <c r="N149" s="148" t="s">
        <v>41</v>
      </c>
      <c r="P149" s="149">
        <f>O149*H149</f>
        <v>0</v>
      </c>
      <c r="Q149" s="149">
        <v>2.3453400000000002</v>
      </c>
      <c r="R149" s="149">
        <f>Q149*H149</f>
        <v>15.7606848</v>
      </c>
      <c r="S149" s="149">
        <v>0</v>
      </c>
      <c r="T149" s="150">
        <f>S149*H149</f>
        <v>0</v>
      </c>
      <c r="AR149" s="151" t="s">
        <v>131</v>
      </c>
      <c r="AT149" s="151" t="s">
        <v>132</v>
      </c>
      <c r="AU149" s="151" t="s">
        <v>136</v>
      </c>
      <c r="AY149" s="16" t="s">
        <v>129</v>
      </c>
      <c r="BE149" s="152">
        <f>IF(N149="základná",J149,0)</f>
        <v>0</v>
      </c>
      <c r="BF149" s="152">
        <f>IF(N149="znížená",J149,0)</f>
        <v>0</v>
      </c>
      <c r="BG149" s="152">
        <f>IF(N149="zákl. prenesená",J149,0)</f>
        <v>0</v>
      </c>
      <c r="BH149" s="152">
        <f>IF(N149="zníž. prenesená",J149,0)</f>
        <v>0</v>
      </c>
      <c r="BI149" s="152">
        <f>IF(N149="nulová",J149,0)</f>
        <v>0</v>
      </c>
      <c r="BJ149" s="16" t="s">
        <v>136</v>
      </c>
      <c r="BK149" s="152">
        <f>ROUND(I149*H149,2)</f>
        <v>0</v>
      </c>
      <c r="BL149" s="16" t="s">
        <v>131</v>
      </c>
      <c r="BM149" s="151" t="s">
        <v>733</v>
      </c>
    </row>
    <row r="150" spans="2:65" s="12" customFormat="1" ht="10.199999999999999">
      <c r="B150" s="153"/>
      <c r="D150" s="154" t="s">
        <v>138</v>
      </c>
      <c r="E150" s="155" t="s">
        <v>1</v>
      </c>
      <c r="F150" s="156" t="s">
        <v>139</v>
      </c>
      <c r="H150" s="155" t="s">
        <v>1</v>
      </c>
      <c r="I150" s="157"/>
      <c r="L150" s="153"/>
      <c r="M150" s="158"/>
      <c r="T150" s="159"/>
      <c r="AT150" s="155" t="s">
        <v>138</v>
      </c>
      <c r="AU150" s="155" t="s">
        <v>136</v>
      </c>
      <c r="AV150" s="12" t="s">
        <v>83</v>
      </c>
      <c r="AW150" s="12" t="s">
        <v>31</v>
      </c>
      <c r="AX150" s="12" t="s">
        <v>75</v>
      </c>
      <c r="AY150" s="155" t="s">
        <v>129</v>
      </c>
    </row>
    <row r="151" spans="2:65" s="13" customFormat="1" ht="10.199999999999999">
      <c r="B151" s="160"/>
      <c r="D151" s="154" t="s">
        <v>138</v>
      </c>
      <c r="E151" s="161" t="s">
        <v>1</v>
      </c>
      <c r="F151" s="162" t="s">
        <v>734</v>
      </c>
      <c r="H151" s="163">
        <v>6.72</v>
      </c>
      <c r="I151" s="164"/>
      <c r="L151" s="160"/>
      <c r="M151" s="165"/>
      <c r="T151" s="166"/>
      <c r="AT151" s="161" t="s">
        <v>138</v>
      </c>
      <c r="AU151" s="161" t="s">
        <v>136</v>
      </c>
      <c r="AV151" s="13" t="s">
        <v>136</v>
      </c>
      <c r="AW151" s="13" t="s">
        <v>31</v>
      </c>
      <c r="AX151" s="13" t="s">
        <v>75</v>
      </c>
      <c r="AY151" s="161" t="s">
        <v>129</v>
      </c>
    </row>
    <row r="152" spans="2:65" s="14" customFormat="1" ht="10.199999999999999">
      <c r="B152" s="167"/>
      <c r="D152" s="154" t="s">
        <v>138</v>
      </c>
      <c r="E152" s="168" t="s">
        <v>1</v>
      </c>
      <c r="F152" s="169" t="s">
        <v>141</v>
      </c>
      <c r="H152" s="170">
        <v>6.72</v>
      </c>
      <c r="I152" s="171"/>
      <c r="L152" s="167"/>
      <c r="M152" s="172"/>
      <c r="T152" s="173"/>
      <c r="AT152" s="168" t="s">
        <v>138</v>
      </c>
      <c r="AU152" s="168" t="s">
        <v>136</v>
      </c>
      <c r="AV152" s="14" t="s">
        <v>131</v>
      </c>
      <c r="AW152" s="14" t="s">
        <v>31</v>
      </c>
      <c r="AX152" s="14" t="s">
        <v>83</v>
      </c>
      <c r="AY152" s="168" t="s">
        <v>129</v>
      </c>
    </row>
    <row r="153" spans="2:65" s="1" customFormat="1" ht="16.5" customHeight="1">
      <c r="B153" s="31"/>
      <c r="C153" s="139" t="s">
        <v>245</v>
      </c>
      <c r="D153" s="139" t="s">
        <v>132</v>
      </c>
      <c r="E153" s="140" t="s">
        <v>735</v>
      </c>
      <c r="F153" s="141" t="s">
        <v>736</v>
      </c>
      <c r="G153" s="142" t="s">
        <v>156</v>
      </c>
      <c r="H153" s="143">
        <v>0.37</v>
      </c>
      <c r="I153" s="144"/>
      <c r="J153" s="145">
        <f>ROUND(I153*H153,2)</f>
        <v>0</v>
      </c>
      <c r="K153" s="146"/>
      <c r="L153" s="31"/>
      <c r="M153" s="147" t="s">
        <v>1</v>
      </c>
      <c r="N153" s="148" t="s">
        <v>41</v>
      </c>
      <c r="P153" s="149">
        <f>O153*H153</f>
        <v>0</v>
      </c>
      <c r="Q153" s="149">
        <v>1.0189600000000001</v>
      </c>
      <c r="R153" s="149">
        <f>Q153*H153</f>
        <v>0.37701520000000005</v>
      </c>
      <c r="S153" s="149">
        <v>0</v>
      </c>
      <c r="T153" s="150">
        <f>S153*H153</f>
        <v>0</v>
      </c>
      <c r="AR153" s="151" t="s">
        <v>131</v>
      </c>
      <c r="AT153" s="151" t="s">
        <v>132</v>
      </c>
      <c r="AU153" s="151" t="s">
        <v>136</v>
      </c>
      <c r="AY153" s="16" t="s">
        <v>129</v>
      </c>
      <c r="BE153" s="152">
        <f>IF(N153="základná",J153,0)</f>
        <v>0</v>
      </c>
      <c r="BF153" s="152">
        <f>IF(N153="znížená",J153,0)</f>
        <v>0</v>
      </c>
      <c r="BG153" s="152">
        <f>IF(N153="zákl. prenesená",J153,0)</f>
        <v>0</v>
      </c>
      <c r="BH153" s="152">
        <f>IF(N153="zníž. prenesená",J153,0)</f>
        <v>0</v>
      </c>
      <c r="BI153" s="152">
        <f>IF(N153="nulová",J153,0)</f>
        <v>0</v>
      </c>
      <c r="BJ153" s="16" t="s">
        <v>136</v>
      </c>
      <c r="BK153" s="152">
        <f>ROUND(I153*H153,2)</f>
        <v>0</v>
      </c>
      <c r="BL153" s="16" t="s">
        <v>131</v>
      </c>
      <c r="BM153" s="151" t="s">
        <v>737</v>
      </c>
    </row>
    <row r="154" spans="2:65" s="12" customFormat="1" ht="10.199999999999999">
      <c r="B154" s="153"/>
      <c r="D154" s="154" t="s">
        <v>138</v>
      </c>
      <c r="E154" s="155" t="s">
        <v>1</v>
      </c>
      <c r="F154" s="156" t="s">
        <v>738</v>
      </c>
      <c r="H154" s="155" t="s">
        <v>1</v>
      </c>
      <c r="I154" s="157"/>
      <c r="L154" s="153"/>
      <c r="M154" s="158"/>
      <c r="T154" s="159"/>
      <c r="AT154" s="155" t="s">
        <v>138</v>
      </c>
      <c r="AU154" s="155" t="s">
        <v>136</v>
      </c>
      <c r="AV154" s="12" t="s">
        <v>83</v>
      </c>
      <c r="AW154" s="12" t="s">
        <v>31</v>
      </c>
      <c r="AX154" s="12" t="s">
        <v>75</v>
      </c>
      <c r="AY154" s="155" t="s">
        <v>129</v>
      </c>
    </row>
    <row r="155" spans="2:65" s="13" customFormat="1" ht="10.199999999999999">
      <c r="B155" s="160"/>
      <c r="D155" s="154" t="s">
        <v>138</v>
      </c>
      <c r="E155" s="161" t="s">
        <v>1</v>
      </c>
      <c r="F155" s="162" t="s">
        <v>739</v>
      </c>
      <c r="H155" s="163">
        <v>0.37</v>
      </c>
      <c r="I155" s="164"/>
      <c r="L155" s="160"/>
      <c r="M155" s="165"/>
      <c r="T155" s="166"/>
      <c r="AT155" s="161" t="s">
        <v>138</v>
      </c>
      <c r="AU155" s="161" t="s">
        <v>136</v>
      </c>
      <c r="AV155" s="13" t="s">
        <v>136</v>
      </c>
      <c r="AW155" s="13" t="s">
        <v>31</v>
      </c>
      <c r="AX155" s="13" t="s">
        <v>75</v>
      </c>
      <c r="AY155" s="161" t="s">
        <v>129</v>
      </c>
    </row>
    <row r="156" spans="2:65" s="14" customFormat="1" ht="10.199999999999999">
      <c r="B156" s="167"/>
      <c r="D156" s="154" t="s">
        <v>138</v>
      </c>
      <c r="E156" s="168" t="s">
        <v>1</v>
      </c>
      <c r="F156" s="169" t="s">
        <v>141</v>
      </c>
      <c r="H156" s="170">
        <v>0.37</v>
      </c>
      <c r="I156" s="171"/>
      <c r="L156" s="167"/>
      <c r="M156" s="172"/>
      <c r="T156" s="173"/>
      <c r="AT156" s="168" t="s">
        <v>138</v>
      </c>
      <c r="AU156" s="168" t="s">
        <v>136</v>
      </c>
      <c r="AV156" s="14" t="s">
        <v>131</v>
      </c>
      <c r="AW156" s="14" t="s">
        <v>31</v>
      </c>
      <c r="AX156" s="14" t="s">
        <v>83</v>
      </c>
      <c r="AY156" s="168" t="s">
        <v>129</v>
      </c>
    </row>
    <row r="157" spans="2:65" s="1" customFormat="1" ht="33" customHeight="1">
      <c r="B157" s="31"/>
      <c r="C157" s="139" t="s">
        <v>250</v>
      </c>
      <c r="D157" s="139" t="s">
        <v>132</v>
      </c>
      <c r="E157" s="140" t="s">
        <v>740</v>
      </c>
      <c r="F157" s="141" t="s">
        <v>741</v>
      </c>
      <c r="G157" s="142" t="s">
        <v>135</v>
      </c>
      <c r="H157" s="143">
        <v>16</v>
      </c>
      <c r="I157" s="144"/>
      <c r="J157" s="145">
        <f>ROUND(I157*H157,2)</f>
        <v>0</v>
      </c>
      <c r="K157" s="146"/>
      <c r="L157" s="31"/>
      <c r="M157" s="147" t="s">
        <v>1</v>
      </c>
      <c r="N157" s="148" t="s">
        <v>41</v>
      </c>
      <c r="P157" s="149">
        <f>O157*H157</f>
        <v>0</v>
      </c>
      <c r="Q157" s="149">
        <v>6.2736099999999998E-3</v>
      </c>
      <c r="R157" s="149">
        <f>Q157*H157</f>
        <v>0.10037776</v>
      </c>
      <c r="S157" s="149">
        <v>0</v>
      </c>
      <c r="T157" s="150">
        <f>S157*H157</f>
        <v>0</v>
      </c>
      <c r="AR157" s="151" t="s">
        <v>131</v>
      </c>
      <c r="AT157" s="151" t="s">
        <v>132</v>
      </c>
      <c r="AU157" s="151" t="s">
        <v>136</v>
      </c>
      <c r="AY157" s="16" t="s">
        <v>129</v>
      </c>
      <c r="BE157" s="152">
        <f>IF(N157="základná",J157,0)</f>
        <v>0</v>
      </c>
      <c r="BF157" s="152">
        <f>IF(N157="znížená",J157,0)</f>
        <v>0</v>
      </c>
      <c r="BG157" s="152">
        <f>IF(N157="zákl. prenesená",J157,0)</f>
        <v>0</v>
      </c>
      <c r="BH157" s="152">
        <f>IF(N157="zníž. prenesená",J157,0)</f>
        <v>0</v>
      </c>
      <c r="BI157" s="152">
        <f>IF(N157="nulová",J157,0)</f>
        <v>0</v>
      </c>
      <c r="BJ157" s="16" t="s">
        <v>136</v>
      </c>
      <c r="BK157" s="152">
        <f>ROUND(I157*H157,2)</f>
        <v>0</v>
      </c>
      <c r="BL157" s="16" t="s">
        <v>131</v>
      </c>
      <c r="BM157" s="151" t="s">
        <v>742</v>
      </c>
    </row>
    <row r="158" spans="2:65" s="11" customFormat="1" ht="22.8" customHeight="1">
      <c r="B158" s="128"/>
      <c r="D158" s="129" t="s">
        <v>74</v>
      </c>
      <c r="E158" s="137" t="s">
        <v>144</v>
      </c>
      <c r="F158" s="137" t="s">
        <v>152</v>
      </c>
      <c r="I158" s="131"/>
      <c r="J158" s="138">
        <f>BK158</f>
        <v>0</v>
      </c>
      <c r="L158" s="128"/>
      <c r="M158" s="132"/>
      <c r="P158" s="133">
        <f>SUM(P159:P170)</f>
        <v>0</v>
      </c>
      <c r="R158" s="133">
        <f>SUM(R159:R170)</f>
        <v>0</v>
      </c>
      <c r="T158" s="134">
        <f>SUM(T159:T170)</f>
        <v>0.36199999999999999</v>
      </c>
      <c r="AR158" s="129" t="s">
        <v>83</v>
      </c>
      <c r="AT158" s="135" t="s">
        <v>74</v>
      </c>
      <c r="AU158" s="135" t="s">
        <v>83</v>
      </c>
      <c r="AY158" s="129" t="s">
        <v>129</v>
      </c>
      <c r="BK158" s="136">
        <f>SUM(BK159:BK170)</f>
        <v>0</v>
      </c>
    </row>
    <row r="159" spans="2:65" s="1" customFormat="1" ht="24.15" customHeight="1">
      <c r="B159" s="31"/>
      <c r="C159" s="139" t="s">
        <v>255</v>
      </c>
      <c r="D159" s="139" t="s">
        <v>132</v>
      </c>
      <c r="E159" s="140" t="s">
        <v>743</v>
      </c>
      <c r="F159" s="141" t="s">
        <v>744</v>
      </c>
      <c r="G159" s="142" t="s">
        <v>218</v>
      </c>
      <c r="H159" s="143">
        <v>4</v>
      </c>
      <c r="I159" s="144"/>
      <c r="J159" s="145">
        <f>ROUND(I159*H159,2)</f>
        <v>0</v>
      </c>
      <c r="K159" s="146"/>
      <c r="L159" s="31"/>
      <c r="M159" s="147" t="s">
        <v>1</v>
      </c>
      <c r="N159" s="148" t="s">
        <v>41</v>
      </c>
      <c r="P159" s="149">
        <f>O159*H159</f>
        <v>0</v>
      </c>
      <c r="Q159" s="149">
        <v>0</v>
      </c>
      <c r="R159" s="149">
        <f>Q159*H159</f>
        <v>0</v>
      </c>
      <c r="S159" s="149">
        <v>0.06</v>
      </c>
      <c r="T159" s="150">
        <f>S159*H159</f>
        <v>0.24</v>
      </c>
      <c r="AR159" s="151" t="s">
        <v>131</v>
      </c>
      <c r="AT159" s="151" t="s">
        <v>132</v>
      </c>
      <c r="AU159" s="151" t="s">
        <v>136</v>
      </c>
      <c r="AY159" s="16" t="s">
        <v>129</v>
      </c>
      <c r="BE159" s="152">
        <f>IF(N159="základná",J159,0)</f>
        <v>0</v>
      </c>
      <c r="BF159" s="152">
        <f>IF(N159="znížená",J159,0)</f>
        <v>0</v>
      </c>
      <c r="BG159" s="152">
        <f>IF(N159="zákl. prenesená",J159,0)</f>
        <v>0</v>
      </c>
      <c r="BH159" s="152">
        <f>IF(N159="zníž. prenesená",J159,0)</f>
        <v>0</v>
      </c>
      <c r="BI159" s="152">
        <f>IF(N159="nulová",J159,0)</f>
        <v>0</v>
      </c>
      <c r="BJ159" s="16" t="s">
        <v>136</v>
      </c>
      <c r="BK159" s="152">
        <f>ROUND(I159*H159,2)</f>
        <v>0</v>
      </c>
      <c r="BL159" s="16" t="s">
        <v>131</v>
      </c>
      <c r="BM159" s="151" t="s">
        <v>745</v>
      </c>
    </row>
    <row r="160" spans="2:65" s="1" customFormat="1" ht="21.75" customHeight="1">
      <c r="B160" s="31"/>
      <c r="C160" s="139" t="s">
        <v>260</v>
      </c>
      <c r="D160" s="139" t="s">
        <v>132</v>
      </c>
      <c r="E160" s="140" t="s">
        <v>746</v>
      </c>
      <c r="F160" s="141" t="s">
        <v>747</v>
      </c>
      <c r="G160" s="142" t="s">
        <v>268</v>
      </c>
      <c r="H160" s="143">
        <v>24.4</v>
      </c>
      <c r="I160" s="144"/>
      <c r="J160" s="145">
        <f>ROUND(I160*H160,2)</f>
        <v>0</v>
      </c>
      <c r="K160" s="146"/>
      <c r="L160" s="31"/>
      <c r="M160" s="147" t="s">
        <v>1</v>
      </c>
      <c r="N160" s="148" t="s">
        <v>41</v>
      </c>
      <c r="P160" s="149">
        <f>O160*H160</f>
        <v>0</v>
      </c>
      <c r="Q160" s="149">
        <v>0</v>
      </c>
      <c r="R160" s="149">
        <f>Q160*H160</f>
        <v>0</v>
      </c>
      <c r="S160" s="149">
        <v>5.0000000000000001E-3</v>
      </c>
      <c r="T160" s="150">
        <f>S160*H160</f>
        <v>0.122</v>
      </c>
      <c r="AR160" s="151" t="s">
        <v>131</v>
      </c>
      <c r="AT160" s="151" t="s">
        <v>132</v>
      </c>
      <c r="AU160" s="151" t="s">
        <v>136</v>
      </c>
      <c r="AY160" s="16" t="s">
        <v>129</v>
      </c>
      <c r="BE160" s="152">
        <f>IF(N160="základná",J160,0)</f>
        <v>0</v>
      </c>
      <c r="BF160" s="152">
        <f>IF(N160="znížená",J160,0)</f>
        <v>0</v>
      </c>
      <c r="BG160" s="152">
        <f>IF(N160="zákl. prenesená",J160,0)</f>
        <v>0</v>
      </c>
      <c r="BH160" s="152">
        <f>IF(N160="zníž. prenesená",J160,0)</f>
        <v>0</v>
      </c>
      <c r="BI160" s="152">
        <f>IF(N160="nulová",J160,0)</f>
        <v>0</v>
      </c>
      <c r="BJ160" s="16" t="s">
        <v>136</v>
      </c>
      <c r="BK160" s="152">
        <f>ROUND(I160*H160,2)</f>
        <v>0</v>
      </c>
      <c r="BL160" s="16" t="s">
        <v>131</v>
      </c>
      <c r="BM160" s="151" t="s">
        <v>748</v>
      </c>
    </row>
    <row r="161" spans="2:65" s="12" customFormat="1" ht="10.199999999999999">
      <c r="B161" s="153"/>
      <c r="D161" s="154" t="s">
        <v>138</v>
      </c>
      <c r="E161" s="155" t="s">
        <v>1</v>
      </c>
      <c r="F161" s="156" t="s">
        <v>139</v>
      </c>
      <c r="H161" s="155" t="s">
        <v>1</v>
      </c>
      <c r="I161" s="157"/>
      <c r="L161" s="153"/>
      <c r="M161" s="158"/>
      <c r="T161" s="159"/>
      <c r="AT161" s="155" t="s">
        <v>138</v>
      </c>
      <c r="AU161" s="155" t="s">
        <v>136</v>
      </c>
      <c r="AV161" s="12" t="s">
        <v>83</v>
      </c>
      <c r="AW161" s="12" t="s">
        <v>31</v>
      </c>
      <c r="AX161" s="12" t="s">
        <v>75</v>
      </c>
      <c r="AY161" s="155" t="s">
        <v>129</v>
      </c>
    </row>
    <row r="162" spans="2:65" s="13" customFormat="1" ht="10.199999999999999">
      <c r="B162" s="160"/>
      <c r="D162" s="154" t="s">
        <v>138</v>
      </c>
      <c r="E162" s="161" t="s">
        <v>1</v>
      </c>
      <c r="F162" s="162" t="s">
        <v>749</v>
      </c>
      <c r="H162" s="163">
        <v>24.4</v>
      </c>
      <c r="I162" s="164"/>
      <c r="L162" s="160"/>
      <c r="M162" s="165"/>
      <c r="T162" s="166"/>
      <c r="AT162" s="161" t="s">
        <v>138</v>
      </c>
      <c r="AU162" s="161" t="s">
        <v>136</v>
      </c>
      <c r="AV162" s="13" t="s">
        <v>136</v>
      </c>
      <c r="AW162" s="13" t="s">
        <v>31</v>
      </c>
      <c r="AX162" s="13" t="s">
        <v>75</v>
      </c>
      <c r="AY162" s="161" t="s">
        <v>129</v>
      </c>
    </row>
    <row r="163" spans="2:65" s="14" customFormat="1" ht="10.199999999999999">
      <c r="B163" s="167"/>
      <c r="D163" s="154" t="s">
        <v>138</v>
      </c>
      <c r="E163" s="168" t="s">
        <v>1</v>
      </c>
      <c r="F163" s="169" t="s">
        <v>141</v>
      </c>
      <c r="H163" s="170">
        <v>24.4</v>
      </c>
      <c r="I163" s="171"/>
      <c r="L163" s="167"/>
      <c r="M163" s="172"/>
      <c r="T163" s="173"/>
      <c r="AT163" s="168" t="s">
        <v>138</v>
      </c>
      <c r="AU163" s="168" t="s">
        <v>136</v>
      </c>
      <c r="AV163" s="14" t="s">
        <v>131</v>
      </c>
      <c r="AW163" s="14" t="s">
        <v>31</v>
      </c>
      <c r="AX163" s="14" t="s">
        <v>83</v>
      </c>
      <c r="AY163" s="168" t="s">
        <v>129</v>
      </c>
    </row>
    <row r="164" spans="2:65" s="1" customFormat="1" ht="21.75" customHeight="1">
      <c r="B164" s="31"/>
      <c r="C164" s="139" t="s">
        <v>265</v>
      </c>
      <c r="D164" s="139" t="s">
        <v>132</v>
      </c>
      <c r="E164" s="140" t="s">
        <v>154</v>
      </c>
      <c r="F164" s="141" t="s">
        <v>155</v>
      </c>
      <c r="G164" s="142" t="s">
        <v>156</v>
      </c>
      <c r="H164" s="143">
        <v>8.6780000000000008</v>
      </c>
      <c r="I164" s="144"/>
      <c r="J164" s="145">
        <f>ROUND(I164*H164,2)</f>
        <v>0</v>
      </c>
      <c r="K164" s="146"/>
      <c r="L164" s="31"/>
      <c r="M164" s="147" t="s">
        <v>1</v>
      </c>
      <c r="N164" s="148" t="s">
        <v>41</v>
      </c>
      <c r="P164" s="149">
        <f>O164*H164</f>
        <v>0</v>
      </c>
      <c r="Q164" s="149">
        <v>0</v>
      </c>
      <c r="R164" s="149">
        <f>Q164*H164</f>
        <v>0</v>
      </c>
      <c r="S164" s="149">
        <v>0</v>
      </c>
      <c r="T164" s="150">
        <f>S164*H164</f>
        <v>0</v>
      </c>
      <c r="AR164" s="151" t="s">
        <v>131</v>
      </c>
      <c r="AT164" s="151" t="s">
        <v>132</v>
      </c>
      <c r="AU164" s="151" t="s">
        <v>136</v>
      </c>
      <c r="AY164" s="16" t="s">
        <v>129</v>
      </c>
      <c r="BE164" s="152">
        <f>IF(N164="základná",J164,0)</f>
        <v>0</v>
      </c>
      <c r="BF164" s="152">
        <f>IF(N164="znížená",J164,0)</f>
        <v>0</v>
      </c>
      <c r="BG164" s="152">
        <f>IF(N164="zákl. prenesená",J164,0)</f>
        <v>0</v>
      </c>
      <c r="BH164" s="152">
        <f>IF(N164="zníž. prenesená",J164,0)</f>
        <v>0</v>
      </c>
      <c r="BI164" s="152">
        <f>IF(N164="nulová",J164,0)</f>
        <v>0</v>
      </c>
      <c r="BJ164" s="16" t="s">
        <v>136</v>
      </c>
      <c r="BK164" s="152">
        <f>ROUND(I164*H164,2)</f>
        <v>0</v>
      </c>
      <c r="BL164" s="16" t="s">
        <v>131</v>
      </c>
      <c r="BM164" s="151" t="s">
        <v>750</v>
      </c>
    </row>
    <row r="165" spans="2:65" s="1" customFormat="1" ht="24.15" customHeight="1">
      <c r="B165" s="31"/>
      <c r="C165" s="139" t="s">
        <v>140</v>
      </c>
      <c r="D165" s="139" t="s">
        <v>132</v>
      </c>
      <c r="E165" s="140" t="s">
        <v>159</v>
      </c>
      <c r="F165" s="141" t="s">
        <v>160</v>
      </c>
      <c r="G165" s="142" t="s">
        <v>156</v>
      </c>
      <c r="H165" s="143">
        <v>164.88200000000001</v>
      </c>
      <c r="I165" s="144"/>
      <c r="J165" s="145">
        <f>ROUND(I165*H165,2)</f>
        <v>0</v>
      </c>
      <c r="K165" s="146"/>
      <c r="L165" s="31"/>
      <c r="M165" s="147" t="s">
        <v>1</v>
      </c>
      <c r="N165" s="148" t="s">
        <v>41</v>
      </c>
      <c r="P165" s="149">
        <f>O165*H165</f>
        <v>0</v>
      </c>
      <c r="Q165" s="149">
        <v>0</v>
      </c>
      <c r="R165" s="149">
        <f>Q165*H165</f>
        <v>0</v>
      </c>
      <c r="S165" s="149">
        <v>0</v>
      </c>
      <c r="T165" s="150">
        <f>S165*H165</f>
        <v>0</v>
      </c>
      <c r="AR165" s="151" t="s">
        <v>131</v>
      </c>
      <c r="AT165" s="151" t="s">
        <v>132</v>
      </c>
      <c r="AU165" s="151" t="s">
        <v>136</v>
      </c>
      <c r="AY165" s="16" t="s">
        <v>129</v>
      </c>
      <c r="BE165" s="152">
        <f>IF(N165="základná",J165,0)</f>
        <v>0</v>
      </c>
      <c r="BF165" s="152">
        <f>IF(N165="znížená",J165,0)</f>
        <v>0</v>
      </c>
      <c r="BG165" s="152">
        <f>IF(N165="zákl. prenesená",J165,0)</f>
        <v>0</v>
      </c>
      <c r="BH165" s="152">
        <f>IF(N165="zníž. prenesená",J165,0)</f>
        <v>0</v>
      </c>
      <c r="BI165" s="152">
        <f>IF(N165="nulová",J165,0)</f>
        <v>0</v>
      </c>
      <c r="BJ165" s="16" t="s">
        <v>136</v>
      </c>
      <c r="BK165" s="152">
        <f>ROUND(I165*H165,2)</f>
        <v>0</v>
      </c>
      <c r="BL165" s="16" t="s">
        <v>131</v>
      </c>
      <c r="BM165" s="151" t="s">
        <v>751</v>
      </c>
    </row>
    <row r="166" spans="2:65" s="13" customFormat="1" ht="10.199999999999999">
      <c r="B166" s="160"/>
      <c r="D166" s="154" t="s">
        <v>138</v>
      </c>
      <c r="F166" s="162" t="s">
        <v>752</v>
      </c>
      <c r="H166" s="163">
        <v>164.88200000000001</v>
      </c>
      <c r="I166" s="164"/>
      <c r="L166" s="160"/>
      <c r="M166" s="165"/>
      <c r="T166" s="166"/>
      <c r="AT166" s="161" t="s">
        <v>138</v>
      </c>
      <c r="AU166" s="161" t="s">
        <v>136</v>
      </c>
      <c r="AV166" s="13" t="s">
        <v>136</v>
      </c>
      <c r="AW166" s="13" t="s">
        <v>4</v>
      </c>
      <c r="AX166" s="13" t="s">
        <v>83</v>
      </c>
      <c r="AY166" s="161" t="s">
        <v>129</v>
      </c>
    </row>
    <row r="167" spans="2:65" s="1" customFormat="1" ht="24.15" customHeight="1">
      <c r="B167" s="31"/>
      <c r="C167" s="139" t="s">
        <v>274</v>
      </c>
      <c r="D167" s="139" t="s">
        <v>132</v>
      </c>
      <c r="E167" s="140" t="s">
        <v>164</v>
      </c>
      <c r="F167" s="141" t="s">
        <v>165</v>
      </c>
      <c r="G167" s="142" t="s">
        <v>156</v>
      </c>
      <c r="H167" s="143">
        <v>8.6780000000000008</v>
      </c>
      <c r="I167" s="144"/>
      <c r="J167" s="145">
        <f>ROUND(I167*H167,2)</f>
        <v>0</v>
      </c>
      <c r="K167" s="146"/>
      <c r="L167" s="31"/>
      <c r="M167" s="147" t="s">
        <v>1</v>
      </c>
      <c r="N167" s="148" t="s">
        <v>41</v>
      </c>
      <c r="P167" s="149">
        <f>O167*H167</f>
        <v>0</v>
      </c>
      <c r="Q167" s="149">
        <v>0</v>
      </c>
      <c r="R167" s="149">
        <f>Q167*H167</f>
        <v>0</v>
      </c>
      <c r="S167" s="149">
        <v>0</v>
      </c>
      <c r="T167" s="150">
        <f>S167*H167</f>
        <v>0</v>
      </c>
      <c r="AR167" s="151" t="s">
        <v>131</v>
      </c>
      <c r="AT167" s="151" t="s">
        <v>132</v>
      </c>
      <c r="AU167" s="151" t="s">
        <v>136</v>
      </c>
      <c r="AY167" s="16" t="s">
        <v>129</v>
      </c>
      <c r="BE167" s="152">
        <f>IF(N167="základná",J167,0)</f>
        <v>0</v>
      </c>
      <c r="BF167" s="152">
        <f>IF(N167="znížená",J167,0)</f>
        <v>0</v>
      </c>
      <c r="BG167" s="152">
        <f>IF(N167="zákl. prenesená",J167,0)</f>
        <v>0</v>
      </c>
      <c r="BH167" s="152">
        <f>IF(N167="zníž. prenesená",J167,0)</f>
        <v>0</v>
      </c>
      <c r="BI167" s="152">
        <f>IF(N167="nulová",J167,0)</f>
        <v>0</v>
      </c>
      <c r="BJ167" s="16" t="s">
        <v>136</v>
      </c>
      <c r="BK167" s="152">
        <f>ROUND(I167*H167,2)</f>
        <v>0</v>
      </c>
      <c r="BL167" s="16" t="s">
        <v>131</v>
      </c>
      <c r="BM167" s="151" t="s">
        <v>753</v>
      </c>
    </row>
    <row r="168" spans="2:65" s="1" customFormat="1" ht="24.15" customHeight="1">
      <c r="B168" s="31"/>
      <c r="C168" s="139" t="s">
        <v>7</v>
      </c>
      <c r="D168" s="139" t="s">
        <v>132</v>
      </c>
      <c r="E168" s="140" t="s">
        <v>168</v>
      </c>
      <c r="F168" s="141" t="s">
        <v>169</v>
      </c>
      <c r="G168" s="142" t="s">
        <v>156</v>
      </c>
      <c r="H168" s="143">
        <v>43.39</v>
      </c>
      <c r="I168" s="144"/>
      <c r="J168" s="145">
        <f>ROUND(I168*H168,2)</f>
        <v>0</v>
      </c>
      <c r="K168" s="146"/>
      <c r="L168" s="31"/>
      <c r="M168" s="147" t="s">
        <v>1</v>
      </c>
      <c r="N168" s="148" t="s">
        <v>41</v>
      </c>
      <c r="P168" s="149">
        <f>O168*H168</f>
        <v>0</v>
      </c>
      <c r="Q168" s="149">
        <v>0</v>
      </c>
      <c r="R168" s="149">
        <f>Q168*H168</f>
        <v>0</v>
      </c>
      <c r="S168" s="149">
        <v>0</v>
      </c>
      <c r="T168" s="150">
        <f>S168*H168</f>
        <v>0</v>
      </c>
      <c r="AR168" s="151" t="s">
        <v>131</v>
      </c>
      <c r="AT168" s="151" t="s">
        <v>132</v>
      </c>
      <c r="AU168" s="151" t="s">
        <v>136</v>
      </c>
      <c r="AY168" s="16" t="s">
        <v>129</v>
      </c>
      <c r="BE168" s="152">
        <f>IF(N168="základná",J168,0)</f>
        <v>0</v>
      </c>
      <c r="BF168" s="152">
        <f>IF(N168="znížená",J168,0)</f>
        <v>0</v>
      </c>
      <c r="BG168" s="152">
        <f>IF(N168="zákl. prenesená",J168,0)</f>
        <v>0</v>
      </c>
      <c r="BH168" s="152">
        <f>IF(N168="zníž. prenesená",J168,0)</f>
        <v>0</v>
      </c>
      <c r="BI168" s="152">
        <f>IF(N168="nulová",J168,0)</f>
        <v>0</v>
      </c>
      <c r="BJ168" s="16" t="s">
        <v>136</v>
      </c>
      <c r="BK168" s="152">
        <f>ROUND(I168*H168,2)</f>
        <v>0</v>
      </c>
      <c r="BL168" s="16" t="s">
        <v>131</v>
      </c>
      <c r="BM168" s="151" t="s">
        <v>754</v>
      </c>
    </row>
    <row r="169" spans="2:65" s="13" customFormat="1" ht="10.199999999999999">
      <c r="B169" s="160"/>
      <c r="D169" s="154" t="s">
        <v>138</v>
      </c>
      <c r="F169" s="162" t="s">
        <v>755</v>
      </c>
      <c r="H169" s="163">
        <v>43.39</v>
      </c>
      <c r="I169" s="164"/>
      <c r="L169" s="160"/>
      <c r="M169" s="165"/>
      <c r="T169" s="166"/>
      <c r="AT169" s="161" t="s">
        <v>138</v>
      </c>
      <c r="AU169" s="161" t="s">
        <v>136</v>
      </c>
      <c r="AV169" s="13" t="s">
        <v>136</v>
      </c>
      <c r="AW169" s="13" t="s">
        <v>4</v>
      </c>
      <c r="AX169" s="13" t="s">
        <v>83</v>
      </c>
      <c r="AY169" s="161" t="s">
        <v>129</v>
      </c>
    </row>
    <row r="170" spans="2:65" s="1" customFormat="1" ht="24.15" customHeight="1">
      <c r="B170" s="31"/>
      <c r="C170" s="139" t="s">
        <v>283</v>
      </c>
      <c r="D170" s="139" t="s">
        <v>132</v>
      </c>
      <c r="E170" s="140" t="s">
        <v>300</v>
      </c>
      <c r="F170" s="141" t="s">
        <v>301</v>
      </c>
      <c r="G170" s="142" t="s">
        <v>156</v>
      </c>
      <c r="H170" s="143">
        <v>8.6780000000000008</v>
      </c>
      <c r="I170" s="144"/>
      <c r="J170" s="145">
        <f>ROUND(I170*H170,2)</f>
        <v>0</v>
      </c>
      <c r="K170" s="146"/>
      <c r="L170" s="31"/>
      <c r="M170" s="147" t="s">
        <v>1</v>
      </c>
      <c r="N170" s="148" t="s">
        <v>41</v>
      </c>
      <c r="P170" s="149">
        <f>O170*H170</f>
        <v>0</v>
      </c>
      <c r="Q170" s="149">
        <v>0</v>
      </c>
      <c r="R170" s="149">
        <f>Q170*H170</f>
        <v>0</v>
      </c>
      <c r="S170" s="149">
        <v>0</v>
      </c>
      <c r="T170" s="150">
        <f>S170*H170</f>
        <v>0</v>
      </c>
      <c r="AR170" s="151" t="s">
        <v>131</v>
      </c>
      <c r="AT170" s="151" t="s">
        <v>132</v>
      </c>
      <c r="AU170" s="151" t="s">
        <v>136</v>
      </c>
      <c r="AY170" s="16" t="s">
        <v>129</v>
      </c>
      <c r="BE170" s="152">
        <f>IF(N170="základná",J170,0)</f>
        <v>0</v>
      </c>
      <c r="BF170" s="152">
        <f>IF(N170="znížená",J170,0)</f>
        <v>0</v>
      </c>
      <c r="BG170" s="152">
        <f>IF(N170="zákl. prenesená",J170,0)</f>
        <v>0</v>
      </c>
      <c r="BH170" s="152">
        <f>IF(N170="zníž. prenesená",J170,0)</f>
        <v>0</v>
      </c>
      <c r="BI170" s="152">
        <f>IF(N170="nulová",J170,0)</f>
        <v>0</v>
      </c>
      <c r="BJ170" s="16" t="s">
        <v>136</v>
      </c>
      <c r="BK170" s="152">
        <f>ROUND(I170*H170,2)</f>
        <v>0</v>
      </c>
      <c r="BL170" s="16" t="s">
        <v>131</v>
      </c>
      <c r="BM170" s="151" t="s">
        <v>756</v>
      </c>
    </row>
    <row r="171" spans="2:65" s="11" customFormat="1" ht="25.95" customHeight="1">
      <c r="B171" s="128"/>
      <c r="D171" s="129" t="s">
        <v>74</v>
      </c>
      <c r="E171" s="130" t="s">
        <v>307</v>
      </c>
      <c r="F171" s="130" t="s">
        <v>308</v>
      </c>
      <c r="I171" s="131"/>
      <c r="J171" s="118">
        <f>BK171</f>
        <v>0</v>
      </c>
      <c r="L171" s="128"/>
      <c r="M171" s="132"/>
      <c r="P171" s="133">
        <f>P172</f>
        <v>0</v>
      </c>
      <c r="R171" s="133">
        <f>R172</f>
        <v>70.690747459999997</v>
      </c>
      <c r="T171" s="134">
        <f>T172</f>
        <v>0</v>
      </c>
      <c r="AR171" s="129" t="s">
        <v>136</v>
      </c>
      <c r="AT171" s="135" t="s">
        <v>74</v>
      </c>
      <c r="AU171" s="135" t="s">
        <v>75</v>
      </c>
      <c r="AY171" s="129" t="s">
        <v>129</v>
      </c>
      <c r="BK171" s="136">
        <f>BK172</f>
        <v>0</v>
      </c>
    </row>
    <row r="172" spans="2:65" s="11" customFormat="1" ht="22.8" customHeight="1">
      <c r="B172" s="128"/>
      <c r="D172" s="129" t="s">
        <v>74</v>
      </c>
      <c r="E172" s="137" t="s">
        <v>327</v>
      </c>
      <c r="F172" s="137" t="s">
        <v>328</v>
      </c>
      <c r="I172" s="131"/>
      <c r="J172" s="138">
        <f>BK172</f>
        <v>0</v>
      </c>
      <c r="L172" s="128"/>
      <c r="M172" s="132"/>
      <c r="P172" s="133">
        <f>SUM(P173:P189)</f>
        <v>0</v>
      </c>
      <c r="R172" s="133">
        <f>SUM(R173:R189)</f>
        <v>70.690747459999997</v>
      </c>
      <c r="T172" s="134">
        <f>SUM(T173:T189)</f>
        <v>0</v>
      </c>
      <c r="AR172" s="129" t="s">
        <v>136</v>
      </c>
      <c r="AT172" s="135" t="s">
        <v>74</v>
      </c>
      <c r="AU172" s="135" t="s">
        <v>83</v>
      </c>
      <c r="AY172" s="129" t="s">
        <v>129</v>
      </c>
      <c r="BK172" s="136">
        <f>SUM(BK173:BK189)</f>
        <v>0</v>
      </c>
    </row>
    <row r="173" spans="2:65" s="1" customFormat="1" ht="16.5" customHeight="1">
      <c r="B173" s="31"/>
      <c r="C173" s="139" t="s">
        <v>289</v>
      </c>
      <c r="D173" s="139" t="s">
        <v>132</v>
      </c>
      <c r="E173" s="140" t="s">
        <v>757</v>
      </c>
      <c r="F173" s="141" t="s">
        <v>758</v>
      </c>
      <c r="G173" s="142" t="s">
        <v>496</v>
      </c>
      <c r="H173" s="143">
        <v>1</v>
      </c>
      <c r="I173" s="144"/>
      <c r="J173" s="145">
        <f>ROUND(I173*H173,2)</f>
        <v>0</v>
      </c>
      <c r="K173" s="146"/>
      <c r="L173" s="31"/>
      <c r="M173" s="147" t="s">
        <v>1</v>
      </c>
      <c r="N173" s="148" t="s">
        <v>41</v>
      </c>
      <c r="P173" s="149">
        <f>O173*H173</f>
        <v>0</v>
      </c>
      <c r="Q173" s="149">
        <v>4.0000000000000002E-4</v>
      </c>
      <c r="R173" s="149">
        <f>Q173*H173</f>
        <v>4.0000000000000002E-4</v>
      </c>
      <c r="S173" s="149">
        <v>0</v>
      </c>
      <c r="T173" s="150">
        <f>S173*H173</f>
        <v>0</v>
      </c>
      <c r="AR173" s="151" t="s">
        <v>260</v>
      </c>
      <c r="AT173" s="151" t="s">
        <v>132</v>
      </c>
      <c r="AU173" s="151" t="s">
        <v>136</v>
      </c>
      <c r="AY173" s="16" t="s">
        <v>129</v>
      </c>
      <c r="BE173" s="152">
        <f>IF(N173="základná",J173,0)</f>
        <v>0</v>
      </c>
      <c r="BF173" s="152">
        <f>IF(N173="znížená",J173,0)</f>
        <v>0</v>
      </c>
      <c r="BG173" s="152">
        <f>IF(N173="zákl. prenesená",J173,0)</f>
        <v>0</v>
      </c>
      <c r="BH173" s="152">
        <f>IF(N173="zníž. prenesená",J173,0)</f>
        <v>0</v>
      </c>
      <c r="BI173" s="152">
        <f>IF(N173="nulová",J173,0)</f>
        <v>0</v>
      </c>
      <c r="BJ173" s="16" t="s">
        <v>136</v>
      </c>
      <c r="BK173" s="152">
        <f>ROUND(I173*H173,2)</f>
        <v>0</v>
      </c>
      <c r="BL173" s="16" t="s">
        <v>260</v>
      </c>
      <c r="BM173" s="151" t="s">
        <v>759</v>
      </c>
    </row>
    <row r="174" spans="2:65" s="1" customFormat="1" ht="33" customHeight="1">
      <c r="B174" s="31"/>
      <c r="C174" s="139" t="s">
        <v>291</v>
      </c>
      <c r="D174" s="139" t="s">
        <v>132</v>
      </c>
      <c r="E174" s="140" t="s">
        <v>760</v>
      </c>
      <c r="F174" s="141" t="s">
        <v>761</v>
      </c>
      <c r="G174" s="142" t="s">
        <v>135</v>
      </c>
      <c r="H174" s="143">
        <v>91.680999999999997</v>
      </c>
      <c r="I174" s="144"/>
      <c r="J174" s="145">
        <f>ROUND(I174*H174,2)</f>
        <v>0</v>
      </c>
      <c r="K174" s="146"/>
      <c r="L174" s="31"/>
      <c r="M174" s="147" t="s">
        <v>1</v>
      </c>
      <c r="N174" s="148" t="s">
        <v>41</v>
      </c>
      <c r="P174" s="149">
        <f>O174*H174</f>
        <v>0</v>
      </c>
      <c r="Q174" s="149">
        <v>4.0000000000000002E-4</v>
      </c>
      <c r="R174" s="149">
        <f>Q174*H174</f>
        <v>3.6672400000000001E-2</v>
      </c>
      <c r="S174" s="149">
        <v>0</v>
      </c>
      <c r="T174" s="150">
        <f>S174*H174</f>
        <v>0</v>
      </c>
      <c r="AR174" s="151" t="s">
        <v>260</v>
      </c>
      <c r="AT174" s="151" t="s">
        <v>132</v>
      </c>
      <c r="AU174" s="151" t="s">
        <v>136</v>
      </c>
      <c r="AY174" s="16" t="s">
        <v>129</v>
      </c>
      <c r="BE174" s="152">
        <f>IF(N174="základná",J174,0)</f>
        <v>0</v>
      </c>
      <c r="BF174" s="152">
        <f>IF(N174="znížená",J174,0)</f>
        <v>0</v>
      </c>
      <c r="BG174" s="152">
        <f>IF(N174="zákl. prenesená",J174,0)</f>
        <v>0</v>
      </c>
      <c r="BH174" s="152">
        <f>IF(N174="zníž. prenesená",J174,0)</f>
        <v>0</v>
      </c>
      <c r="BI174" s="152">
        <f>IF(N174="nulová",J174,0)</f>
        <v>0</v>
      </c>
      <c r="BJ174" s="16" t="s">
        <v>136</v>
      </c>
      <c r="BK174" s="152">
        <f>ROUND(I174*H174,2)</f>
        <v>0</v>
      </c>
      <c r="BL174" s="16" t="s">
        <v>260</v>
      </c>
      <c r="BM174" s="151" t="s">
        <v>762</v>
      </c>
    </row>
    <row r="175" spans="2:65" s="12" customFormat="1" ht="10.199999999999999">
      <c r="B175" s="153"/>
      <c r="D175" s="154" t="s">
        <v>138</v>
      </c>
      <c r="E175" s="155" t="s">
        <v>1</v>
      </c>
      <c r="F175" s="156" t="s">
        <v>763</v>
      </c>
      <c r="H175" s="155" t="s">
        <v>1</v>
      </c>
      <c r="I175" s="157"/>
      <c r="L175" s="153"/>
      <c r="M175" s="158"/>
      <c r="T175" s="159"/>
      <c r="AT175" s="155" t="s">
        <v>138</v>
      </c>
      <c r="AU175" s="155" t="s">
        <v>136</v>
      </c>
      <c r="AV175" s="12" t="s">
        <v>83</v>
      </c>
      <c r="AW175" s="12" t="s">
        <v>31</v>
      </c>
      <c r="AX175" s="12" t="s">
        <v>75</v>
      </c>
      <c r="AY175" s="155" t="s">
        <v>129</v>
      </c>
    </row>
    <row r="176" spans="2:65" s="13" customFormat="1" ht="10.199999999999999">
      <c r="B176" s="160"/>
      <c r="D176" s="154" t="s">
        <v>138</v>
      </c>
      <c r="E176" s="161" t="s">
        <v>1</v>
      </c>
      <c r="F176" s="162" t="s">
        <v>764</v>
      </c>
      <c r="H176" s="163">
        <v>77.174999999999997</v>
      </c>
      <c r="I176" s="164"/>
      <c r="L176" s="160"/>
      <c r="M176" s="165"/>
      <c r="T176" s="166"/>
      <c r="AT176" s="161" t="s">
        <v>138</v>
      </c>
      <c r="AU176" s="161" t="s">
        <v>136</v>
      </c>
      <c r="AV176" s="13" t="s">
        <v>136</v>
      </c>
      <c r="AW176" s="13" t="s">
        <v>31</v>
      </c>
      <c r="AX176" s="13" t="s">
        <v>75</v>
      </c>
      <c r="AY176" s="161" t="s">
        <v>129</v>
      </c>
    </row>
    <row r="177" spans="2:65" s="13" customFormat="1" ht="10.199999999999999">
      <c r="B177" s="160"/>
      <c r="D177" s="154" t="s">
        <v>138</v>
      </c>
      <c r="E177" s="161" t="s">
        <v>1</v>
      </c>
      <c r="F177" s="162" t="s">
        <v>765</v>
      </c>
      <c r="H177" s="163">
        <v>14.506</v>
      </c>
      <c r="I177" s="164"/>
      <c r="L177" s="160"/>
      <c r="M177" s="165"/>
      <c r="T177" s="166"/>
      <c r="AT177" s="161" t="s">
        <v>138</v>
      </c>
      <c r="AU177" s="161" t="s">
        <v>136</v>
      </c>
      <c r="AV177" s="13" t="s">
        <v>136</v>
      </c>
      <c r="AW177" s="13" t="s">
        <v>31</v>
      </c>
      <c r="AX177" s="13" t="s">
        <v>75</v>
      </c>
      <c r="AY177" s="161" t="s">
        <v>129</v>
      </c>
    </row>
    <row r="178" spans="2:65" s="14" customFormat="1" ht="10.199999999999999">
      <c r="B178" s="167"/>
      <c r="D178" s="154" t="s">
        <v>138</v>
      </c>
      <c r="E178" s="168" t="s">
        <v>1</v>
      </c>
      <c r="F178" s="169" t="s">
        <v>141</v>
      </c>
      <c r="H178" s="170">
        <v>91.680999999999997</v>
      </c>
      <c r="I178" s="171"/>
      <c r="L178" s="167"/>
      <c r="M178" s="172"/>
      <c r="T178" s="173"/>
      <c r="AT178" s="168" t="s">
        <v>138</v>
      </c>
      <c r="AU178" s="168" t="s">
        <v>136</v>
      </c>
      <c r="AV178" s="14" t="s">
        <v>131</v>
      </c>
      <c r="AW178" s="14" t="s">
        <v>31</v>
      </c>
      <c r="AX178" s="14" t="s">
        <v>83</v>
      </c>
      <c r="AY178" s="168" t="s">
        <v>129</v>
      </c>
    </row>
    <row r="179" spans="2:65" s="1" customFormat="1" ht="37.799999999999997" customHeight="1">
      <c r="B179" s="31"/>
      <c r="C179" s="187" t="s">
        <v>294</v>
      </c>
      <c r="D179" s="187" t="s">
        <v>215</v>
      </c>
      <c r="E179" s="188" t="s">
        <v>766</v>
      </c>
      <c r="F179" s="189" t="s">
        <v>767</v>
      </c>
      <c r="G179" s="190" t="s">
        <v>135</v>
      </c>
      <c r="H179" s="191">
        <v>91.680999999999997</v>
      </c>
      <c r="I179" s="192"/>
      <c r="J179" s="193">
        <f>ROUND(I179*H179,2)</f>
        <v>0</v>
      </c>
      <c r="K179" s="194"/>
      <c r="L179" s="195"/>
      <c r="M179" s="196" t="s">
        <v>1</v>
      </c>
      <c r="N179" s="197" t="s">
        <v>41</v>
      </c>
      <c r="P179" s="149">
        <f>O179*H179</f>
        <v>0</v>
      </c>
      <c r="Q179" s="149">
        <v>1.026E-2</v>
      </c>
      <c r="R179" s="149">
        <f>Q179*H179</f>
        <v>0.94064705999999998</v>
      </c>
      <c r="S179" s="149">
        <v>0</v>
      </c>
      <c r="T179" s="150">
        <f>S179*H179</f>
        <v>0</v>
      </c>
      <c r="AR179" s="151" t="s">
        <v>167</v>
      </c>
      <c r="AT179" s="151" t="s">
        <v>215</v>
      </c>
      <c r="AU179" s="151" t="s">
        <v>136</v>
      </c>
      <c r="AY179" s="16" t="s">
        <v>129</v>
      </c>
      <c r="BE179" s="152">
        <f>IF(N179="základná",J179,0)</f>
        <v>0</v>
      </c>
      <c r="BF179" s="152">
        <f>IF(N179="znížená",J179,0)</f>
        <v>0</v>
      </c>
      <c r="BG179" s="152">
        <f>IF(N179="zákl. prenesená",J179,0)</f>
        <v>0</v>
      </c>
      <c r="BH179" s="152">
        <f>IF(N179="zníž. prenesená",J179,0)</f>
        <v>0</v>
      </c>
      <c r="BI179" s="152">
        <f>IF(N179="nulová",J179,0)</f>
        <v>0</v>
      </c>
      <c r="BJ179" s="16" t="s">
        <v>136</v>
      </c>
      <c r="BK179" s="152">
        <f>ROUND(I179*H179,2)</f>
        <v>0</v>
      </c>
      <c r="BL179" s="16" t="s">
        <v>260</v>
      </c>
      <c r="BM179" s="151" t="s">
        <v>768</v>
      </c>
    </row>
    <row r="180" spans="2:65" s="1" customFormat="1" ht="24.15" customHeight="1">
      <c r="B180" s="31"/>
      <c r="C180" s="139" t="s">
        <v>296</v>
      </c>
      <c r="D180" s="139" t="s">
        <v>132</v>
      </c>
      <c r="E180" s="140" t="s">
        <v>769</v>
      </c>
      <c r="F180" s="141" t="s">
        <v>770</v>
      </c>
      <c r="G180" s="142" t="s">
        <v>771</v>
      </c>
      <c r="H180" s="143">
        <v>6274.8</v>
      </c>
      <c r="I180" s="144"/>
      <c r="J180" s="145">
        <f>ROUND(I180*H180,2)</f>
        <v>0</v>
      </c>
      <c r="K180" s="146"/>
      <c r="L180" s="31"/>
      <c r="M180" s="147" t="s">
        <v>1</v>
      </c>
      <c r="N180" s="148" t="s">
        <v>41</v>
      </c>
      <c r="P180" s="149">
        <f>O180*H180</f>
        <v>0</v>
      </c>
      <c r="Q180" s="149">
        <v>5.0000000000000002E-5</v>
      </c>
      <c r="R180" s="149">
        <f>Q180*H180</f>
        <v>0.31374000000000002</v>
      </c>
      <c r="S180" s="149">
        <v>0</v>
      </c>
      <c r="T180" s="150">
        <f>S180*H180</f>
        <v>0</v>
      </c>
      <c r="AR180" s="151" t="s">
        <v>260</v>
      </c>
      <c r="AT180" s="151" t="s">
        <v>132</v>
      </c>
      <c r="AU180" s="151" t="s">
        <v>136</v>
      </c>
      <c r="AY180" s="16" t="s">
        <v>129</v>
      </c>
      <c r="BE180" s="152">
        <f>IF(N180="základná",J180,0)</f>
        <v>0</v>
      </c>
      <c r="BF180" s="152">
        <f>IF(N180="znížená",J180,0)</f>
        <v>0</v>
      </c>
      <c r="BG180" s="152">
        <f>IF(N180="zákl. prenesená",J180,0)</f>
        <v>0</v>
      </c>
      <c r="BH180" s="152">
        <f>IF(N180="zníž. prenesená",J180,0)</f>
        <v>0</v>
      </c>
      <c r="BI180" s="152">
        <f>IF(N180="nulová",J180,0)</f>
        <v>0</v>
      </c>
      <c r="BJ180" s="16" t="s">
        <v>136</v>
      </c>
      <c r="BK180" s="152">
        <f>ROUND(I180*H180,2)</f>
        <v>0</v>
      </c>
      <c r="BL180" s="16" t="s">
        <v>260</v>
      </c>
      <c r="BM180" s="151" t="s">
        <v>772</v>
      </c>
    </row>
    <row r="181" spans="2:65" s="12" customFormat="1" ht="10.199999999999999">
      <c r="B181" s="153"/>
      <c r="D181" s="154" t="s">
        <v>138</v>
      </c>
      <c r="E181" s="155" t="s">
        <v>1</v>
      </c>
      <c r="F181" s="156" t="s">
        <v>773</v>
      </c>
      <c r="H181" s="155" t="s">
        <v>1</v>
      </c>
      <c r="I181" s="157"/>
      <c r="L181" s="153"/>
      <c r="M181" s="158"/>
      <c r="T181" s="159"/>
      <c r="AT181" s="155" t="s">
        <v>138</v>
      </c>
      <c r="AU181" s="155" t="s">
        <v>136</v>
      </c>
      <c r="AV181" s="12" t="s">
        <v>83</v>
      </c>
      <c r="AW181" s="12" t="s">
        <v>31</v>
      </c>
      <c r="AX181" s="12" t="s">
        <v>75</v>
      </c>
      <c r="AY181" s="155" t="s">
        <v>129</v>
      </c>
    </row>
    <row r="182" spans="2:65" s="13" customFormat="1" ht="10.199999999999999">
      <c r="B182" s="160"/>
      <c r="D182" s="154" t="s">
        <v>138</v>
      </c>
      <c r="E182" s="161" t="s">
        <v>1</v>
      </c>
      <c r="F182" s="162" t="s">
        <v>774</v>
      </c>
      <c r="H182" s="163">
        <v>6274.8</v>
      </c>
      <c r="I182" s="164"/>
      <c r="L182" s="160"/>
      <c r="M182" s="165"/>
      <c r="T182" s="166"/>
      <c r="AT182" s="161" t="s">
        <v>138</v>
      </c>
      <c r="AU182" s="161" t="s">
        <v>136</v>
      </c>
      <c r="AV182" s="13" t="s">
        <v>136</v>
      </c>
      <c r="AW182" s="13" t="s">
        <v>31</v>
      </c>
      <c r="AX182" s="13" t="s">
        <v>75</v>
      </c>
      <c r="AY182" s="161" t="s">
        <v>129</v>
      </c>
    </row>
    <row r="183" spans="2:65" s="14" customFormat="1" ht="10.199999999999999">
      <c r="B183" s="167"/>
      <c r="D183" s="154" t="s">
        <v>138</v>
      </c>
      <c r="E183" s="168" t="s">
        <v>1</v>
      </c>
      <c r="F183" s="169" t="s">
        <v>141</v>
      </c>
      <c r="H183" s="170">
        <v>6274.8</v>
      </c>
      <c r="I183" s="171"/>
      <c r="L183" s="167"/>
      <c r="M183" s="172"/>
      <c r="T183" s="173"/>
      <c r="AT183" s="168" t="s">
        <v>138</v>
      </c>
      <c r="AU183" s="168" t="s">
        <v>136</v>
      </c>
      <c r="AV183" s="14" t="s">
        <v>131</v>
      </c>
      <c r="AW183" s="14" t="s">
        <v>31</v>
      </c>
      <c r="AX183" s="14" t="s">
        <v>83</v>
      </c>
      <c r="AY183" s="168" t="s">
        <v>129</v>
      </c>
    </row>
    <row r="184" spans="2:65" s="1" customFormat="1" ht="16.5" customHeight="1">
      <c r="B184" s="31"/>
      <c r="C184" s="187" t="s">
        <v>299</v>
      </c>
      <c r="D184" s="187" t="s">
        <v>215</v>
      </c>
      <c r="E184" s="188" t="s">
        <v>775</v>
      </c>
      <c r="F184" s="189" t="s">
        <v>776</v>
      </c>
      <c r="G184" s="190" t="s">
        <v>771</v>
      </c>
      <c r="H184" s="191">
        <v>6274.8</v>
      </c>
      <c r="I184" s="192"/>
      <c r="J184" s="193">
        <f>ROUND(I184*H184,2)</f>
        <v>0</v>
      </c>
      <c r="K184" s="194"/>
      <c r="L184" s="195"/>
      <c r="M184" s="196" t="s">
        <v>1</v>
      </c>
      <c r="N184" s="197" t="s">
        <v>41</v>
      </c>
      <c r="P184" s="149">
        <f>O184*H184</f>
        <v>0</v>
      </c>
      <c r="Q184" s="149">
        <v>1.0999999999999999E-2</v>
      </c>
      <c r="R184" s="149">
        <f>Q184*H184</f>
        <v>69.022800000000004</v>
      </c>
      <c r="S184" s="149">
        <v>0</v>
      </c>
      <c r="T184" s="150">
        <f>S184*H184</f>
        <v>0</v>
      </c>
      <c r="AR184" s="151" t="s">
        <v>167</v>
      </c>
      <c r="AT184" s="151" t="s">
        <v>215</v>
      </c>
      <c r="AU184" s="151" t="s">
        <v>136</v>
      </c>
      <c r="AY184" s="16" t="s">
        <v>129</v>
      </c>
      <c r="BE184" s="152">
        <f>IF(N184="základná",J184,0)</f>
        <v>0</v>
      </c>
      <c r="BF184" s="152">
        <f>IF(N184="znížená",J184,0)</f>
        <v>0</v>
      </c>
      <c r="BG184" s="152">
        <f>IF(N184="zákl. prenesená",J184,0)</f>
        <v>0</v>
      </c>
      <c r="BH184" s="152">
        <f>IF(N184="zníž. prenesená",J184,0)</f>
        <v>0</v>
      </c>
      <c r="BI184" s="152">
        <f>IF(N184="nulová",J184,0)</f>
        <v>0</v>
      </c>
      <c r="BJ184" s="16" t="s">
        <v>136</v>
      </c>
      <c r="BK184" s="152">
        <f>ROUND(I184*H184,2)</f>
        <v>0</v>
      </c>
      <c r="BL184" s="16" t="s">
        <v>260</v>
      </c>
      <c r="BM184" s="151" t="s">
        <v>777</v>
      </c>
    </row>
    <row r="185" spans="2:65" s="1" customFormat="1" ht="16.5" customHeight="1">
      <c r="B185" s="31"/>
      <c r="C185" s="139" t="s">
        <v>303</v>
      </c>
      <c r="D185" s="139" t="s">
        <v>132</v>
      </c>
      <c r="E185" s="140" t="s">
        <v>778</v>
      </c>
      <c r="F185" s="141" t="s">
        <v>779</v>
      </c>
      <c r="G185" s="142" t="s">
        <v>771</v>
      </c>
      <c r="H185" s="143">
        <v>6274.8</v>
      </c>
      <c r="I185" s="144"/>
      <c r="J185" s="145">
        <f>ROUND(I185*H185,2)</f>
        <v>0</v>
      </c>
      <c r="K185" s="146"/>
      <c r="L185" s="31"/>
      <c r="M185" s="147" t="s">
        <v>1</v>
      </c>
      <c r="N185" s="148" t="s">
        <v>41</v>
      </c>
      <c r="P185" s="149">
        <f>O185*H185</f>
        <v>0</v>
      </c>
      <c r="Q185" s="149">
        <v>6.0000000000000002E-5</v>
      </c>
      <c r="R185" s="149">
        <f>Q185*H185</f>
        <v>0.37648800000000004</v>
      </c>
      <c r="S185" s="149">
        <v>0</v>
      </c>
      <c r="T185" s="150">
        <f>S185*H185</f>
        <v>0</v>
      </c>
      <c r="AR185" s="151" t="s">
        <v>260</v>
      </c>
      <c r="AT185" s="151" t="s">
        <v>132</v>
      </c>
      <c r="AU185" s="151" t="s">
        <v>136</v>
      </c>
      <c r="AY185" s="16" t="s">
        <v>129</v>
      </c>
      <c r="BE185" s="152">
        <f>IF(N185="základná",J185,0)</f>
        <v>0</v>
      </c>
      <c r="BF185" s="152">
        <f>IF(N185="znížená",J185,0)</f>
        <v>0</v>
      </c>
      <c r="BG185" s="152">
        <f>IF(N185="zákl. prenesená",J185,0)</f>
        <v>0</v>
      </c>
      <c r="BH185" s="152">
        <f>IF(N185="zníž. prenesená",J185,0)</f>
        <v>0</v>
      </c>
      <c r="BI185" s="152">
        <f>IF(N185="nulová",J185,0)</f>
        <v>0</v>
      </c>
      <c r="BJ185" s="16" t="s">
        <v>136</v>
      </c>
      <c r="BK185" s="152">
        <f>ROUND(I185*H185,2)</f>
        <v>0</v>
      </c>
      <c r="BL185" s="16" t="s">
        <v>260</v>
      </c>
      <c r="BM185" s="151" t="s">
        <v>780</v>
      </c>
    </row>
    <row r="186" spans="2:65" s="12" customFormat="1" ht="10.199999999999999">
      <c r="B186" s="153"/>
      <c r="D186" s="154" t="s">
        <v>138</v>
      </c>
      <c r="E186" s="155" t="s">
        <v>1</v>
      </c>
      <c r="F186" s="156" t="s">
        <v>139</v>
      </c>
      <c r="H186" s="155" t="s">
        <v>1</v>
      </c>
      <c r="I186" s="157"/>
      <c r="L186" s="153"/>
      <c r="M186" s="158"/>
      <c r="T186" s="159"/>
      <c r="AT186" s="155" t="s">
        <v>138</v>
      </c>
      <c r="AU186" s="155" t="s">
        <v>136</v>
      </c>
      <c r="AV186" s="12" t="s">
        <v>83</v>
      </c>
      <c r="AW186" s="12" t="s">
        <v>31</v>
      </c>
      <c r="AX186" s="12" t="s">
        <v>75</v>
      </c>
      <c r="AY186" s="155" t="s">
        <v>129</v>
      </c>
    </row>
    <row r="187" spans="2:65" s="13" customFormat="1" ht="10.199999999999999">
      <c r="B187" s="160"/>
      <c r="D187" s="154" t="s">
        <v>138</v>
      </c>
      <c r="E187" s="161" t="s">
        <v>1</v>
      </c>
      <c r="F187" s="162" t="s">
        <v>781</v>
      </c>
      <c r="H187" s="163">
        <v>6274.8</v>
      </c>
      <c r="I187" s="164"/>
      <c r="L187" s="160"/>
      <c r="M187" s="165"/>
      <c r="T187" s="166"/>
      <c r="AT187" s="161" t="s">
        <v>138</v>
      </c>
      <c r="AU187" s="161" t="s">
        <v>136</v>
      </c>
      <c r="AV187" s="13" t="s">
        <v>136</v>
      </c>
      <c r="AW187" s="13" t="s">
        <v>31</v>
      </c>
      <c r="AX187" s="13" t="s">
        <v>75</v>
      </c>
      <c r="AY187" s="161" t="s">
        <v>129</v>
      </c>
    </row>
    <row r="188" spans="2:65" s="14" customFormat="1" ht="10.199999999999999">
      <c r="B188" s="167"/>
      <c r="D188" s="154" t="s">
        <v>138</v>
      </c>
      <c r="E188" s="168" t="s">
        <v>1</v>
      </c>
      <c r="F188" s="169" t="s">
        <v>141</v>
      </c>
      <c r="H188" s="170">
        <v>6274.8</v>
      </c>
      <c r="I188" s="171"/>
      <c r="L188" s="167"/>
      <c r="M188" s="172"/>
      <c r="T188" s="173"/>
      <c r="AT188" s="168" t="s">
        <v>138</v>
      </c>
      <c r="AU188" s="168" t="s">
        <v>136</v>
      </c>
      <c r="AV188" s="14" t="s">
        <v>131</v>
      </c>
      <c r="AW188" s="14" t="s">
        <v>31</v>
      </c>
      <c r="AX188" s="14" t="s">
        <v>83</v>
      </c>
      <c r="AY188" s="168" t="s">
        <v>129</v>
      </c>
    </row>
    <row r="189" spans="2:65" s="1" customFormat="1" ht="24.15" customHeight="1">
      <c r="B189" s="31"/>
      <c r="C189" s="139" t="s">
        <v>311</v>
      </c>
      <c r="D189" s="139" t="s">
        <v>132</v>
      </c>
      <c r="E189" s="140" t="s">
        <v>782</v>
      </c>
      <c r="F189" s="141" t="s">
        <v>783</v>
      </c>
      <c r="G189" s="142" t="s">
        <v>191</v>
      </c>
      <c r="H189" s="174"/>
      <c r="I189" s="144"/>
      <c r="J189" s="145">
        <f>ROUND(I189*H189,2)</f>
        <v>0</v>
      </c>
      <c r="K189" s="146"/>
      <c r="L189" s="31"/>
      <c r="M189" s="147" t="s">
        <v>1</v>
      </c>
      <c r="N189" s="148" t="s">
        <v>41</v>
      </c>
      <c r="P189" s="149">
        <f>O189*H189</f>
        <v>0</v>
      </c>
      <c r="Q189" s="149">
        <v>0</v>
      </c>
      <c r="R189" s="149">
        <f>Q189*H189</f>
        <v>0</v>
      </c>
      <c r="S189" s="149">
        <v>0</v>
      </c>
      <c r="T189" s="150">
        <f>S189*H189</f>
        <v>0</v>
      </c>
      <c r="AR189" s="151" t="s">
        <v>260</v>
      </c>
      <c r="AT189" s="151" t="s">
        <v>132</v>
      </c>
      <c r="AU189" s="151" t="s">
        <v>136</v>
      </c>
      <c r="AY189" s="16" t="s">
        <v>129</v>
      </c>
      <c r="BE189" s="152">
        <f>IF(N189="základná",J189,0)</f>
        <v>0</v>
      </c>
      <c r="BF189" s="152">
        <f>IF(N189="znížená",J189,0)</f>
        <v>0</v>
      </c>
      <c r="BG189" s="152">
        <f>IF(N189="zákl. prenesená",J189,0)</f>
        <v>0</v>
      </c>
      <c r="BH189" s="152">
        <f>IF(N189="zníž. prenesená",J189,0)</f>
        <v>0</v>
      </c>
      <c r="BI189" s="152">
        <f>IF(N189="nulová",J189,0)</f>
        <v>0</v>
      </c>
      <c r="BJ189" s="16" t="s">
        <v>136</v>
      </c>
      <c r="BK189" s="152">
        <f>ROUND(I189*H189,2)</f>
        <v>0</v>
      </c>
      <c r="BL189" s="16" t="s">
        <v>260</v>
      </c>
      <c r="BM189" s="151" t="s">
        <v>784</v>
      </c>
    </row>
    <row r="190" spans="2:65" s="11" customFormat="1" ht="25.95" customHeight="1">
      <c r="B190" s="128"/>
      <c r="D190" s="129" t="s">
        <v>74</v>
      </c>
      <c r="E190" s="130" t="s">
        <v>215</v>
      </c>
      <c r="F190" s="130" t="s">
        <v>419</v>
      </c>
      <c r="I190" s="131"/>
      <c r="J190" s="118">
        <f>BK190</f>
        <v>0</v>
      </c>
      <c r="L190" s="128"/>
      <c r="M190" s="132"/>
      <c r="P190" s="133">
        <f>P191</f>
        <v>0</v>
      </c>
      <c r="R190" s="133">
        <f>R191</f>
        <v>0</v>
      </c>
      <c r="T190" s="134">
        <f>T191</f>
        <v>0</v>
      </c>
      <c r="AR190" s="129" t="s">
        <v>214</v>
      </c>
      <c r="AT190" s="135" t="s">
        <v>74</v>
      </c>
      <c r="AU190" s="135" t="s">
        <v>75</v>
      </c>
      <c r="AY190" s="129" t="s">
        <v>129</v>
      </c>
      <c r="BK190" s="136">
        <f>BK191</f>
        <v>0</v>
      </c>
    </row>
    <row r="191" spans="2:65" s="11" customFormat="1" ht="22.8" customHeight="1">
      <c r="B191" s="128"/>
      <c r="D191" s="129" t="s">
        <v>74</v>
      </c>
      <c r="E191" s="137" t="s">
        <v>785</v>
      </c>
      <c r="F191" s="137" t="s">
        <v>786</v>
      </c>
      <c r="I191" s="131"/>
      <c r="J191" s="138">
        <f>BK191</f>
        <v>0</v>
      </c>
      <c r="L191" s="128"/>
      <c r="M191" s="132"/>
      <c r="P191" s="133">
        <f>SUM(P192:P193)</f>
        <v>0</v>
      </c>
      <c r="R191" s="133">
        <f>SUM(R192:R193)</f>
        <v>0</v>
      </c>
      <c r="T191" s="134">
        <f>SUM(T192:T193)</f>
        <v>0</v>
      </c>
      <c r="AR191" s="129" t="s">
        <v>214</v>
      </c>
      <c r="AT191" s="135" t="s">
        <v>74</v>
      </c>
      <c r="AU191" s="135" t="s">
        <v>83</v>
      </c>
      <c r="AY191" s="129" t="s">
        <v>129</v>
      </c>
      <c r="BK191" s="136">
        <f>SUM(BK192:BK193)</f>
        <v>0</v>
      </c>
    </row>
    <row r="192" spans="2:65" s="1" customFormat="1" ht="16.5" customHeight="1">
      <c r="B192" s="31"/>
      <c r="C192" s="139" t="s">
        <v>153</v>
      </c>
      <c r="D192" s="139" t="s">
        <v>132</v>
      </c>
      <c r="E192" s="140" t="s">
        <v>787</v>
      </c>
      <c r="F192" s="141" t="s">
        <v>788</v>
      </c>
      <c r="G192" s="142" t="s">
        <v>218</v>
      </c>
      <c r="H192" s="143">
        <v>1</v>
      </c>
      <c r="I192" s="144"/>
      <c r="J192" s="145">
        <f>ROUND(I192*H192,2)</f>
        <v>0</v>
      </c>
      <c r="K192" s="146"/>
      <c r="L192" s="31"/>
      <c r="M192" s="147" t="s">
        <v>1</v>
      </c>
      <c r="N192" s="148" t="s">
        <v>41</v>
      </c>
      <c r="P192" s="149">
        <f>O192*H192</f>
        <v>0</v>
      </c>
      <c r="Q192" s="149">
        <v>0</v>
      </c>
      <c r="R192" s="149">
        <f>Q192*H192</f>
        <v>0</v>
      </c>
      <c r="S192" s="149">
        <v>0</v>
      </c>
      <c r="T192" s="150">
        <f>S192*H192</f>
        <v>0</v>
      </c>
      <c r="AR192" s="151" t="s">
        <v>426</v>
      </c>
      <c r="AT192" s="151" t="s">
        <v>132</v>
      </c>
      <c r="AU192" s="151" t="s">
        <v>136</v>
      </c>
      <c r="AY192" s="16" t="s">
        <v>129</v>
      </c>
      <c r="BE192" s="152">
        <f>IF(N192="základná",J192,0)</f>
        <v>0</v>
      </c>
      <c r="BF192" s="152">
        <f>IF(N192="znížená",J192,0)</f>
        <v>0</v>
      </c>
      <c r="BG192" s="152">
        <f>IF(N192="zákl. prenesená",J192,0)</f>
        <v>0</v>
      </c>
      <c r="BH192" s="152">
        <f>IF(N192="zníž. prenesená",J192,0)</f>
        <v>0</v>
      </c>
      <c r="BI192" s="152">
        <f>IF(N192="nulová",J192,0)</f>
        <v>0</v>
      </c>
      <c r="BJ192" s="16" t="s">
        <v>136</v>
      </c>
      <c r="BK192" s="152">
        <f>ROUND(I192*H192,2)</f>
        <v>0</v>
      </c>
      <c r="BL192" s="16" t="s">
        <v>426</v>
      </c>
      <c r="BM192" s="151" t="s">
        <v>789</v>
      </c>
    </row>
    <row r="193" spans="2:65" s="1" customFormat="1" ht="409.6">
      <c r="B193" s="31"/>
      <c r="D193" s="154" t="s">
        <v>564</v>
      </c>
      <c r="F193" s="200" t="s">
        <v>790</v>
      </c>
      <c r="I193" s="199"/>
      <c r="L193" s="31"/>
      <c r="M193" s="175"/>
      <c r="T193" s="58"/>
      <c r="AT193" s="16" t="s">
        <v>564</v>
      </c>
      <c r="AU193" s="16" t="s">
        <v>136</v>
      </c>
    </row>
    <row r="194" spans="2:65" s="11" customFormat="1" ht="25.95" customHeight="1">
      <c r="B194" s="128"/>
      <c r="D194" s="129" t="s">
        <v>74</v>
      </c>
      <c r="E194" s="130" t="s">
        <v>186</v>
      </c>
      <c r="F194" s="130" t="s">
        <v>187</v>
      </c>
      <c r="I194" s="131"/>
      <c r="J194" s="118">
        <f>BK194</f>
        <v>0</v>
      </c>
      <c r="L194" s="128"/>
      <c r="M194" s="132"/>
      <c r="P194" s="133">
        <f>P195</f>
        <v>0</v>
      </c>
      <c r="R194" s="133">
        <f>R195</f>
        <v>0</v>
      </c>
      <c r="T194" s="134">
        <f>T195</f>
        <v>0</v>
      </c>
      <c r="AR194" s="129" t="s">
        <v>142</v>
      </c>
      <c r="AT194" s="135" t="s">
        <v>74</v>
      </c>
      <c r="AU194" s="135" t="s">
        <v>75</v>
      </c>
      <c r="AY194" s="129" t="s">
        <v>129</v>
      </c>
      <c r="BK194" s="136">
        <f>BK195</f>
        <v>0</v>
      </c>
    </row>
    <row r="195" spans="2:65" s="1" customFormat="1" ht="16.5" customHeight="1">
      <c r="B195" s="31"/>
      <c r="C195" s="139" t="s">
        <v>158</v>
      </c>
      <c r="D195" s="139" t="s">
        <v>132</v>
      </c>
      <c r="E195" s="140" t="s">
        <v>189</v>
      </c>
      <c r="F195" s="141" t="s">
        <v>190</v>
      </c>
      <c r="G195" s="142" t="s">
        <v>191</v>
      </c>
      <c r="H195" s="174"/>
      <c r="I195" s="144"/>
      <c r="J195" s="145">
        <f>ROUND(I195*H195,2)</f>
        <v>0</v>
      </c>
      <c r="K195" s="146"/>
      <c r="L195" s="31"/>
      <c r="M195" s="147" t="s">
        <v>1</v>
      </c>
      <c r="N195" s="148" t="s">
        <v>41</v>
      </c>
      <c r="P195" s="149">
        <f>O195*H195</f>
        <v>0</v>
      </c>
      <c r="Q195" s="149">
        <v>0</v>
      </c>
      <c r="R195" s="149">
        <f>Q195*H195</f>
        <v>0</v>
      </c>
      <c r="S195" s="149">
        <v>0</v>
      </c>
      <c r="T195" s="150">
        <f>S195*H195</f>
        <v>0</v>
      </c>
      <c r="AR195" s="151" t="s">
        <v>192</v>
      </c>
      <c r="AT195" s="151" t="s">
        <v>132</v>
      </c>
      <c r="AU195" s="151" t="s">
        <v>83</v>
      </c>
      <c r="AY195" s="16" t="s">
        <v>129</v>
      </c>
      <c r="BE195" s="152">
        <f>IF(N195="základná",J195,0)</f>
        <v>0</v>
      </c>
      <c r="BF195" s="152">
        <f>IF(N195="znížená",J195,0)</f>
        <v>0</v>
      </c>
      <c r="BG195" s="152">
        <f>IF(N195="zákl. prenesená",J195,0)</f>
        <v>0</v>
      </c>
      <c r="BH195" s="152">
        <f>IF(N195="zníž. prenesená",J195,0)</f>
        <v>0</v>
      </c>
      <c r="BI195" s="152">
        <f>IF(N195="nulová",J195,0)</f>
        <v>0</v>
      </c>
      <c r="BJ195" s="16" t="s">
        <v>136</v>
      </c>
      <c r="BK195" s="152">
        <f>ROUND(I195*H195,2)</f>
        <v>0</v>
      </c>
      <c r="BL195" s="16" t="s">
        <v>192</v>
      </c>
      <c r="BM195" s="151" t="s">
        <v>791</v>
      </c>
    </row>
    <row r="196" spans="2:65" s="1" customFormat="1" ht="49.95" customHeight="1">
      <c r="B196" s="31"/>
      <c r="E196" s="130" t="s">
        <v>194</v>
      </c>
      <c r="F196" s="130" t="s">
        <v>195</v>
      </c>
      <c r="J196" s="118">
        <f t="shared" ref="J196:J201" si="0">BK196</f>
        <v>0</v>
      </c>
      <c r="L196" s="31"/>
      <c r="M196" s="175"/>
      <c r="T196" s="58"/>
      <c r="AT196" s="16" t="s">
        <v>74</v>
      </c>
      <c r="AU196" s="16" t="s">
        <v>75</v>
      </c>
      <c r="AY196" s="16" t="s">
        <v>196</v>
      </c>
      <c r="BK196" s="152">
        <f>SUM(BK197:BK201)</f>
        <v>0</v>
      </c>
    </row>
    <row r="197" spans="2:65" s="1" customFormat="1" ht="16.350000000000001" customHeight="1">
      <c r="B197" s="31"/>
      <c r="C197" s="176" t="s">
        <v>1</v>
      </c>
      <c r="D197" s="176" t="s">
        <v>132</v>
      </c>
      <c r="E197" s="177" t="s">
        <v>1</v>
      </c>
      <c r="F197" s="178" t="s">
        <v>1</v>
      </c>
      <c r="G197" s="179" t="s">
        <v>1</v>
      </c>
      <c r="H197" s="180"/>
      <c r="I197" s="181"/>
      <c r="J197" s="182">
        <f t="shared" si="0"/>
        <v>0</v>
      </c>
      <c r="K197" s="146"/>
      <c r="L197" s="31"/>
      <c r="M197" s="183" t="s">
        <v>1</v>
      </c>
      <c r="N197" s="184" t="s">
        <v>41</v>
      </c>
      <c r="T197" s="58"/>
      <c r="AT197" s="16" t="s">
        <v>196</v>
      </c>
      <c r="AU197" s="16" t="s">
        <v>83</v>
      </c>
      <c r="AY197" s="16" t="s">
        <v>196</v>
      </c>
      <c r="BE197" s="152">
        <f>IF(N197="základná",J197,0)</f>
        <v>0</v>
      </c>
      <c r="BF197" s="152">
        <f>IF(N197="znížená",J197,0)</f>
        <v>0</v>
      </c>
      <c r="BG197" s="152">
        <f>IF(N197="zákl. prenesená",J197,0)</f>
        <v>0</v>
      </c>
      <c r="BH197" s="152">
        <f>IF(N197="zníž. prenesená",J197,0)</f>
        <v>0</v>
      </c>
      <c r="BI197" s="152">
        <f>IF(N197="nulová",J197,0)</f>
        <v>0</v>
      </c>
      <c r="BJ197" s="16" t="s">
        <v>136</v>
      </c>
      <c r="BK197" s="152">
        <f>I197*H197</f>
        <v>0</v>
      </c>
    </row>
    <row r="198" spans="2:65" s="1" customFormat="1" ht="16.350000000000001" customHeight="1">
      <c r="B198" s="31"/>
      <c r="C198" s="176" t="s">
        <v>1</v>
      </c>
      <c r="D198" s="176" t="s">
        <v>132</v>
      </c>
      <c r="E198" s="177" t="s">
        <v>1</v>
      </c>
      <c r="F198" s="178" t="s">
        <v>1</v>
      </c>
      <c r="G198" s="179" t="s">
        <v>1</v>
      </c>
      <c r="H198" s="180"/>
      <c r="I198" s="181"/>
      <c r="J198" s="182">
        <f t="shared" si="0"/>
        <v>0</v>
      </c>
      <c r="K198" s="146"/>
      <c r="L198" s="31"/>
      <c r="M198" s="183" t="s">
        <v>1</v>
      </c>
      <c r="N198" s="184" t="s">
        <v>41</v>
      </c>
      <c r="T198" s="58"/>
      <c r="AT198" s="16" t="s">
        <v>196</v>
      </c>
      <c r="AU198" s="16" t="s">
        <v>83</v>
      </c>
      <c r="AY198" s="16" t="s">
        <v>196</v>
      </c>
      <c r="BE198" s="152">
        <f>IF(N198="základná",J198,0)</f>
        <v>0</v>
      </c>
      <c r="BF198" s="152">
        <f>IF(N198="znížená",J198,0)</f>
        <v>0</v>
      </c>
      <c r="BG198" s="152">
        <f>IF(N198="zákl. prenesená",J198,0)</f>
        <v>0</v>
      </c>
      <c r="BH198" s="152">
        <f>IF(N198="zníž. prenesená",J198,0)</f>
        <v>0</v>
      </c>
      <c r="BI198" s="152">
        <f>IF(N198="nulová",J198,0)</f>
        <v>0</v>
      </c>
      <c r="BJ198" s="16" t="s">
        <v>136</v>
      </c>
      <c r="BK198" s="152">
        <f>I198*H198</f>
        <v>0</v>
      </c>
    </row>
    <row r="199" spans="2:65" s="1" customFormat="1" ht="16.350000000000001" customHeight="1">
      <c r="B199" s="31"/>
      <c r="C199" s="176" t="s">
        <v>1</v>
      </c>
      <c r="D199" s="176" t="s">
        <v>132</v>
      </c>
      <c r="E199" s="177" t="s">
        <v>1</v>
      </c>
      <c r="F199" s="178" t="s">
        <v>1</v>
      </c>
      <c r="G199" s="179" t="s">
        <v>1</v>
      </c>
      <c r="H199" s="180"/>
      <c r="I199" s="181"/>
      <c r="J199" s="182">
        <f t="shared" si="0"/>
        <v>0</v>
      </c>
      <c r="K199" s="146"/>
      <c r="L199" s="31"/>
      <c r="M199" s="183" t="s">
        <v>1</v>
      </c>
      <c r="N199" s="184" t="s">
        <v>41</v>
      </c>
      <c r="T199" s="58"/>
      <c r="AT199" s="16" t="s">
        <v>196</v>
      </c>
      <c r="AU199" s="16" t="s">
        <v>83</v>
      </c>
      <c r="AY199" s="16" t="s">
        <v>196</v>
      </c>
      <c r="BE199" s="152">
        <f>IF(N199="základná",J199,0)</f>
        <v>0</v>
      </c>
      <c r="BF199" s="152">
        <f>IF(N199="znížená",J199,0)</f>
        <v>0</v>
      </c>
      <c r="BG199" s="152">
        <f>IF(N199="zákl. prenesená",J199,0)</f>
        <v>0</v>
      </c>
      <c r="BH199" s="152">
        <f>IF(N199="zníž. prenesená",J199,0)</f>
        <v>0</v>
      </c>
      <c r="BI199" s="152">
        <f>IF(N199="nulová",J199,0)</f>
        <v>0</v>
      </c>
      <c r="BJ199" s="16" t="s">
        <v>136</v>
      </c>
      <c r="BK199" s="152">
        <f>I199*H199</f>
        <v>0</v>
      </c>
    </row>
    <row r="200" spans="2:65" s="1" customFormat="1" ht="16.350000000000001" customHeight="1">
      <c r="B200" s="31"/>
      <c r="C200" s="176" t="s">
        <v>1</v>
      </c>
      <c r="D200" s="176" t="s">
        <v>132</v>
      </c>
      <c r="E200" s="177" t="s">
        <v>1</v>
      </c>
      <c r="F200" s="178" t="s">
        <v>1</v>
      </c>
      <c r="G200" s="179" t="s">
        <v>1</v>
      </c>
      <c r="H200" s="180"/>
      <c r="I200" s="181"/>
      <c r="J200" s="182">
        <f t="shared" si="0"/>
        <v>0</v>
      </c>
      <c r="K200" s="146"/>
      <c r="L200" s="31"/>
      <c r="M200" s="183" t="s">
        <v>1</v>
      </c>
      <c r="N200" s="184" t="s">
        <v>41</v>
      </c>
      <c r="T200" s="58"/>
      <c r="AT200" s="16" t="s">
        <v>196</v>
      </c>
      <c r="AU200" s="16" t="s">
        <v>83</v>
      </c>
      <c r="AY200" s="16" t="s">
        <v>196</v>
      </c>
      <c r="BE200" s="152">
        <f>IF(N200="základná",J200,0)</f>
        <v>0</v>
      </c>
      <c r="BF200" s="152">
        <f>IF(N200="znížená",J200,0)</f>
        <v>0</v>
      </c>
      <c r="BG200" s="152">
        <f>IF(N200="zákl. prenesená",J200,0)</f>
        <v>0</v>
      </c>
      <c r="BH200" s="152">
        <f>IF(N200="zníž. prenesená",J200,0)</f>
        <v>0</v>
      </c>
      <c r="BI200" s="152">
        <f>IF(N200="nulová",J200,0)</f>
        <v>0</v>
      </c>
      <c r="BJ200" s="16" t="s">
        <v>136</v>
      </c>
      <c r="BK200" s="152">
        <f>I200*H200</f>
        <v>0</v>
      </c>
    </row>
    <row r="201" spans="2:65" s="1" customFormat="1" ht="16.350000000000001" customHeight="1">
      <c r="B201" s="31"/>
      <c r="C201" s="176" t="s">
        <v>1</v>
      </c>
      <c r="D201" s="176" t="s">
        <v>132</v>
      </c>
      <c r="E201" s="177" t="s">
        <v>1</v>
      </c>
      <c r="F201" s="178" t="s">
        <v>1</v>
      </c>
      <c r="G201" s="179" t="s">
        <v>1</v>
      </c>
      <c r="H201" s="180"/>
      <c r="I201" s="181"/>
      <c r="J201" s="182">
        <f t="shared" si="0"/>
        <v>0</v>
      </c>
      <c r="K201" s="146"/>
      <c r="L201" s="31"/>
      <c r="M201" s="183" t="s">
        <v>1</v>
      </c>
      <c r="N201" s="184" t="s">
        <v>41</v>
      </c>
      <c r="O201" s="185"/>
      <c r="P201" s="185"/>
      <c r="Q201" s="185"/>
      <c r="R201" s="185"/>
      <c r="S201" s="185"/>
      <c r="T201" s="186"/>
      <c r="AT201" s="16" t="s">
        <v>196</v>
      </c>
      <c r="AU201" s="16" t="s">
        <v>83</v>
      </c>
      <c r="AY201" s="16" t="s">
        <v>196</v>
      </c>
      <c r="BE201" s="152">
        <f>IF(N201="základná",J201,0)</f>
        <v>0</v>
      </c>
      <c r="BF201" s="152">
        <f>IF(N201="znížená",J201,0)</f>
        <v>0</v>
      </c>
      <c r="BG201" s="152">
        <f>IF(N201="zákl. prenesená",J201,0)</f>
        <v>0</v>
      </c>
      <c r="BH201" s="152">
        <f>IF(N201="zníž. prenesená",J201,0)</f>
        <v>0</v>
      </c>
      <c r="BI201" s="152">
        <f>IF(N201="nulová",J201,0)</f>
        <v>0</v>
      </c>
      <c r="BJ201" s="16" t="s">
        <v>136</v>
      </c>
      <c r="BK201" s="152">
        <f>I201*H201</f>
        <v>0</v>
      </c>
    </row>
    <row r="202" spans="2:65" s="1" customFormat="1" ht="6.9" customHeight="1">
      <c r="B202" s="46"/>
      <c r="C202" s="47"/>
      <c r="D202" s="47"/>
      <c r="E202" s="47"/>
      <c r="F202" s="47"/>
      <c r="G202" s="47"/>
      <c r="H202" s="47"/>
      <c r="I202" s="47"/>
      <c r="J202" s="47"/>
      <c r="K202" s="47"/>
      <c r="L202" s="31"/>
    </row>
  </sheetData>
  <sheetProtection algorithmName="SHA-512" hashValue="7ufLnr28HMbk+B5SCKkSEB83ORogQ86vP+Pg6pzUc/oHxajPG0nulXJ4MkRSgGgvBEV0YSidWt4HpakAP0CEDg==" saltValue="wl4lIP2QRnX7F7TP86/XQjUbNUfNVrwfcivpmXWu2pq4rp809wQWG4MkLztvnuS6gb2DOzeHQdFqeJjZjO2WkA==" spinCount="100000" sheet="1" objects="1" scenarios="1" formatColumns="0" formatRows="0" autoFilter="0"/>
  <autoFilter ref="C125:K201" xr:uid="{00000000-0009-0000-0000-000005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97:D202" xr:uid="{00000000-0002-0000-0500-000000000000}">
      <formula1>"K, M"</formula1>
    </dataValidation>
    <dataValidation type="list" allowBlank="1" showInputMessage="1" showErrorMessage="1" error="Povolené sú hodnoty základná, znížená, nulová." sqref="N197:N202" xr:uid="{00000000-0002-0000-05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40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AT2" s="16" t="s">
        <v>99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4.9" customHeight="1">
      <c r="B4" s="19"/>
      <c r="D4" s="20" t="s">
        <v>100</v>
      </c>
      <c r="L4" s="19"/>
      <c r="M4" s="90" t="s">
        <v>9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16.5" customHeight="1">
      <c r="B7" s="19"/>
      <c r="E7" s="242" t="str">
        <f>'Rekapitulácia stavby'!K6</f>
        <v>Gymnázium Ivana Krasku v Rimavskej Sobote, debarierizácia budovy</v>
      </c>
      <c r="F7" s="243"/>
      <c r="G7" s="243"/>
      <c r="H7" s="243"/>
      <c r="L7" s="19"/>
    </row>
    <row r="8" spans="2:46" s="1" customFormat="1" ht="12" customHeight="1">
      <c r="B8" s="31"/>
      <c r="D8" s="26" t="s">
        <v>101</v>
      </c>
      <c r="L8" s="31"/>
    </row>
    <row r="9" spans="2:46" s="1" customFormat="1" ht="16.5" customHeight="1">
      <c r="B9" s="31"/>
      <c r="E9" s="201" t="s">
        <v>792</v>
      </c>
      <c r="F9" s="244"/>
      <c r="G9" s="244"/>
      <c r="H9" s="244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18. 6. 2024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tr">
        <f>IF('Rekapitulácia stavby'!AN10="","",'Rekapitulácia stavby'!AN10)</f>
        <v/>
      </c>
      <c r="L14" s="31"/>
    </row>
    <row r="15" spans="2:46" s="1" customFormat="1" ht="18" customHeight="1">
      <c r="B15" s="31"/>
      <c r="E15" s="24" t="str">
        <f>IF('Rekapitulácia stavby'!E11="","",'Rekapitulácia stavby'!E11)</f>
        <v xml:space="preserve"> </v>
      </c>
      <c r="I15" s="26" t="s">
        <v>26</v>
      </c>
      <c r="J15" s="24" t="str">
        <f>IF('Rekapitulácia stavby'!AN11="","",'Rekapitulácia stavby'!AN11)</f>
        <v/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45" t="str">
        <f>'Rekapitulácia stavby'!E14</f>
        <v>Vyplň údaj</v>
      </c>
      <c r="F18" s="223"/>
      <c r="G18" s="223"/>
      <c r="H18" s="223"/>
      <c r="I18" s="26" t="s">
        <v>26</v>
      </c>
      <c r="J18" s="27" t="str">
        <f>'Rekapitulácia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">
        <v>1</v>
      </c>
      <c r="L23" s="31"/>
    </row>
    <row r="24" spans="2:12" s="1" customFormat="1" ht="18" customHeight="1">
      <c r="B24" s="31"/>
      <c r="E24" s="24" t="s">
        <v>33</v>
      </c>
      <c r="I24" s="26" t="s">
        <v>26</v>
      </c>
      <c r="J24" s="24" t="s">
        <v>1</v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91"/>
      <c r="E27" s="228" t="s">
        <v>1</v>
      </c>
      <c r="F27" s="228"/>
      <c r="G27" s="228"/>
      <c r="H27" s="228"/>
      <c r="L27" s="91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35</v>
      </c>
      <c r="J30" s="68">
        <f>ROUND(J120, 2)</f>
        <v>0</v>
      </c>
      <c r="L30" s="31"/>
    </row>
    <row r="31" spans="2:12" s="1" customFormat="1" ht="6.9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" customHeight="1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" customHeight="1">
      <c r="B33" s="31"/>
      <c r="D33" s="57" t="s">
        <v>39</v>
      </c>
      <c r="E33" s="36" t="s">
        <v>40</v>
      </c>
      <c r="F33" s="93">
        <f>ROUND((ROUND((SUM(BE120:BE133)),  2) + SUM(BE135:BE139)), 2)</f>
        <v>0</v>
      </c>
      <c r="G33" s="94"/>
      <c r="H33" s="94"/>
      <c r="I33" s="95">
        <v>0.2</v>
      </c>
      <c r="J33" s="93">
        <f>ROUND((ROUND(((SUM(BE120:BE133))*I33),  2) + (SUM(BE135:BE139)*I33)), 2)</f>
        <v>0</v>
      </c>
      <c r="L33" s="31"/>
    </row>
    <row r="34" spans="2:12" s="1" customFormat="1" ht="14.4" customHeight="1">
      <c r="B34" s="31"/>
      <c r="E34" s="36" t="s">
        <v>41</v>
      </c>
      <c r="F34" s="93">
        <f>ROUND((ROUND((SUM(BF120:BF133)),  2) + SUM(BF135:BF139)), 2)</f>
        <v>0</v>
      </c>
      <c r="G34" s="94"/>
      <c r="H34" s="94"/>
      <c r="I34" s="95">
        <v>0.2</v>
      </c>
      <c r="J34" s="93">
        <f>ROUND((ROUND(((SUM(BF120:BF133))*I34),  2) + (SUM(BF135:BF139)*I34)), 2)</f>
        <v>0</v>
      </c>
      <c r="L34" s="31"/>
    </row>
    <row r="35" spans="2:12" s="1" customFormat="1" ht="14.4" hidden="1" customHeight="1">
      <c r="B35" s="31"/>
      <c r="E35" s="26" t="s">
        <v>42</v>
      </c>
      <c r="F35" s="96">
        <f>ROUND((ROUND((SUM(BG120:BG133)),  2) + SUM(BG135:BG139)), 2)</f>
        <v>0</v>
      </c>
      <c r="I35" s="97">
        <v>0.2</v>
      </c>
      <c r="J35" s="96">
        <f>0</f>
        <v>0</v>
      </c>
      <c r="L35" s="31"/>
    </row>
    <row r="36" spans="2:12" s="1" customFormat="1" ht="14.4" hidden="1" customHeight="1">
      <c r="B36" s="31"/>
      <c r="E36" s="26" t="s">
        <v>43</v>
      </c>
      <c r="F36" s="96">
        <f>ROUND((ROUND((SUM(BH120:BH133)),  2) + SUM(BH135:BH139)), 2)</f>
        <v>0</v>
      </c>
      <c r="I36" s="97">
        <v>0.2</v>
      </c>
      <c r="J36" s="96">
        <f>0</f>
        <v>0</v>
      </c>
      <c r="L36" s="31"/>
    </row>
    <row r="37" spans="2:12" s="1" customFormat="1" ht="14.4" hidden="1" customHeight="1">
      <c r="B37" s="31"/>
      <c r="E37" s="36" t="s">
        <v>44</v>
      </c>
      <c r="F37" s="93">
        <f>ROUND((ROUND((SUM(BI120:BI133)),  2) + SUM(BI135:BI139)),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98"/>
      <c r="D39" s="99" t="s">
        <v>45</v>
      </c>
      <c r="E39" s="59"/>
      <c r="F39" s="59"/>
      <c r="G39" s="100" t="s">
        <v>46</v>
      </c>
      <c r="H39" s="101" t="s">
        <v>47</v>
      </c>
      <c r="I39" s="59"/>
      <c r="J39" s="102">
        <f>SUM(J30:J37)</f>
        <v>0</v>
      </c>
      <c r="K39" s="103"/>
      <c r="L39" s="31"/>
    </row>
    <row r="40" spans="2:12" s="1" customFormat="1" ht="14.4" customHeight="1">
      <c r="B40" s="31"/>
      <c r="L40" s="31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5" t="s">
        <v>50</v>
      </c>
      <c r="E61" s="33"/>
      <c r="F61" s="104" t="s">
        <v>51</v>
      </c>
      <c r="G61" s="45" t="s">
        <v>50</v>
      </c>
      <c r="H61" s="33"/>
      <c r="I61" s="33"/>
      <c r="J61" s="105" t="s">
        <v>51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5" t="s">
        <v>50</v>
      </c>
      <c r="E76" s="33"/>
      <c r="F76" s="104" t="s">
        <v>51</v>
      </c>
      <c r="G76" s="45" t="s">
        <v>50</v>
      </c>
      <c r="H76" s="33"/>
      <c r="I76" s="33"/>
      <c r="J76" s="105" t="s">
        <v>51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" customHeight="1">
      <c r="B82" s="31"/>
      <c r="C82" s="20" t="s">
        <v>103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16.5" customHeight="1">
      <c r="B85" s="31"/>
      <c r="E85" s="242" t="str">
        <f>E7</f>
        <v>Gymnázium Ivana Krasku v Rimavskej Sobote, debarierizácia budovy</v>
      </c>
      <c r="F85" s="243"/>
      <c r="G85" s="243"/>
      <c r="H85" s="243"/>
      <c r="L85" s="31"/>
    </row>
    <row r="86" spans="2:47" s="1" customFormat="1" ht="12" customHeight="1">
      <c r="B86" s="31"/>
      <c r="C86" s="26" t="s">
        <v>101</v>
      </c>
      <c r="L86" s="31"/>
    </row>
    <row r="87" spans="2:47" s="1" customFormat="1" ht="16.5" customHeight="1">
      <c r="B87" s="31"/>
      <c r="E87" s="201" t="str">
        <f>E9</f>
        <v>SO 08 - Priestory na výučbu</v>
      </c>
      <c r="F87" s="244"/>
      <c r="G87" s="244"/>
      <c r="H87" s="244"/>
      <c r="L87" s="31"/>
    </row>
    <row r="88" spans="2:47" s="1" customFormat="1" ht="6.9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Rimavská Sobota</v>
      </c>
      <c r="I89" s="26" t="s">
        <v>21</v>
      </c>
      <c r="J89" s="54" t="str">
        <f>IF(J12="","",J12)</f>
        <v>18. 6. 2024</v>
      </c>
      <c r="L89" s="31"/>
    </row>
    <row r="90" spans="2:47" s="1" customFormat="1" ht="6.9" customHeight="1">
      <c r="B90" s="31"/>
      <c r="L90" s="31"/>
    </row>
    <row r="91" spans="2:47" s="1" customFormat="1" ht="15.15" customHeight="1">
      <c r="B91" s="31"/>
      <c r="C91" s="26" t="s">
        <v>23</v>
      </c>
      <c r="F91" s="24" t="str">
        <f>E15</f>
        <v xml:space="preserve"> </v>
      </c>
      <c r="I91" s="26" t="s">
        <v>29</v>
      </c>
      <c r="J91" s="29" t="str">
        <f>E21</f>
        <v>AXA Projekt s.r.o.</v>
      </c>
      <c r="L91" s="31"/>
    </row>
    <row r="92" spans="2:47" s="1" customFormat="1" ht="15.15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Vladimír Pilnik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104</v>
      </c>
      <c r="D94" s="98"/>
      <c r="E94" s="98"/>
      <c r="F94" s="98"/>
      <c r="G94" s="98"/>
      <c r="H94" s="98"/>
      <c r="I94" s="98"/>
      <c r="J94" s="107" t="s">
        <v>105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8" customHeight="1">
      <c r="B96" s="31"/>
      <c r="C96" s="108" t="s">
        <v>106</v>
      </c>
      <c r="J96" s="68">
        <f>J120</f>
        <v>0</v>
      </c>
      <c r="L96" s="31"/>
      <c r="AU96" s="16" t="s">
        <v>107</v>
      </c>
    </row>
    <row r="97" spans="2:12" s="8" customFormat="1" ht="24.9" customHeight="1">
      <c r="B97" s="109"/>
      <c r="D97" s="110" t="s">
        <v>199</v>
      </c>
      <c r="E97" s="111"/>
      <c r="F97" s="111"/>
      <c r="G97" s="111"/>
      <c r="H97" s="111"/>
      <c r="I97" s="111"/>
      <c r="J97" s="112">
        <f>J121</f>
        <v>0</v>
      </c>
      <c r="L97" s="109"/>
    </row>
    <row r="98" spans="2:12" s="9" customFormat="1" ht="19.95" customHeight="1">
      <c r="B98" s="113"/>
      <c r="D98" s="114" t="s">
        <v>200</v>
      </c>
      <c r="E98" s="115"/>
      <c r="F98" s="115"/>
      <c r="G98" s="115"/>
      <c r="H98" s="115"/>
      <c r="I98" s="115"/>
      <c r="J98" s="116">
        <f>J122</f>
        <v>0</v>
      </c>
      <c r="L98" s="113"/>
    </row>
    <row r="99" spans="2:12" s="8" customFormat="1" ht="24.9" customHeight="1">
      <c r="B99" s="109"/>
      <c r="D99" s="110" t="s">
        <v>113</v>
      </c>
      <c r="E99" s="111"/>
      <c r="F99" s="111"/>
      <c r="G99" s="111"/>
      <c r="H99" s="111"/>
      <c r="I99" s="111"/>
      <c r="J99" s="112">
        <f>J131</f>
        <v>0</v>
      </c>
      <c r="L99" s="109"/>
    </row>
    <row r="100" spans="2:12" s="8" customFormat="1" ht="21.75" customHeight="1">
      <c r="B100" s="109"/>
      <c r="D100" s="117" t="s">
        <v>114</v>
      </c>
      <c r="J100" s="118">
        <f>J134</f>
        <v>0</v>
      </c>
      <c r="L100" s="109"/>
    </row>
    <row r="101" spans="2:12" s="1" customFormat="1" ht="21.75" customHeight="1">
      <c r="B101" s="31"/>
      <c r="L101" s="31"/>
    </row>
    <row r="102" spans="2:12" s="1" customFormat="1" ht="6.9" customHeight="1">
      <c r="B102" s="46"/>
      <c r="C102" s="47"/>
      <c r="D102" s="47"/>
      <c r="E102" s="47"/>
      <c r="F102" s="47"/>
      <c r="G102" s="47"/>
      <c r="H102" s="47"/>
      <c r="I102" s="47"/>
      <c r="J102" s="47"/>
      <c r="K102" s="47"/>
      <c r="L102" s="31"/>
    </row>
    <row r="106" spans="2:12" s="1" customFormat="1" ht="6.9" customHeight="1"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31"/>
    </row>
    <row r="107" spans="2:12" s="1" customFormat="1" ht="24.9" customHeight="1">
      <c r="B107" s="31"/>
      <c r="C107" s="20" t="s">
        <v>115</v>
      </c>
      <c r="L107" s="31"/>
    </row>
    <row r="108" spans="2:12" s="1" customFormat="1" ht="6.9" customHeight="1">
      <c r="B108" s="31"/>
      <c r="L108" s="31"/>
    </row>
    <row r="109" spans="2:12" s="1" customFormat="1" ht="12" customHeight="1">
      <c r="B109" s="31"/>
      <c r="C109" s="26" t="s">
        <v>15</v>
      </c>
      <c r="L109" s="31"/>
    </row>
    <row r="110" spans="2:12" s="1" customFormat="1" ht="16.5" customHeight="1">
      <c r="B110" s="31"/>
      <c r="E110" s="242" t="str">
        <f>E7</f>
        <v>Gymnázium Ivana Krasku v Rimavskej Sobote, debarierizácia budovy</v>
      </c>
      <c r="F110" s="243"/>
      <c r="G110" s="243"/>
      <c r="H110" s="243"/>
      <c r="L110" s="31"/>
    </row>
    <row r="111" spans="2:12" s="1" customFormat="1" ht="12" customHeight="1">
      <c r="B111" s="31"/>
      <c r="C111" s="26" t="s">
        <v>101</v>
      </c>
      <c r="L111" s="31"/>
    </row>
    <row r="112" spans="2:12" s="1" customFormat="1" ht="16.5" customHeight="1">
      <c r="B112" s="31"/>
      <c r="E112" s="201" t="str">
        <f>E9</f>
        <v>SO 08 - Priestory na výučbu</v>
      </c>
      <c r="F112" s="244"/>
      <c r="G112" s="244"/>
      <c r="H112" s="244"/>
      <c r="L112" s="31"/>
    </row>
    <row r="113" spans="2:65" s="1" customFormat="1" ht="6.9" customHeight="1">
      <c r="B113" s="31"/>
      <c r="L113" s="31"/>
    </row>
    <row r="114" spans="2:65" s="1" customFormat="1" ht="12" customHeight="1">
      <c r="B114" s="31"/>
      <c r="C114" s="26" t="s">
        <v>19</v>
      </c>
      <c r="F114" s="24" t="str">
        <f>F12</f>
        <v>Rimavská Sobota</v>
      </c>
      <c r="I114" s="26" t="s">
        <v>21</v>
      </c>
      <c r="J114" s="54" t="str">
        <f>IF(J12="","",J12)</f>
        <v>18. 6. 2024</v>
      </c>
      <c r="L114" s="31"/>
    </row>
    <row r="115" spans="2:65" s="1" customFormat="1" ht="6.9" customHeight="1">
      <c r="B115" s="31"/>
      <c r="L115" s="31"/>
    </row>
    <row r="116" spans="2:65" s="1" customFormat="1" ht="15.15" customHeight="1">
      <c r="B116" s="31"/>
      <c r="C116" s="26" t="s">
        <v>23</v>
      </c>
      <c r="F116" s="24" t="str">
        <f>E15</f>
        <v xml:space="preserve"> </v>
      </c>
      <c r="I116" s="26" t="s">
        <v>29</v>
      </c>
      <c r="J116" s="29" t="str">
        <f>E21</f>
        <v>AXA Projekt s.r.o.</v>
      </c>
      <c r="L116" s="31"/>
    </row>
    <row r="117" spans="2:65" s="1" customFormat="1" ht="15.15" customHeight="1">
      <c r="B117" s="31"/>
      <c r="C117" s="26" t="s">
        <v>27</v>
      </c>
      <c r="F117" s="24" t="str">
        <f>IF(E18="","",E18)</f>
        <v>Vyplň údaj</v>
      </c>
      <c r="I117" s="26" t="s">
        <v>32</v>
      </c>
      <c r="J117" s="29" t="str">
        <f>E24</f>
        <v xml:space="preserve">Vladimír Pilnik </v>
      </c>
      <c r="L117" s="31"/>
    </row>
    <row r="118" spans="2:65" s="1" customFormat="1" ht="10.35" customHeight="1">
      <c r="B118" s="31"/>
      <c r="L118" s="31"/>
    </row>
    <row r="119" spans="2:65" s="10" customFormat="1" ht="29.25" customHeight="1">
      <c r="B119" s="119"/>
      <c r="C119" s="120" t="s">
        <v>116</v>
      </c>
      <c r="D119" s="121" t="s">
        <v>60</v>
      </c>
      <c r="E119" s="121" t="s">
        <v>56</v>
      </c>
      <c r="F119" s="121" t="s">
        <v>57</v>
      </c>
      <c r="G119" s="121" t="s">
        <v>117</v>
      </c>
      <c r="H119" s="121" t="s">
        <v>118</v>
      </c>
      <c r="I119" s="121" t="s">
        <v>119</v>
      </c>
      <c r="J119" s="122" t="s">
        <v>105</v>
      </c>
      <c r="K119" s="123" t="s">
        <v>120</v>
      </c>
      <c r="L119" s="119"/>
      <c r="M119" s="61" t="s">
        <v>1</v>
      </c>
      <c r="N119" s="62" t="s">
        <v>39</v>
      </c>
      <c r="O119" s="62" t="s">
        <v>121</v>
      </c>
      <c r="P119" s="62" t="s">
        <v>122</v>
      </c>
      <c r="Q119" s="62" t="s">
        <v>123</v>
      </c>
      <c r="R119" s="62" t="s">
        <v>124</v>
      </c>
      <c r="S119" s="62" t="s">
        <v>125</v>
      </c>
      <c r="T119" s="63" t="s">
        <v>126</v>
      </c>
    </row>
    <row r="120" spans="2:65" s="1" customFormat="1" ht="22.8" customHeight="1">
      <c r="B120" s="31"/>
      <c r="C120" s="66" t="s">
        <v>106</v>
      </c>
      <c r="J120" s="124">
        <f>BK120</f>
        <v>0</v>
      </c>
      <c r="L120" s="31"/>
      <c r="M120" s="64"/>
      <c r="N120" s="55"/>
      <c r="O120" s="55"/>
      <c r="P120" s="125">
        <f>P121+P131+P134</f>
        <v>0</v>
      </c>
      <c r="Q120" s="55"/>
      <c r="R120" s="125">
        <f>R121+R131+R134</f>
        <v>9.9246799999999996E-2</v>
      </c>
      <c r="S120" s="55"/>
      <c r="T120" s="126">
        <f>T121+T131+T134</f>
        <v>0</v>
      </c>
      <c r="AT120" s="16" t="s">
        <v>74</v>
      </c>
      <c r="AU120" s="16" t="s">
        <v>107</v>
      </c>
      <c r="BK120" s="127">
        <f>BK121+BK131+BK134</f>
        <v>0</v>
      </c>
    </row>
    <row r="121" spans="2:65" s="11" customFormat="1" ht="25.95" customHeight="1">
      <c r="B121" s="128"/>
      <c r="D121" s="129" t="s">
        <v>74</v>
      </c>
      <c r="E121" s="130" t="s">
        <v>307</v>
      </c>
      <c r="F121" s="130" t="s">
        <v>308</v>
      </c>
      <c r="I121" s="131"/>
      <c r="J121" s="118">
        <f>BK121</f>
        <v>0</v>
      </c>
      <c r="L121" s="128"/>
      <c r="M121" s="132"/>
      <c r="P121" s="133">
        <f>P122</f>
        <v>0</v>
      </c>
      <c r="R121" s="133">
        <f>R122</f>
        <v>9.9246799999999996E-2</v>
      </c>
      <c r="T121" s="134">
        <f>T122</f>
        <v>0</v>
      </c>
      <c r="AR121" s="129" t="s">
        <v>136</v>
      </c>
      <c r="AT121" s="135" t="s">
        <v>74</v>
      </c>
      <c r="AU121" s="135" t="s">
        <v>75</v>
      </c>
      <c r="AY121" s="129" t="s">
        <v>129</v>
      </c>
      <c r="BK121" s="136">
        <f>BK122</f>
        <v>0</v>
      </c>
    </row>
    <row r="122" spans="2:65" s="11" customFormat="1" ht="22.8" customHeight="1">
      <c r="B122" s="128"/>
      <c r="D122" s="129" t="s">
        <v>74</v>
      </c>
      <c r="E122" s="137" t="s">
        <v>309</v>
      </c>
      <c r="F122" s="137" t="s">
        <v>310</v>
      </c>
      <c r="I122" s="131"/>
      <c r="J122" s="138">
        <f>BK122</f>
        <v>0</v>
      </c>
      <c r="L122" s="128"/>
      <c r="M122" s="132"/>
      <c r="P122" s="133">
        <f>SUM(P123:P130)</f>
        <v>0</v>
      </c>
      <c r="R122" s="133">
        <f>SUM(R123:R130)</f>
        <v>9.9246799999999996E-2</v>
      </c>
      <c r="T122" s="134">
        <f>SUM(T123:T130)</f>
        <v>0</v>
      </c>
      <c r="AR122" s="129" t="s">
        <v>136</v>
      </c>
      <c r="AT122" s="135" t="s">
        <v>74</v>
      </c>
      <c r="AU122" s="135" t="s">
        <v>83</v>
      </c>
      <c r="AY122" s="129" t="s">
        <v>129</v>
      </c>
      <c r="BK122" s="136">
        <f>SUM(BK123:BK130)</f>
        <v>0</v>
      </c>
    </row>
    <row r="123" spans="2:65" s="1" customFormat="1" ht="16.5" customHeight="1">
      <c r="B123" s="31"/>
      <c r="C123" s="139" t="s">
        <v>83</v>
      </c>
      <c r="D123" s="139" t="s">
        <v>132</v>
      </c>
      <c r="E123" s="140" t="s">
        <v>793</v>
      </c>
      <c r="F123" s="141" t="s">
        <v>794</v>
      </c>
      <c r="G123" s="142" t="s">
        <v>268</v>
      </c>
      <c r="H123" s="143">
        <v>16.760000000000002</v>
      </c>
      <c r="I123" s="144"/>
      <c r="J123" s="145">
        <f>ROUND(I123*H123,2)</f>
        <v>0</v>
      </c>
      <c r="K123" s="146"/>
      <c r="L123" s="31"/>
      <c r="M123" s="147" t="s">
        <v>1</v>
      </c>
      <c r="N123" s="148" t="s">
        <v>41</v>
      </c>
      <c r="P123" s="149">
        <f>O123*H123</f>
        <v>0</v>
      </c>
      <c r="Q123" s="149">
        <v>4.2999999999999999E-4</v>
      </c>
      <c r="R123" s="149">
        <f>Q123*H123</f>
        <v>7.2068000000000002E-3</v>
      </c>
      <c r="S123" s="149">
        <v>0</v>
      </c>
      <c r="T123" s="150">
        <f>S123*H123</f>
        <v>0</v>
      </c>
      <c r="AR123" s="151" t="s">
        <v>260</v>
      </c>
      <c r="AT123" s="151" t="s">
        <v>132</v>
      </c>
      <c r="AU123" s="151" t="s">
        <v>136</v>
      </c>
      <c r="AY123" s="16" t="s">
        <v>129</v>
      </c>
      <c r="BE123" s="152">
        <f>IF(N123="základná",J123,0)</f>
        <v>0</v>
      </c>
      <c r="BF123" s="152">
        <f>IF(N123="znížená",J123,0)</f>
        <v>0</v>
      </c>
      <c r="BG123" s="152">
        <f>IF(N123="zákl. prenesená",J123,0)</f>
        <v>0</v>
      </c>
      <c r="BH123" s="152">
        <f>IF(N123="zníž. prenesená",J123,0)</f>
        <v>0</v>
      </c>
      <c r="BI123" s="152">
        <f>IF(N123="nulová",J123,0)</f>
        <v>0</v>
      </c>
      <c r="BJ123" s="16" t="s">
        <v>136</v>
      </c>
      <c r="BK123" s="152">
        <f>ROUND(I123*H123,2)</f>
        <v>0</v>
      </c>
      <c r="BL123" s="16" t="s">
        <v>260</v>
      </c>
      <c r="BM123" s="151" t="s">
        <v>795</v>
      </c>
    </row>
    <row r="124" spans="2:65" s="12" customFormat="1" ht="10.199999999999999">
      <c r="B124" s="153"/>
      <c r="D124" s="154" t="s">
        <v>138</v>
      </c>
      <c r="E124" s="155" t="s">
        <v>1</v>
      </c>
      <c r="F124" s="156" t="s">
        <v>139</v>
      </c>
      <c r="H124" s="155" t="s">
        <v>1</v>
      </c>
      <c r="I124" s="157"/>
      <c r="L124" s="153"/>
      <c r="M124" s="158"/>
      <c r="T124" s="159"/>
      <c r="AT124" s="155" t="s">
        <v>138</v>
      </c>
      <c r="AU124" s="155" t="s">
        <v>136</v>
      </c>
      <c r="AV124" s="12" t="s">
        <v>83</v>
      </c>
      <c r="AW124" s="12" t="s">
        <v>31</v>
      </c>
      <c r="AX124" s="12" t="s">
        <v>75</v>
      </c>
      <c r="AY124" s="155" t="s">
        <v>129</v>
      </c>
    </row>
    <row r="125" spans="2:65" s="13" customFormat="1" ht="10.199999999999999">
      <c r="B125" s="160"/>
      <c r="D125" s="154" t="s">
        <v>138</v>
      </c>
      <c r="E125" s="161" t="s">
        <v>1</v>
      </c>
      <c r="F125" s="162" t="s">
        <v>796</v>
      </c>
      <c r="H125" s="163">
        <v>9.26</v>
      </c>
      <c r="I125" s="164"/>
      <c r="L125" s="160"/>
      <c r="M125" s="165"/>
      <c r="T125" s="166"/>
      <c r="AT125" s="161" t="s">
        <v>138</v>
      </c>
      <c r="AU125" s="161" t="s">
        <v>136</v>
      </c>
      <c r="AV125" s="13" t="s">
        <v>136</v>
      </c>
      <c r="AW125" s="13" t="s">
        <v>31</v>
      </c>
      <c r="AX125" s="13" t="s">
        <v>75</v>
      </c>
      <c r="AY125" s="161" t="s">
        <v>129</v>
      </c>
    </row>
    <row r="126" spans="2:65" s="13" customFormat="1" ht="10.199999999999999">
      <c r="B126" s="160"/>
      <c r="D126" s="154" t="s">
        <v>138</v>
      </c>
      <c r="E126" s="161" t="s">
        <v>1</v>
      </c>
      <c r="F126" s="162" t="s">
        <v>797</v>
      </c>
      <c r="H126" s="163">
        <v>7.5</v>
      </c>
      <c r="I126" s="164"/>
      <c r="L126" s="160"/>
      <c r="M126" s="165"/>
      <c r="T126" s="166"/>
      <c r="AT126" s="161" t="s">
        <v>138</v>
      </c>
      <c r="AU126" s="161" t="s">
        <v>136</v>
      </c>
      <c r="AV126" s="13" t="s">
        <v>136</v>
      </c>
      <c r="AW126" s="13" t="s">
        <v>31</v>
      </c>
      <c r="AX126" s="13" t="s">
        <v>75</v>
      </c>
      <c r="AY126" s="161" t="s">
        <v>129</v>
      </c>
    </row>
    <row r="127" spans="2:65" s="14" customFormat="1" ht="10.199999999999999">
      <c r="B127" s="167"/>
      <c r="D127" s="154" t="s">
        <v>138</v>
      </c>
      <c r="E127" s="168" t="s">
        <v>1</v>
      </c>
      <c r="F127" s="169" t="s">
        <v>141</v>
      </c>
      <c r="H127" s="170">
        <v>16.759999999999998</v>
      </c>
      <c r="I127" s="171"/>
      <c r="L127" s="167"/>
      <c r="M127" s="172"/>
      <c r="T127" s="173"/>
      <c r="AT127" s="168" t="s">
        <v>138</v>
      </c>
      <c r="AU127" s="168" t="s">
        <v>136</v>
      </c>
      <c r="AV127" s="14" t="s">
        <v>131</v>
      </c>
      <c r="AW127" s="14" t="s">
        <v>31</v>
      </c>
      <c r="AX127" s="14" t="s">
        <v>83</v>
      </c>
      <c r="AY127" s="168" t="s">
        <v>129</v>
      </c>
    </row>
    <row r="128" spans="2:65" s="1" customFormat="1" ht="44.25" customHeight="1">
      <c r="B128" s="31"/>
      <c r="C128" s="187" t="s">
        <v>136</v>
      </c>
      <c r="D128" s="187" t="s">
        <v>215</v>
      </c>
      <c r="E128" s="188" t="s">
        <v>798</v>
      </c>
      <c r="F128" s="189" t="s">
        <v>799</v>
      </c>
      <c r="G128" s="190" t="s">
        <v>218</v>
      </c>
      <c r="H128" s="191">
        <v>1</v>
      </c>
      <c r="I128" s="192"/>
      <c r="J128" s="193">
        <f>ROUND(I128*H128,2)</f>
        <v>0</v>
      </c>
      <c r="K128" s="194"/>
      <c r="L128" s="195"/>
      <c r="M128" s="196" t="s">
        <v>1</v>
      </c>
      <c r="N128" s="197" t="s">
        <v>41</v>
      </c>
      <c r="P128" s="149">
        <f>O128*H128</f>
        <v>0</v>
      </c>
      <c r="Q128" s="149">
        <v>4.6019999999999998E-2</v>
      </c>
      <c r="R128" s="149">
        <f>Q128*H128</f>
        <v>4.6019999999999998E-2</v>
      </c>
      <c r="S128" s="149">
        <v>0</v>
      </c>
      <c r="T128" s="150">
        <f>S128*H128</f>
        <v>0</v>
      </c>
      <c r="AR128" s="151" t="s">
        <v>167</v>
      </c>
      <c r="AT128" s="151" t="s">
        <v>215</v>
      </c>
      <c r="AU128" s="151" t="s">
        <v>136</v>
      </c>
      <c r="AY128" s="16" t="s">
        <v>129</v>
      </c>
      <c r="BE128" s="152">
        <f>IF(N128="základná",J128,0)</f>
        <v>0</v>
      </c>
      <c r="BF128" s="152">
        <f>IF(N128="znížená",J128,0)</f>
        <v>0</v>
      </c>
      <c r="BG128" s="152">
        <f>IF(N128="zákl. prenesená",J128,0)</f>
        <v>0</v>
      </c>
      <c r="BH128" s="152">
        <f>IF(N128="zníž. prenesená",J128,0)</f>
        <v>0</v>
      </c>
      <c r="BI128" s="152">
        <f>IF(N128="nulová",J128,0)</f>
        <v>0</v>
      </c>
      <c r="BJ128" s="16" t="s">
        <v>136</v>
      </c>
      <c r="BK128" s="152">
        <f>ROUND(I128*H128,2)</f>
        <v>0</v>
      </c>
      <c r="BL128" s="16" t="s">
        <v>260</v>
      </c>
      <c r="BM128" s="151" t="s">
        <v>800</v>
      </c>
    </row>
    <row r="129" spans="2:65" s="1" customFormat="1" ht="44.25" customHeight="1">
      <c r="B129" s="31"/>
      <c r="C129" s="187" t="s">
        <v>214</v>
      </c>
      <c r="D129" s="187" t="s">
        <v>215</v>
      </c>
      <c r="E129" s="188" t="s">
        <v>801</v>
      </c>
      <c r="F129" s="189" t="s">
        <v>802</v>
      </c>
      <c r="G129" s="190" t="s">
        <v>218</v>
      </c>
      <c r="H129" s="191">
        <v>1</v>
      </c>
      <c r="I129" s="192"/>
      <c r="J129" s="193">
        <f>ROUND(I129*H129,2)</f>
        <v>0</v>
      </c>
      <c r="K129" s="194"/>
      <c r="L129" s="195"/>
      <c r="M129" s="196" t="s">
        <v>1</v>
      </c>
      <c r="N129" s="197" t="s">
        <v>41</v>
      </c>
      <c r="P129" s="149">
        <f>O129*H129</f>
        <v>0</v>
      </c>
      <c r="Q129" s="149">
        <v>4.6019999999999998E-2</v>
      </c>
      <c r="R129" s="149">
        <f>Q129*H129</f>
        <v>4.6019999999999998E-2</v>
      </c>
      <c r="S129" s="149">
        <v>0</v>
      </c>
      <c r="T129" s="150">
        <f>S129*H129</f>
        <v>0</v>
      </c>
      <c r="AR129" s="151" t="s">
        <v>167</v>
      </c>
      <c r="AT129" s="151" t="s">
        <v>215</v>
      </c>
      <c r="AU129" s="151" t="s">
        <v>136</v>
      </c>
      <c r="AY129" s="16" t="s">
        <v>129</v>
      </c>
      <c r="BE129" s="152">
        <f>IF(N129="základná",J129,0)</f>
        <v>0</v>
      </c>
      <c r="BF129" s="152">
        <f>IF(N129="znížená",J129,0)</f>
        <v>0</v>
      </c>
      <c r="BG129" s="152">
        <f>IF(N129="zákl. prenesená",J129,0)</f>
        <v>0</v>
      </c>
      <c r="BH129" s="152">
        <f>IF(N129="zníž. prenesená",J129,0)</f>
        <v>0</v>
      </c>
      <c r="BI129" s="152">
        <f>IF(N129="nulová",J129,0)</f>
        <v>0</v>
      </c>
      <c r="BJ129" s="16" t="s">
        <v>136</v>
      </c>
      <c r="BK129" s="152">
        <f>ROUND(I129*H129,2)</f>
        <v>0</v>
      </c>
      <c r="BL129" s="16" t="s">
        <v>260</v>
      </c>
      <c r="BM129" s="151" t="s">
        <v>803</v>
      </c>
    </row>
    <row r="130" spans="2:65" s="1" customFormat="1" ht="24.15" customHeight="1">
      <c r="B130" s="31"/>
      <c r="C130" s="139" t="s">
        <v>131</v>
      </c>
      <c r="D130" s="139" t="s">
        <v>132</v>
      </c>
      <c r="E130" s="140" t="s">
        <v>324</v>
      </c>
      <c r="F130" s="141" t="s">
        <v>325</v>
      </c>
      <c r="G130" s="142" t="s">
        <v>191</v>
      </c>
      <c r="H130" s="174"/>
      <c r="I130" s="144"/>
      <c r="J130" s="145">
        <f>ROUND(I130*H130,2)</f>
        <v>0</v>
      </c>
      <c r="K130" s="146"/>
      <c r="L130" s="31"/>
      <c r="M130" s="147" t="s">
        <v>1</v>
      </c>
      <c r="N130" s="148" t="s">
        <v>41</v>
      </c>
      <c r="P130" s="149">
        <f>O130*H130</f>
        <v>0</v>
      </c>
      <c r="Q130" s="149">
        <v>0</v>
      </c>
      <c r="R130" s="149">
        <f>Q130*H130</f>
        <v>0</v>
      </c>
      <c r="S130" s="149">
        <v>0</v>
      </c>
      <c r="T130" s="150">
        <f>S130*H130</f>
        <v>0</v>
      </c>
      <c r="AR130" s="151" t="s">
        <v>260</v>
      </c>
      <c r="AT130" s="151" t="s">
        <v>132</v>
      </c>
      <c r="AU130" s="151" t="s">
        <v>136</v>
      </c>
      <c r="AY130" s="16" t="s">
        <v>129</v>
      </c>
      <c r="BE130" s="152">
        <f>IF(N130="základná",J130,0)</f>
        <v>0</v>
      </c>
      <c r="BF130" s="152">
        <f>IF(N130="znížená",J130,0)</f>
        <v>0</v>
      </c>
      <c r="BG130" s="152">
        <f>IF(N130="zákl. prenesená",J130,0)</f>
        <v>0</v>
      </c>
      <c r="BH130" s="152">
        <f>IF(N130="zníž. prenesená",J130,0)</f>
        <v>0</v>
      </c>
      <c r="BI130" s="152">
        <f>IF(N130="nulová",J130,0)</f>
        <v>0</v>
      </c>
      <c r="BJ130" s="16" t="s">
        <v>136</v>
      </c>
      <c r="BK130" s="152">
        <f>ROUND(I130*H130,2)</f>
        <v>0</v>
      </c>
      <c r="BL130" s="16" t="s">
        <v>260</v>
      </c>
      <c r="BM130" s="151" t="s">
        <v>804</v>
      </c>
    </row>
    <row r="131" spans="2:65" s="11" customFormat="1" ht="25.95" customHeight="1">
      <c r="B131" s="128"/>
      <c r="D131" s="129" t="s">
        <v>74</v>
      </c>
      <c r="E131" s="130" t="s">
        <v>186</v>
      </c>
      <c r="F131" s="130" t="s">
        <v>187</v>
      </c>
      <c r="I131" s="131"/>
      <c r="J131" s="118">
        <f>BK131</f>
        <v>0</v>
      </c>
      <c r="L131" s="128"/>
      <c r="M131" s="132"/>
      <c r="P131" s="133">
        <f>SUM(P132:P133)</f>
        <v>0</v>
      </c>
      <c r="R131" s="133">
        <f>SUM(R132:R133)</f>
        <v>0</v>
      </c>
      <c r="T131" s="134">
        <f>SUM(T132:T133)</f>
        <v>0</v>
      </c>
      <c r="AR131" s="129" t="s">
        <v>142</v>
      </c>
      <c r="AT131" s="135" t="s">
        <v>74</v>
      </c>
      <c r="AU131" s="135" t="s">
        <v>75</v>
      </c>
      <c r="AY131" s="129" t="s">
        <v>129</v>
      </c>
      <c r="BK131" s="136">
        <f>SUM(BK132:BK133)</f>
        <v>0</v>
      </c>
    </row>
    <row r="132" spans="2:65" s="1" customFormat="1" ht="16.5" customHeight="1">
      <c r="B132" s="31"/>
      <c r="C132" s="139" t="s">
        <v>142</v>
      </c>
      <c r="D132" s="139" t="s">
        <v>132</v>
      </c>
      <c r="E132" s="140" t="s">
        <v>805</v>
      </c>
      <c r="F132" s="141" t="s">
        <v>806</v>
      </c>
      <c r="G132" s="142" t="s">
        <v>425</v>
      </c>
      <c r="H132" s="143">
        <v>1</v>
      </c>
      <c r="I132" s="144"/>
      <c r="J132" s="145">
        <f>ROUND(I132*H132,2)</f>
        <v>0</v>
      </c>
      <c r="K132" s="146"/>
      <c r="L132" s="31"/>
      <c r="M132" s="147" t="s">
        <v>1</v>
      </c>
      <c r="N132" s="148" t="s">
        <v>41</v>
      </c>
      <c r="P132" s="149">
        <f>O132*H132</f>
        <v>0</v>
      </c>
      <c r="Q132" s="149">
        <v>0</v>
      </c>
      <c r="R132" s="149">
        <f>Q132*H132</f>
        <v>0</v>
      </c>
      <c r="S132" s="149">
        <v>0</v>
      </c>
      <c r="T132" s="150">
        <f>S132*H132</f>
        <v>0</v>
      </c>
      <c r="AR132" s="151" t="s">
        <v>192</v>
      </c>
      <c r="AT132" s="151" t="s">
        <v>132</v>
      </c>
      <c r="AU132" s="151" t="s">
        <v>83</v>
      </c>
      <c r="AY132" s="16" t="s">
        <v>129</v>
      </c>
      <c r="BE132" s="152">
        <f>IF(N132="základná",J132,0)</f>
        <v>0</v>
      </c>
      <c r="BF132" s="152">
        <f>IF(N132="znížená",J132,0)</f>
        <v>0</v>
      </c>
      <c r="BG132" s="152">
        <f>IF(N132="zákl. prenesená",J132,0)</f>
        <v>0</v>
      </c>
      <c r="BH132" s="152">
        <f>IF(N132="zníž. prenesená",J132,0)</f>
        <v>0</v>
      </c>
      <c r="BI132" s="152">
        <f>IF(N132="nulová",J132,0)</f>
        <v>0</v>
      </c>
      <c r="BJ132" s="16" t="s">
        <v>136</v>
      </c>
      <c r="BK132" s="152">
        <f>ROUND(I132*H132,2)</f>
        <v>0</v>
      </c>
      <c r="BL132" s="16" t="s">
        <v>192</v>
      </c>
      <c r="BM132" s="151" t="s">
        <v>807</v>
      </c>
    </row>
    <row r="133" spans="2:65" s="1" customFormat="1" ht="16.5" customHeight="1">
      <c r="B133" s="31"/>
      <c r="C133" s="139" t="s">
        <v>222</v>
      </c>
      <c r="D133" s="139" t="s">
        <v>132</v>
      </c>
      <c r="E133" s="140" t="s">
        <v>189</v>
      </c>
      <c r="F133" s="141" t="s">
        <v>190</v>
      </c>
      <c r="G133" s="142" t="s">
        <v>191</v>
      </c>
      <c r="H133" s="174"/>
      <c r="I133" s="144"/>
      <c r="J133" s="145">
        <f>ROUND(I133*H133,2)</f>
        <v>0</v>
      </c>
      <c r="K133" s="146"/>
      <c r="L133" s="31"/>
      <c r="M133" s="147" t="s">
        <v>1</v>
      </c>
      <c r="N133" s="148" t="s">
        <v>41</v>
      </c>
      <c r="P133" s="149">
        <f>O133*H133</f>
        <v>0</v>
      </c>
      <c r="Q133" s="149">
        <v>0</v>
      </c>
      <c r="R133" s="149">
        <f>Q133*H133</f>
        <v>0</v>
      </c>
      <c r="S133" s="149">
        <v>0</v>
      </c>
      <c r="T133" s="150">
        <f>S133*H133</f>
        <v>0</v>
      </c>
      <c r="AR133" s="151" t="s">
        <v>192</v>
      </c>
      <c r="AT133" s="151" t="s">
        <v>132</v>
      </c>
      <c r="AU133" s="151" t="s">
        <v>83</v>
      </c>
      <c r="AY133" s="16" t="s">
        <v>129</v>
      </c>
      <c r="BE133" s="152">
        <f>IF(N133="základná",J133,0)</f>
        <v>0</v>
      </c>
      <c r="BF133" s="152">
        <f>IF(N133="znížená",J133,0)</f>
        <v>0</v>
      </c>
      <c r="BG133" s="152">
        <f>IF(N133="zákl. prenesená",J133,0)</f>
        <v>0</v>
      </c>
      <c r="BH133" s="152">
        <f>IF(N133="zníž. prenesená",J133,0)</f>
        <v>0</v>
      </c>
      <c r="BI133" s="152">
        <f>IF(N133="nulová",J133,0)</f>
        <v>0</v>
      </c>
      <c r="BJ133" s="16" t="s">
        <v>136</v>
      </c>
      <c r="BK133" s="152">
        <f>ROUND(I133*H133,2)</f>
        <v>0</v>
      </c>
      <c r="BL133" s="16" t="s">
        <v>192</v>
      </c>
      <c r="BM133" s="151" t="s">
        <v>808</v>
      </c>
    </row>
    <row r="134" spans="2:65" s="1" customFormat="1" ht="49.95" customHeight="1">
      <c r="B134" s="31"/>
      <c r="E134" s="130" t="s">
        <v>194</v>
      </c>
      <c r="F134" s="130" t="s">
        <v>195</v>
      </c>
      <c r="J134" s="118">
        <f t="shared" ref="J134:J139" si="0">BK134</f>
        <v>0</v>
      </c>
      <c r="L134" s="31"/>
      <c r="M134" s="175"/>
      <c r="T134" s="58"/>
      <c r="AT134" s="16" t="s">
        <v>74</v>
      </c>
      <c r="AU134" s="16" t="s">
        <v>75</v>
      </c>
      <c r="AY134" s="16" t="s">
        <v>196</v>
      </c>
      <c r="BK134" s="152">
        <f>SUM(BK135:BK139)</f>
        <v>0</v>
      </c>
    </row>
    <row r="135" spans="2:65" s="1" customFormat="1" ht="16.350000000000001" customHeight="1">
      <c r="B135" s="31"/>
      <c r="C135" s="176" t="s">
        <v>1</v>
      </c>
      <c r="D135" s="176" t="s">
        <v>132</v>
      </c>
      <c r="E135" s="177" t="s">
        <v>1</v>
      </c>
      <c r="F135" s="178" t="s">
        <v>1</v>
      </c>
      <c r="G135" s="179" t="s">
        <v>1</v>
      </c>
      <c r="H135" s="180"/>
      <c r="I135" s="181"/>
      <c r="J135" s="182">
        <f t="shared" si="0"/>
        <v>0</v>
      </c>
      <c r="K135" s="146"/>
      <c r="L135" s="31"/>
      <c r="M135" s="183" t="s">
        <v>1</v>
      </c>
      <c r="N135" s="184" t="s">
        <v>41</v>
      </c>
      <c r="T135" s="58"/>
      <c r="AT135" s="16" t="s">
        <v>196</v>
      </c>
      <c r="AU135" s="16" t="s">
        <v>83</v>
      </c>
      <c r="AY135" s="16" t="s">
        <v>196</v>
      </c>
      <c r="BE135" s="152">
        <f>IF(N135="základná",J135,0)</f>
        <v>0</v>
      </c>
      <c r="BF135" s="152">
        <f>IF(N135="znížená",J135,0)</f>
        <v>0</v>
      </c>
      <c r="BG135" s="152">
        <f>IF(N135="zákl. prenesená",J135,0)</f>
        <v>0</v>
      </c>
      <c r="BH135" s="152">
        <f>IF(N135="zníž. prenesená",J135,0)</f>
        <v>0</v>
      </c>
      <c r="BI135" s="152">
        <f>IF(N135="nulová",J135,0)</f>
        <v>0</v>
      </c>
      <c r="BJ135" s="16" t="s">
        <v>136</v>
      </c>
      <c r="BK135" s="152">
        <f>I135*H135</f>
        <v>0</v>
      </c>
    </row>
    <row r="136" spans="2:65" s="1" customFormat="1" ht="16.350000000000001" customHeight="1">
      <c r="B136" s="31"/>
      <c r="C136" s="176" t="s">
        <v>1</v>
      </c>
      <c r="D136" s="176" t="s">
        <v>132</v>
      </c>
      <c r="E136" s="177" t="s">
        <v>1</v>
      </c>
      <c r="F136" s="178" t="s">
        <v>1</v>
      </c>
      <c r="G136" s="179" t="s">
        <v>1</v>
      </c>
      <c r="H136" s="180"/>
      <c r="I136" s="181"/>
      <c r="J136" s="182">
        <f t="shared" si="0"/>
        <v>0</v>
      </c>
      <c r="K136" s="146"/>
      <c r="L136" s="31"/>
      <c r="M136" s="183" t="s">
        <v>1</v>
      </c>
      <c r="N136" s="184" t="s">
        <v>41</v>
      </c>
      <c r="T136" s="58"/>
      <c r="AT136" s="16" t="s">
        <v>196</v>
      </c>
      <c r="AU136" s="16" t="s">
        <v>83</v>
      </c>
      <c r="AY136" s="16" t="s">
        <v>196</v>
      </c>
      <c r="BE136" s="152">
        <f>IF(N136="základná",J136,0)</f>
        <v>0</v>
      </c>
      <c r="BF136" s="152">
        <f>IF(N136="znížená",J136,0)</f>
        <v>0</v>
      </c>
      <c r="BG136" s="152">
        <f>IF(N136="zákl. prenesená",J136,0)</f>
        <v>0</v>
      </c>
      <c r="BH136" s="152">
        <f>IF(N136="zníž. prenesená",J136,0)</f>
        <v>0</v>
      </c>
      <c r="BI136" s="152">
        <f>IF(N136="nulová",J136,0)</f>
        <v>0</v>
      </c>
      <c r="BJ136" s="16" t="s">
        <v>136</v>
      </c>
      <c r="BK136" s="152">
        <f>I136*H136</f>
        <v>0</v>
      </c>
    </row>
    <row r="137" spans="2:65" s="1" customFormat="1" ht="16.350000000000001" customHeight="1">
      <c r="B137" s="31"/>
      <c r="C137" s="176" t="s">
        <v>1</v>
      </c>
      <c r="D137" s="176" t="s">
        <v>132</v>
      </c>
      <c r="E137" s="177" t="s">
        <v>1</v>
      </c>
      <c r="F137" s="178" t="s">
        <v>1</v>
      </c>
      <c r="G137" s="179" t="s">
        <v>1</v>
      </c>
      <c r="H137" s="180"/>
      <c r="I137" s="181"/>
      <c r="J137" s="182">
        <f t="shared" si="0"/>
        <v>0</v>
      </c>
      <c r="K137" s="146"/>
      <c r="L137" s="31"/>
      <c r="M137" s="183" t="s">
        <v>1</v>
      </c>
      <c r="N137" s="184" t="s">
        <v>41</v>
      </c>
      <c r="T137" s="58"/>
      <c r="AT137" s="16" t="s">
        <v>196</v>
      </c>
      <c r="AU137" s="16" t="s">
        <v>83</v>
      </c>
      <c r="AY137" s="16" t="s">
        <v>196</v>
      </c>
      <c r="BE137" s="152">
        <f>IF(N137="základná",J137,0)</f>
        <v>0</v>
      </c>
      <c r="BF137" s="152">
        <f>IF(N137="znížená",J137,0)</f>
        <v>0</v>
      </c>
      <c r="BG137" s="152">
        <f>IF(N137="zákl. prenesená",J137,0)</f>
        <v>0</v>
      </c>
      <c r="BH137" s="152">
        <f>IF(N137="zníž. prenesená",J137,0)</f>
        <v>0</v>
      </c>
      <c r="BI137" s="152">
        <f>IF(N137="nulová",J137,0)</f>
        <v>0</v>
      </c>
      <c r="BJ137" s="16" t="s">
        <v>136</v>
      </c>
      <c r="BK137" s="152">
        <f>I137*H137</f>
        <v>0</v>
      </c>
    </row>
    <row r="138" spans="2:65" s="1" customFormat="1" ht="16.350000000000001" customHeight="1">
      <c r="B138" s="31"/>
      <c r="C138" s="176" t="s">
        <v>1</v>
      </c>
      <c r="D138" s="176" t="s">
        <v>132</v>
      </c>
      <c r="E138" s="177" t="s">
        <v>1</v>
      </c>
      <c r="F138" s="178" t="s">
        <v>1</v>
      </c>
      <c r="G138" s="179" t="s">
        <v>1</v>
      </c>
      <c r="H138" s="180"/>
      <c r="I138" s="181"/>
      <c r="J138" s="182">
        <f t="shared" si="0"/>
        <v>0</v>
      </c>
      <c r="K138" s="146"/>
      <c r="L138" s="31"/>
      <c r="M138" s="183" t="s">
        <v>1</v>
      </c>
      <c r="N138" s="184" t="s">
        <v>41</v>
      </c>
      <c r="T138" s="58"/>
      <c r="AT138" s="16" t="s">
        <v>196</v>
      </c>
      <c r="AU138" s="16" t="s">
        <v>83</v>
      </c>
      <c r="AY138" s="16" t="s">
        <v>196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6" t="s">
        <v>136</v>
      </c>
      <c r="BK138" s="152">
        <f>I138*H138</f>
        <v>0</v>
      </c>
    </row>
    <row r="139" spans="2:65" s="1" customFormat="1" ht="16.350000000000001" customHeight="1">
      <c r="B139" s="31"/>
      <c r="C139" s="176" t="s">
        <v>1</v>
      </c>
      <c r="D139" s="176" t="s">
        <v>132</v>
      </c>
      <c r="E139" s="177" t="s">
        <v>1</v>
      </c>
      <c r="F139" s="178" t="s">
        <v>1</v>
      </c>
      <c r="G139" s="179" t="s">
        <v>1</v>
      </c>
      <c r="H139" s="180"/>
      <c r="I139" s="181"/>
      <c r="J139" s="182">
        <f t="shared" si="0"/>
        <v>0</v>
      </c>
      <c r="K139" s="146"/>
      <c r="L139" s="31"/>
      <c r="M139" s="183" t="s">
        <v>1</v>
      </c>
      <c r="N139" s="184" t="s">
        <v>41</v>
      </c>
      <c r="O139" s="185"/>
      <c r="P139" s="185"/>
      <c r="Q139" s="185"/>
      <c r="R139" s="185"/>
      <c r="S139" s="185"/>
      <c r="T139" s="186"/>
      <c r="AT139" s="16" t="s">
        <v>196</v>
      </c>
      <c r="AU139" s="16" t="s">
        <v>83</v>
      </c>
      <c r="AY139" s="16" t="s">
        <v>196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6" t="s">
        <v>136</v>
      </c>
      <c r="BK139" s="152">
        <f>I139*H139</f>
        <v>0</v>
      </c>
    </row>
    <row r="140" spans="2:65" s="1" customFormat="1" ht="6.9" customHeight="1">
      <c r="B140" s="46"/>
      <c r="C140" s="47"/>
      <c r="D140" s="47"/>
      <c r="E140" s="47"/>
      <c r="F140" s="47"/>
      <c r="G140" s="47"/>
      <c r="H140" s="47"/>
      <c r="I140" s="47"/>
      <c r="J140" s="47"/>
      <c r="K140" s="47"/>
      <c r="L140" s="31"/>
    </row>
  </sheetData>
  <sheetProtection algorithmName="SHA-512" hashValue="3wp2mhPjlPYExWYiJgBWDu/H7pJsPU+4Vu/8SVbwQlQVuLvv5TDRZnE5vULCwQQZxuXF4UkFMEUfII+TYvoiow==" saltValue="a7oxI82Debt4kFSMcvFaogUgmMSqgqPkyt8pOZIqPhD+RHeWt8yRO/cT9CQXit3pFuwa40fNkPiiMhEksZch+g==" spinCount="100000" sheet="1" objects="1" scenarios="1" formatColumns="0" formatRows="0" autoFilter="0"/>
  <autoFilter ref="C119:K139" xr:uid="{00000000-0009-0000-0000-000006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35:D140" xr:uid="{00000000-0002-0000-0600-000000000000}">
      <formula1>"K, M"</formula1>
    </dataValidation>
    <dataValidation type="list" allowBlank="1" showInputMessage="1" showErrorMessage="1" error="Povolené sú hodnoty základná, znížená, nulová." sqref="N135:N140" xr:uid="{00000000-0002-0000-06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066428-D772-4322-9994-1E2C140C34C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C711C05-8C93-498F-9876-00B0CF5936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D56AED-E12D-4CD3-B96C-85AFB0265A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SO 01 - Bezbariérový prís...</vt:lpstr>
      <vt:lpstr>SO 02 - Rekonštrukcia hla...</vt:lpstr>
      <vt:lpstr>SO 04 - Bezbarierové WC 1.NP</vt:lpstr>
      <vt:lpstr>SO 06 - Prechodové prahy</vt:lpstr>
      <vt:lpstr>SO 07 - Návrh riešenia na...</vt:lpstr>
      <vt:lpstr>SO 08 - Priestory na výučbu</vt:lpstr>
      <vt:lpstr>'Rekapitulácia stavby'!Názvy_tlače</vt:lpstr>
      <vt:lpstr>'SO 01 - Bezbariérový prís...'!Názvy_tlače</vt:lpstr>
      <vt:lpstr>'SO 02 - Rekonštrukcia hla...'!Názvy_tlače</vt:lpstr>
      <vt:lpstr>'SO 04 - Bezbarierové WC 1.NP'!Názvy_tlače</vt:lpstr>
      <vt:lpstr>'SO 06 - Prechodové prahy'!Názvy_tlače</vt:lpstr>
      <vt:lpstr>'SO 07 - Návrh riešenia na...'!Názvy_tlače</vt:lpstr>
      <vt:lpstr>'SO 08 - Priestory na výučbu'!Názvy_tlače</vt:lpstr>
      <vt:lpstr>'Rekapitulácia stavby'!Oblasť_tlače</vt:lpstr>
      <vt:lpstr>'SO 01 - Bezbariérový prís...'!Oblasť_tlače</vt:lpstr>
      <vt:lpstr>'SO 02 - Rekonštrukcia hla...'!Oblasť_tlače</vt:lpstr>
      <vt:lpstr>'SO 04 - Bezbarierové WC 1.NP'!Oblasť_tlače</vt:lpstr>
      <vt:lpstr>'SO 06 - Prechodové prahy'!Oblasť_tlače</vt:lpstr>
      <vt:lpstr>'SO 07 - Návrh riešenia na...'!Oblasť_tlače</vt:lpstr>
      <vt:lpstr>'SO 08 - Priestory na výučbu'!Oblasť_tlače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Pilnik</dc:creator>
  <cp:lastModifiedBy>Juríčková Marta</cp:lastModifiedBy>
  <dcterms:created xsi:type="dcterms:W3CDTF">2024-07-17T12:03:48Z</dcterms:created>
  <dcterms:modified xsi:type="dcterms:W3CDTF">2024-10-03T08:38:17Z</dcterms:modified>
</cp:coreProperties>
</file>