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ovotnyr\Desktop\Areály a KS\Areál Slatina\Slatina oprava vodovodního potrubí - 2.etapa\"/>
    </mc:Choice>
  </mc:AlternateContent>
  <xr:revisionPtr revIDLastSave="0" documentId="8_{07087F52-A4F4-4E47-A3E2-DD2FBE5E709A}" xr6:coauthVersionLast="47" xr6:coauthVersionMax="47" xr10:uidLastSave="{00000000-0000-0000-0000-000000000000}"/>
  <bookViews>
    <workbookView xWindow="-28920" yWindow="-600" windowWidth="29040" windowHeight="164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2 02.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'02 02.2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'02 02.2 Pol'!$A$1:$Y$52</definedName>
    <definedName name="_xlnm.Print_Area" localSheetId="1">Stavba!$A$1:$J$56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O8" i="12" l="1"/>
  <c r="Q8" i="12"/>
  <c r="G9" i="12"/>
  <c r="I9" i="12"/>
  <c r="I8" i="12" s="1"/>
  <c r="K9" i="12"/>
  <c r="K8" i="12" s="1"/>
  <c r="O9" i="12"/>
  <c r="Q9" i="12"/>
  <c r="V9" i="12"/>
  <c r="V8" i="12" s="1"/>
  <c r="G10" i="12"/>
  <c r="M10" i="12" s="1"/>
  <c r="I10" i="12"/>
  <c r="K10" i="12"/>
  <c r="O10" i="12"/>
  <c r="Q10" i="12"/>
  <c r="V10" i="12"/>
  <c r="K11" i="12"/>
  <c r="G12" i="12"/>
  <c r="M12" i="12" s="1"/>
  <c r="M11" i="12" s="1"/>
  <c r="I12" i="12"/>
  <c r="I11" i="12" s="1"/>
  <c r="K12" i="12"/>
  <c r="O12" i="12"/>
  <c r="O11" i="12" s="1"/>
  <c r="Q12" i="12"/>
  <c r="Q11" i="12" s="1"/>
  <c r="V12" i="12"/>
  <c r="V11" i="12" s="1"/>
  <c r="G14" i="12"/>
  <c r="M14" i="12" s="1"/>
  <c r="I14" i="12"/>
  <c r="K14" i="12"/>
  <c r="O14" i="12"/>
  <c r="Q14" i="12"/>
  <c r="Q13" i="12" s="1"/>
  <c r="V14" i="12"/>
  <c r="V13" i="12" s="1"/>
  <c r="G15" i="12"/>
  <c r="M15" i="12" s="1"/>
  <c r="I15" i="12"/>
  <c r="K15" i="12"/>
  <c r="O15" i="12"/>
  <c r="O13" i="12" s="1"/>
  <c r="Q15" i="12"/>
  <c r="V15" i="12"/>
  <c r="G16" i="12"/>
  <c r="I16" i="12"/>
  <c r="K16" i="12"/>
  <c r="O16" i="12"/>
  <c r="Q16" i="12"/>
  <c r="V16" i="12"/>
  <c r="G19" i="12"/>
  <c r="M19" i="12" s="1"/>
  <c r="I19" i="12"/>
  <c r="K19" i="12"/>
  <c r="O19" i="12"/>
  <c r="Q19" i="12"/>
  <c r="V19" i="12"/>
  <c r="G22" i="12"/>
  <c r="M22" i="12" s="1"/>
  <c r="I22" i="12"/>
  <c r="I13" i="12" s="1"/>
  <c r="K22" i="12"/>
  <c r="O22" i="12"/>
  <c r="Q22" i="12"/>
  <c r="V22" i="12"/>
  <c r="G23" i="12"/>
  <c r="M23" i="12" s="1"/>
  <c r="I23" i="12"/>
  <c r="K23" i="12"/>
  <c r="O23" i="12"/>
  <c r="Q23" i="12"/>
  <c r="V23" i="12"/>
  <c r="G25" i="12"/>
  <c r="M25" i="12" s="1"/>
  <c r="I25" i="12"/>
  <c r="K25" i="12"/>
  <c r="O25" i="12"/>
  <c r="Q25" i="12"/>
  <c r="V25" i="12"/>
  <c r="G27" i="12"/>
  <c r="M27" i="12" s="1"/>
  <c r="I27" i="12"/>
  <c r="K27" i="12"/>
  <c r="K13" i="12" s="1"/>
  <c r="O27" i="12"/>
  <c r="Q27" i="12"/>
  <c r="V27" i="12"/>
  <c r="G29" i="12"/>
  <c r="I29" i="12"/>
  <c r="K29" i="12"/>
  <c r="M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K39" i="12"/>
  <c r="O39" i="12"/>
  <c r="V39" i="12"/>
  <c r="G40" i="12"/>
  <c r="M40" i="12" s="1"/>
  <c r="M39" i="12" s="1"/>
  <c r="I40" i="12"/>
  <c r="I39" i="12" s="1"/>
  <c r="K40" i="12"/>
  <c r="O40" i="12"/>
  <c r="Q40" i="12"/>
  <c r="Q39" i="12" s="1"/>
  <c r="V40" i="12"/>
  <c r="AE42" i="12"/>
  <c r="F41" i="1" s="1"/>
  <c r="I20" i="1"/>
  <c r="I19" i="1"/>
  <c r="I18" i="1"/>
  <c r="J28" i="1"/>
  <c r="J26" i="1"/>
  <c r="G38" i="1"/>
  <c r="F38" i="1"/>
  <c r="J23" i="1"/>
  <c r="J24" i="1"/>
  <c r="J25" i="1"/>
  <c r="J27" i="1"/>
  <c r="E24" i="1"/>
  <c r="E26" i="1"/>
  <c r="G39" i="12" l="1"/>
  <c r="I55" i="1" s="1"/>
  <c r="G13" i="12"/>
  <c r="I54" i="1" s="1"/>
  <c r="G11" i="12"/>
  <c r="I53" i="1" s="1"/>
  <c r="G8" i="12"/>
  <c r="F40" i="1"/>
  <c r="I52" i="1"/>
  <c r="I16" i="1" s="1"/>
  <c r="F39" i="1"/>
  <c r="F42" i="1" s="1"/>
  <c r="G23" i="1" s="1"/>
  <c r="A23" i="1" s="1"/>
  <c r="M16" i="12"/>
  <c r="M13" i="12" s="1"/>
  <c r="M9" i="12"/>
  <c r="M8" i="12" s="1"/>
  <c r="AF42" i="12"/>
  <c r="I17" i="1" l="1"/>
  <c r="I21" i="1" s="1"/>
  <c r="G42" i="12"/>
  <c r="G41" i="1"/>
  <c r="H41" i="1" s="1"/>
  <c r="I41" i="1" s="1"/>
  <c r="G39" i="1"/>
  <c r="G42" i="1" s="1"/>
  <c r="G25" i="1" s="1"/>
  <c r="A25" i="1" s="1"/>
  <c r="G40" i="1"/>
  <c r="H40" i="1" s="1"/>
  <c r="I40" i="1" s="1"/>
  <c r="I56" i="1"/>
  <c r="J54" i="1" s="1"/>
  <c r="G24" i="1"/>
  <c r="A24" i="1"/>
  <c r="J39" i="1"/>
  <c r="J42" i="1" s="1"/>
  <c r="J40" i="1"/>
  <c r="J53" i="1" l="1"/>
  <c r="J52" i="1"/>
  <c r="H39" i="1"/>
  <c r="H42" i="1" s="1"/>
  <c r="J55" i="1"/>
  <c r="A26" i="1"/>
  <c r="G26" i="1"/>
  <c r="A27" i="1" s="1"/>
  <c r="G28" i="1"/>
  <c r="J56" i="1" l="1"/>
  <c r="I39" i="1"/>
  <c r="I42" i="1" s="1"/>
  <c r="J41" i="1" s="1"/>
  <c r="G29" i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zabloudil</author>
  </authors>
  <commentList>
    <comment ref="S6" authorId="0" shapeId="0" xr:uid="{1DFD27EA-3DCA-4990-86E9-32DD682AFCA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DFB9D4A-29F1-4C85-B902-5835D7AB589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<sst xmlns="http://schemas.openxmlformats.org/spreadsheetml/2006/main" count="344" uniqueCount="170">
  <si>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</si>
  <si>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</si>
  <si>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</si>
  <si>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</si>
  <si>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</si>
  <si>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</si>
  <si>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</si>
  <si>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</si>
  <si>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</si>
  <si>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</si>
  <si>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</si>
  <si>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</si>
  <si>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</si>
  <si>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</si>
  <si>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</si>
  <si>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</si>
  <si>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</si>
  <si>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</si>
  <si>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</si>
  <si>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</si>
  <si>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</si>
  <si>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</si>
  <si>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</si>
  <si>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</si>
  <si>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</si>
  <si>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</si>
  <si>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</si>
  <si>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</si>
  <si>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</si>
  <si>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</si>
  <si>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</si>
  <si>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</si>
  <si>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</si>
  <si>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</si>
  <si>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</si>
  <si>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</si>
  <si>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</si>
  <si>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</si>
  <si>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</si>
  <si>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</si>
  <si>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</si>
  <si>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</si>
  <si>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</si>
  <si>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02.2</t>
  </si>
  <si>
    <t>Rozvody</t>
  </si>
  <si>
    <t>02</t>
  </si>
  <si>
    <t>ZTI Slatina</t>
  </si>
  <si>
    <t>Objekt:</t>
  </si>
  <si>
    <t>Rozpočet:</t>
  </si>
  <si>
    <t>24-108</t>
  </si>
  <si>
    <t>Stavba</t>
  </si>
  <si>
    <t>Celkem za stavbu</t>
  </si>
  <si>
    <t>CZK</t>
  </si>
  <si>
    <t>#POPS</t>
  </si>
  <si>
    <t>#POPO</t>
  </si>
  <si>
    <t>Popis objektu: 02 - ZTI Slatina</t>
  </si>
  <si>
    <t>#POPR</t>
  </si>
  <si>
    <t>Popis rozpočtu: 02.2 - Rozvody</t>
  </si>
  <si>
    <t>Rekapitulace dílů</t>
  </si>
  <si>
    <t>Typ dílu</t>
  </si>
  <si>
    <t>3</t>
  </si>
  <si>
    <t>Svislé a kompletní konstrukce</t>
  </si>
  <si>
    <t>713</t>
  </si>
  <si>
    <t>Izolace tepelné</t>
  </si>
  <si>
    <t>722</t>
  </si>
  <si>
    <t>Vnitřní vodovod</t>
  </si>
  <si>
    <t>767</t>
  </si>
  <si>
    <t>Konstrukce zámečnické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</si>
  <si>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</si>
  <si>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</si>
  <si>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</si>
  <si>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</si>
  <si>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</si>
  <si>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</si>
  <si>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</si>
  <si>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</si>
  <si>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</si>
  <si>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</si>
  <si>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</si>
  <si>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</si>
  <si>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</si>
  <si>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</si>
  <si>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</si>
  <si>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</si>
  <si>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</si>
  <si>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</si>
  <si>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</si>
  <si>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</si>
  <si>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</si>
  <si>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</si>
  <si>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</si>
  <si>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</si>
  <si>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</si>
  <si>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</si>
  <si>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</si>
  <si>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</si>
  <si>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</si>
  <si>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</si>
  <si>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310271425R00</t>
  </si>
  <si>
    <t>Zazdívka otvorů do 0,25 m2, pórobet.tvár., tl.25cm</t>
  </si>
  <si>
    <t>kus</t>
  </si>
  <si>
    <t>RTS 24/ I</t>
  </si>
  <si>
    <t>Kalkul</t>
  </si>
  <si>
    <t>Práce</t>
  </si>
  <si>
    <t>Běžná</t>
  </si>
  <si>
    <t>POL1_</t>
  </si>
  <si>
    <t>314291225R00</t>
  </si>
  <si>
    <t>Příplatek za montážní plošinu</t>
  </si>
  <si>
    <t xml:space="preserve">den   </t>
  </si>
  <si>
    <t>Indiv</t>
  </si>
  <si>
    <t>713400821R00</t>
  </si>
  <si>
    <t>Odstranění izolačních pásů  potrubí</t>
  </si>
  <si>
    <t xml:space="preserve">m     </t>
  </si>
  <si>
    <t>722130803R00</t>
  </si>
  <si>
    <t>Demontáž potrubí ocelových závitových, DN 50 mm</t>
  </si>
  <si>
    <t>m</t>
  </si>
  <si>
    <t>722130805R00</t>
  </si>
  <si>
    <t>Demontáž potrubí ocelových závitových, DN 80 mm</t>
  </si>
  <si>
    <t>722172435R00</t>
  </si>
  <si>
    <t>Potrubí plastové PP-R Ekoplastik, včetně zednických výpomocí, D 50 x 8,3 mm, PN 20</t>
  </si>
  <si>
    <t>Potrubí včetně tvarovek a zednických výpomocí.</t>
  </si>
  <si>
    <t>POP</t>
  </si>
  <si>
    <t>Včetně pomocného lešení o výšce podlahy do 1900 mm a pro zatížení do 1,5 kPa.</t>
  </si>
  <si>
    <t>722172748R00</t>
  </si>
  <si>
    <t>Potrubí plastové PP-RCT Ekoplastik, bez zednických výpomocí, D 75 x 8,4 mm, S 4</t>
  </si>
  <si>
    <t>Potrubí včetně tvarovek bez zednických výpomocí.</t>
  </si>
  <si>
    <t>722182006RT2</t>
  </si>
  <si>
    <t>Montáž tepelné izolace skruží na potrubí přímé, DN 80 mm, samolepicí spoj samolepicí spoj a příčné stažení páskou</t>
  </si>
  <si>
    <t>722190221R00</t>
  </si>
  <si>
    <t>Přípojky vodovodní pro pevné připojení DN 15 mm</t>
  </si>
  <si>
    <t>soubor</t>
  </si>
  <si>
    <t>Včetně vyvedení a upevnění výpustek.</t>
  </si>
  <si>
    <t>722190222R00</t>
  </si>
  <si>
    <t>Přípojky vodovodní pro pevné připojení DN 20 mm</t>
  </si>
  <si>
    <t>722190223R00</t>
  </si>
  <si>
    <t>Přípojky vodovodní pro pevné připojení DN 25 mm</t>
  </si>
  <si>
    <t>722237123R00</t>
  </si>
  <si>
    <t>Kohout vodovodní, kulový, 2x vnitřní závit, GIACOMINI R250D, DN 25 mm</t>
  </si>
  <si>
    <t>722237225R00</t>
  </si>
  <si>
    <t>Kohout vodovodní kulový, 2x vnitřní závit, GIACOMINI R910, DN 40 mm</t>
  </si>
  <si>
    <t>722237226R00</t>
  </si>
  <si>
    <t>Kohout vodovodní kulový, 2x vnitřní závit, GIACOMINI R910, DN 50 mm</t>
  </si>
  <si>
    <t>722237227R00</t>
  </si>
  <si>
    <t>Kohout vodovodní kulový, 2x vnitřní závit, GIACOMINI R910, DN 65 mm</t>
  </si>
  <si>
    <t>722280108R00</t>
  </si>
  <si>
    <t>Tlaková zkouška vodovodního potrubí DN 50 mm</t>
  </si>
  <si>
    <t>Včetně dodávky vody, uzavření a zabezpečení konců potrubí.</t>
  </si>
  <si>
    <t>631547118R</t>
  </si>
  <si>
    <t>Pouzdro potrubní izolační ROCKWOOL 800 - 54/30 mm</t>
  </si>
  <si>
    <t>SPCM</t>
  </si>
  <si>
    <t>RTS 22/ II</t>
  </si>
  <si>
    <t>Specifikace</t>
  </si>
  <si>
    <t>POL3_</t>
  </si>
  <si>
    <t>631547223R</t>
  </si>
  <si>
    <t>Pouzdro potrubní izolační ROCKWOOL 800  89/40 mm kamenná vlna s polepem Al fólií vyztuženou skleněnou mřížkou</t>
  </si>
  <si>
    <t>67352243R</t>
  </si>
  <si>
    <t>PK-TAPE Celohliníková páska lepicí pro parozábrany jednostranně lepicí</t>
  </si>
  <si>
    <t>998722201R00</t>
  </si>
  <si>
    <t>Přesun hmot pro vnitřní vodovod, výšky do 6 m</t>
  </si>
  <si>
    <t>Přesun hmot</t>
  </si>
  <si>
    <t>POL7_</t>
  </si>
  <si>
    <t>767995101R00</t>
  </si>
  <si>
    <t>Výroba a montáž kov. atypických konstr. do 5 kg</t>
  </si>
  <si>
    <t>kg</t>
  </si>
  <si>
    <t>SUM</t>
  </si>
  <si>
    <t>Poznámky uchazeče k zadání</t>
  </si>
  <si>
    <t>POPUZIV</t>
  </si>
  <si>
    <t>END</t>
  </si>
  <si>
    <t>DPMB - oprava rozvodů vody</t>
  </si>
  <si>
    <t>Popis stavby: 24-108 - DPMB - oprava rozvodů vody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</si>
</sst>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4" fontId="7" fillId="3" borderId="39" xfId="0" applyNumberFormat="1" applyFont="1" applyFill="1" applyBorder="1" applyAlignment="1">
      <alignment vertical="center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0.14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86" t="s">
        <v>41</v>
      </c>
      <c r="B2" s="186"/>
      <c r="C2" s="186"/>
      <c r="D2" s="186"/>
      <c r="E2" s="186"/>
      <c r="F2" s="186"/>
      <c r="G2" s="18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9"/>
  <sheetViews>
    <sheetView showGridLines="0" tabSelected="1" topLeftCell="B1" zoomScaleNormal="100" zoomScaleSheetLayoutView="75" workbookViewId="0">
      <selection activeCell="L11" sqref="L1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87" t="s">
        <v>4</v>
      </c>
      <c r="C1" s="188"/>
      <c r="D1" s="188"/>
      <c r="E1" s="188"/>
      <c r="F1" s="188"/>
      <c r="G1" s="188"/>
      <c r="H1" s="188"/>
      <c r="I1" s="188"/>
      <c r="J1" s="189"/>
    </row>
    <row r="2" spans="1:15" ht="36" customHeight="1" x14ac:dyDescent="0.2">
      <c r="A2" s="2"/>
      <c r="B2" s="77" t="s">
        <v>24</v>
      </c>
      <c r="C2" s="78"/>
      <c r="D2" s="79" t="s">
        <v>49</v>
      </c>
      <c r="E2" s="196" t="s">
        <v>168</v>
      </c>
      <c r="F2" s="197"/>
      <c r="G2" s="197"/>
      <c r="H2" s="197"/>
      <c r="I2" s="197"/>
      <c r="J2" s="198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199" t="s">
        <v>46</v>
      </c>
      <c r="F3" s="200"/>
      <c r="G3" s="200"/>
      <c r="H3" s="200"/>
      <c r="I3" s="200"/>
      <c r="J3" s="201"/>
    </row>
    <row r="4" spans="1:15" ht="23.25" customHeight="1" x14ac:dyDescent="0.2">
      <c r="A4" s="76">
        <v>10385</v>
      </c>
      <c r="B4" s="82" t="s">
        <v>48</v>
      </c>
      <c r="C4" s="83"/>
      <c r="D4" s="84" t="s">
        <v>43</v>
      </c>
      <c r="E4" s="209" t="s">
        <v>44</v>
      </c>
      <c r="F4" s="210"/>
      <c r="G4" s="210"/>
      <c r="H4" s="210"/>
      <c r="I4" s="210"/>
      <c r="J4" s="211"/>
    </row>
    <row r="5" spans="1:15" ht="24" customHeight="1" x14ac:dyDescent="0.2">
      <c r="A5" s="2"/>
      <c r="B5" s="31" t="s">
        <v>23</v>
      </c>
      <c r="D5" s="214"/>
      <c r="E5" s="215"/>
      <c r="F5" s="215"/>
      <c r="G5" s="215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16"/>
      <c r="E6" s="217"/>
      <c r="F6" s="217"/>
      <c r="G6" s="217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18"/>
      <c r="F7" s="219"/>
      <c r="G7" s="219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03"/>
      <c r="E11" s="203"/>
      <c r="F11" s="203"/>
      <c r="G11" s="203"/>
      <c r="H11" s="18" t="s">
        <v>42</v>
      </c>
      <c r="I11" s="85"/>
      <c r="J11" s="8"/>
    </row>
    <row r="12" spans="1:15" ht="15.75" customHeight="1" x14ac:dyDescent="0.2">
      <c r="A12" s="2"/>
      <c r="B12" s="28"/>
      <c r="C12" s="55"/>
      <c r="D12" s="208"/>
      <c r="E12" s="208"/>
      <c r="F12" s="208"/>
      <c r="G12" s="208"/>
      <c r="H12" s="18" t="s">
        <v>36</v>
      </c>
      <c r="I12" s="85"/>
      <c r="J12" s="8"/>
    </row>
    <row r="13" spans="1:15" ht="15.75" customHeight="1" x14ac:dyDescent="0.2">
      <c r="A13" s="2"/>
      <c r="B13" s="29"/>
      <c r="C13" s="56"/>
      <c r="D13" s="86"/>
      <c r="E13" s="212"/>
      <c r="F13" s="213"/>
      <c r="G13" s="213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02"/>
      <c r="F15" s="202"/>
      <c r="G15" s="204"/>
      <c r="H15" s="204"/>
      <c r="I15" s="204" t="s">
        <v>31</v>
      </c>
      <c r="J15" s="205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193"/>
      <c r="F16" s="194"/>
      <c r="G16" s="193"/>
      <c r="H16" s="194"/>
      <c r="I16" s="193">
        <f>SUMIF(F52:F55,A16,I52:I55)+SUMIF(F52:F55,"PSU",I52:I55)</f>
        <v>0</v>
      </c>
      <c r="J16" s="195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193"/>
      <c r="F17" s="194"/>
      <c r="G17" s="193"/>
      <c r="H17" s="194"/>
      <c r="I17" s="193">
        <f>SUMIF(F52:F55,A17,I52:I55)</f>
        <v>0</v>
      </c>
      <c r="J17" s="195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193"/>
      <c r="F18" s="194"/>
      <c r="G18" s="193"/>
      <c r="H18" s="194"/>
      <c r="I18" s="193">
        <f>SUMIF(F52:F55,A18,I52:I55)</f>
        <v>0</v>
      </c>
      <c r="J18" s="195"/>
    </row>
    <row r="19" spans="1:10" ht="23.25" customHeight="1" x14ac:dyDescent="0.2">
      <c r="A19" s="139" t="s">
        <v>68</v>
      </c>
      <c r="B19" s="38" t="s">
        <v>29</v>
      </c>
      <c r="C19" s="62"/>
      <c r="D19" s="63"/>
      <c r="E19" s="193"/>
      <c r="F19" s="194"/>
      <c r="G19" s="193"/>
      <c r="H19" s="194"/>
      <c r="I19" s="193">
        <f>SUMIF(F52:F55,A19,I52:I55)</f>
        <v>0</v>
      </c>
      <c r="J19" s="195"/>
    </row>
    <row r="20" spans="1:10" ht="23.25" customHeight="1" x14ac:dyDescent="0.2">
      <c r="A20" s="139" t="s">
        <v>69</v>
      </c>
      <c r="B20" s="38" t="s">
        <v>30</v>
      </c>
      <c r="C20" s="62"/>
      <c r="D20" s="63"/>
      <c r="E20" s="193"/>
      <c r="F20" s="194"/>
      <c r="G20" s="193"/>
      <c r="H20" s="194"/>
      <c r="I20" s="193">
        <f>SUMIF(F52:F55,A20,I52:I55)</f>
        <v>0</v>
      </c>
      <c r="J20" s="195"/>
    </row>
    <row r="21" spans="1:10" ht="23.25" customHeight="1" x14ac:dyDescent="0.2">
      <c r="A21" s="2"/>
      <c r="B21" s="48" t="s">
        <v>31</v>
      </c>
      <c r="C21" s="64"/>
      <c r="D21" s="65"/>
      <c r="E21" s="206"/>
      <c r="F21" s="207"/>
      <c r="G21" s="206"/>
      <c r="H21" s="207"/>
      <c r="I21" s="206">
        <f>SUM(I16:J20)</f>
        <v>0</v>
      </c>
      <c r="J21" s="225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23">
        <f>ZakladDPHSniVypocet</f>
        <v>0</v>
      </c>
      <c r="H23" s="224"/>
      <c r="I23" s="224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21">
        <f>A23</f>
        <v>0</v>
      </c>
      <c r="H24" s="222"/>
      <c r="I24" s="222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23">
        <f>ZakladDPHZaklVypocet</f>
        <v>0</v>
      </c>
      <c r="H25" s="224"/>
      <c r="I25" s="224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190">
        <f>A25</f>
        <v>0</v>
      </c>
      <c r="H26" s="191"/>
      <c r="I26" s="19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192">
        <f>CenaCelkem-(ZakladDPHSni+DPHSni+ZakladDPHZakl+DPHZakl)</f>
        <v>0</v>
      </c>
      <c r="H27" s="192"/>
      <c r="I27" s="192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26">
        <f>ZakladDPHSniVypocet+ZakladDPHZaklVypocet</f>
        <v>0</v>
      </c>
      <c r="H28" s="227"/>
      <c r="I28" s="227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226">
        <f>A27</f>
        <v>0</v>
      </c>
      <c r="H29" s="226"/>
      <c r="I29" s="226"/>
      <c r="J29" s="119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8"/>
      <c r="E34" s="229"/>
      <c r="G34" s="230"/>
      <c r="H34" s="231"/>
      <c r="I34" s="231"/>
      <c r="J34" s="25"/>
    </row>
    <row r="35" spans="1:10" ht="12.75" customHeight="1" x14ac:dyDescent="0.2">
      <c r="A35" s="2"/>
      <c r="B35" s="2"/>
      <c r="D35" s="220" t="s">
        <v>2</v>
      </c>
      <c r="E35" s="220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50</v>
      </c>
      <c r="C39" s="234"/>
      <c r="D39" s="234"/>
      <c r="E39" s="234"/>
      <c r="F39" s="99">
        <f>'02 02.2 Pol'!AE42</f>
        <v>0</v>
      </c>
      <c r="G39" s="100">
        <f>'02 02.2 Pol'!AF42</f>
        <v>0</v>
      </c>
      <c r="H39" s="101">
        <f>(F39*SazbaDPH1/100)+(G39*SazbaDPH2/100)</f>
        <v>0</v>
      </c>
      <c r="I39" s="101">
        <f>F39+G39+H39</f>
        <v>0</v>
      </c>
      <c r="J39" s="102" t="e">
        <f ca="1">IF(_xlfn.SINGLE(CenaCelkemVypocet)=0,"",I39/_xlfn.SINGLE(CenaCelkemVypocet)*100)</f>
        <v>#NAME?</v>
      </c>
    </row>
    <row r="40" spans="1:10" ht="25.5" hidden="1" customHeight="1" x14ac:dyDescent="0.2">
      <c r="A40" s="88">
        <v>2</v>
      </c>
      <c r="B40" s="103" t="s">
        <v>45</v>
      </c>
      <c r="C40" s="235" t="s">
        <v>46</v>
      </c>
      <c r="D40" s="235"/>
      <c r="E40" s="235"/>
      <c r="F40" s="104">
        <f>'02 02.2 Pol'!AE42</f>
        <v>0</v>
      </c>
      <c r="G40" s="105">
        <f>'02 02.2 Pol'!AF42</f>
        <v>0</v>
      </c>
      <c r="H40" s="105">
        <f>(F40*SazbaDPH1/100)+(G40*SazbaDPH2/100)</f>
        <v>0</v>
      </c>
      <c r="I40" s="105">
        <f>F40+G40+H40</f>
        <v>0</v>
      </c>
      <c r="J40" s="106" t="e">
        <f ca="1">IF(_xlfn.SINGLE(CenaCelkemVypocet)=0,"",I40/_xlfn.SINGLE(CenaCelkemVypocet)*100)</f>
        <v>#NAME?</v>
      </c>
    </row>
    <row r="41" spans="1:10" ht="25.5" hidden="1" customHeight="1" x14ac:dyDescent="0.2">
      <c r="A41" s="88">
        <v>3</v>
      </c>
      <c r="B41" s="107" t="s">
        <v>43</v>
      </c>
      <c r="C41" s="234" t="s">
        <v>44</v>
      </c>
      <c r="D41" s="234"/>
      <c r="E41" s="234"/>
      <c r="F41" s="108">
        <f>'02 02.2 Pol'!AE42</f>
        <v>0</v>
      </c>
      <c r="G41" s="101">
        <f>'02 02.2 Pol'!AF42</f>
        <v>0</v>
      </c>
      <c r="H41" s="101">
        <f>(F41*SazbaDPH1/100)+(G41*SazbaDPH2/100)</f>
        <v>0</v>
      </c>
      <c r="I41" s="101">
        <f>F41+G41+H41</f>
        <v>0</v>
      </c>
      <c r="J41" s="102" t="e">
        <f ca="1">IF(_xlfn.SINGLE(CenaCelkemVypocet)=0,"",I41/_xlfn.SINGLE(CenaCelkemVypocet)*100)</f>
        <v>#NAME?</v>
      </c>
    </row>
    <row r="42" spans="1:10" ht="25.5" hidden="1" customHeight="1" x14ac:dyDescent="0.2">
      <c r="A42" s="88"/>
      <c r="B42" s="236" t="s">
        <v>51</v>
      </c>
      <c r="C42" s="237"/>
      <c r="D42" s="237"/>
      <c r="E42" s="238"/>
      <c r="F42" s="109">
        <f>SUMIF(A39:A41,"=1",F39:F41)</f>
        <v>0</v>
      </c>
      <c r="G42" s="110">
        <f>SUMIF(A39:A41,"=1",G39:G41)</f>
        <v>0</v>
      </c>
      <c r="H42" s="110">
        <f>SUMIF(A39:A41,"=1",H39:H41)</f>
        <v>0</v>
      </c>
      <c r="I42" s="110">
        <f>SUMIF(A39:A41,"=1",I39:I41)</f>
        <v>0</v>
      </c>
      <c r="J42" s="111" t="e">
        <f ca="1">SUMIF(A39:A41,"=1",J39:J41)</f>
        <v>#NAME?</v>
      </c>
    </row>
    <row r="44" spans="1:10" x14ac:dyDescent="0.2">
      <c r="A44" t="s">
        <v>53</v>
      </c>
      <c r="B44" t="s">
        <v>169</v>
      </c>
    </row>
    <row r="45" spans="1:10" x14ac:dyDescent="0.2">
      <c r="A45" t="s">
        <v>54</v>
      </c>
      <c r="B45" t="s">
        <v>55</v>
      </c>
    </row>
    <row r="46" spans="1:10" x14ac:dyDescent="0.2">
      <c r="A46" t="s">
        <v>56</v>
      </c>
      <c r="B46" t="s">
        <v>57</v>
      </c>
    </row>
    <row r="49" spans="1:10" ht="15.75" x14ac:dyDescent="0.25">
      <c r="B49" s="120" t="s">
        <v>58</v>
      </c>
    </row>
    <row r="51" spans="1:10" ht="25.5" customHeight="1" x14ac:dyDescent="0.2">
      <c r="A51" s="122"/>
      <c r="B51" s="125" t="s">
        <v>18</v>
      </c>
      <c r="C51" s="125" t="s">
        <v>6</v>
      </c>
      <c r="D51" s="126"/>
      <c r="E51" s="126"/>
      <c r="F51" s="127" t="s">
        <v>59</v>
      </c>
      <c r="G51" s="127"/>
      <c r="H51" s="127"/>
      <c r="I51" s="127" t="s">
        <v>31</v>
      </c>
      <c r="J51" s="127" t="s">
        <v>0</v>
      </c>
    </row>
    <row r="52" spans="1:10" ht="36.75" customHeight="1" x14ac:dyDescent="0.2">
      <c r="A52" s="123"/>
      <c r="B52" s="128" t="s">
        <v>60</v>
      </c>
      <c r="C52" s="232" t="s">
        <v>61</v>
      </c>
      <c r="D52" s="233"/>
      <c r="E52" s="233"/>
      <c r="F52" s="137" t="s">
        <v>26</v>
      </c>
      <c r="G52" s="129"/>
      <c r="H52" s="129"/>
      <c r="I52" s="129">
        <f>'02 02.2 Pol'!G8</f>
        <v>0</v>
      </c>
      <c r="J52" s="134" t="str">
        <f>IF(I56=0,"",I52/I56*100)</f>
        <v/>
      </c>
    </row>
    <row r="53" spans="1:10" ht="36.75" customHeight="1" x14ac:dyDescent="0.2">
      <c r="A53" s="123"/>
      <c r="B53" s="128" t="s">
        <v>62</v>
      </c>
      <c r="C53" s="232" t="s">
        <v>63</v>
      </c>
      <c r="D53" s="233"/>
      <c r="E53" s="233"/>
      <c r="F53" s="137" t="s">
        <v>27</v>
      </c>
      <c r="G53" s="129"/>
      <c r="H53" s="129"/>
      <c r="I53" s="129">
        <f>'02 02.2 Pol'!G11</f>
        <v>0</v>
      </c>
      <c r="J53" s="134" t="str">
        <f>IF(I56=0,"",I53/I56*100)</f>
        <v/>
      </c>
    </row>
    <row r="54" spans="1:10" ht="36.75" customHeight="1" x14ac:dyDescent="0.2">
      <c r="A54" s="123"/>
      <c r="B54" s="128" t="s">
        <v>64</v>
      </c>
      <c r="C54" s="232" t="s">
        <v>65</v>
      </c>
      <c r="D54" s="233"/>
      <c r="E54" s="233"/>
      <c r="F54" s="137" t="s">
        <v>27</v>
      </c>
      <c r="G54" s="129"/>
      <c r="H54" s="129"/>
      <c r="I54" s="129">
        <f>'02 02.2 Pol'!G13</f>
        <v>0</v>
      </c>
      <c r="J54" s="134" t="str">
        <f>IF(I56=0,"",I54/I56*100)</f>
        <v/>
      </c>
    </row>
    <row r="55" spans="1:10" ht="36.75" customHeight="1" x14ac:dyDescent="0.2">
      <c r="A55" s="123"/>
      <c r="B55" s="128" t="s">
        <v>66</v>
      </c>
      <c r="C55" s="232" t="s">
        <v>67</v>
      </c>
      <c r="D55" s="233"/>
      <c r="E55" s="233"/>
      <c r="F55" s="137" t="s">
        <v>27</v>
      </c>
      <c r="G55" s="129"/>
      <c r="H55" s="129"/>
      <c r="I55" s="129">
        <f>'02 02.2 Pol'!G39</f>
        <v>0</v>
      </c>
      <c r="J55" s="134" t="str">
        <f>IF(I56=0,"",I55/I56*100)</f>
        <v/>
      </c>
    </row>
    <row r="56" spans="1:10" ht="25.5" customHeight="1" x14ac:dyDescent="0.2">
      <c r="A56" s="124"/>
      <c r="B56" s="130" t="s">
        <v>1</v>
      </c>
      <c r="C56" s="131"/>
      <c r="D56" s="132"/>
      <c r="E56" s="132"/>
      <c r="F56" s="138"/>
      <c r="G56" s="133"/>
      <c r="H56" s="133"/>
      <c r="I56" s="133">
        <f>SUM(I52:I55)</f>
        <v>0</v>
      </c>
      <c r="J56" s="135">
        <f>SUM(J52:J55)</f>
        <v>0</v>
      </c>
    </row>
    <row r="57" spans="1:10" x14ac:dyDescent="0.2">
      <c r="F57" s="87"/>
      <c r="G57" s="87"/>
      <c r="H57" s="87"/>
      <c r="I57" s="87"/>
      <c r="J57" s="136"/>
    </row>
    <row r="58" spans="1:10" x14ac:dyDescent="0.2">
      <c r="F58" s="87"/>
      <c r="G58" s="87"/>
      <c r="H58" s="87"/>
      <c r="I58" s="87"/>
      <c r="J58" s="136"/>
    </row>
    <row r="59" spans="1:10" x14ac:dyDescent="0.2">
      <c r="F59" s="87"/>
      <c r="G59" s="87"/>
      <c r="H59" s="87"/>
      <c r="I59" s="87"/>
      <c r="J59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C53:E53"/>
    <mergeCell ref="C54:E54"/>
    <mergeCell ref="C55:E55"/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9" t="s">
        <v>7</v>
      </c>
      <c r="B1" s="239"/>
      <c r="C1" s="240"/>
      <c r="D1" s="239"/>
      <c r="E1" s="239"/>
      <c r="F1" s="239"/>
      <c r="G1" s="239"/>
    </row>
    <row r="2" spans="1:7" ht="24.95" customHeight="1" x14ac:dyDescent="0.2">
      <c r="A2" s="50" t="s">
        <v>8</v>
      </c>
      <c r="B2" s="49"/>
      <c r="C2" s="241"/>
      <c r="D2" s="241"/>
      <c r="E2" s="241"/>
      <c r="F2" s="241"/>
      <c r="G2" s="242"/>
    </row>
    <row r="3" spans="1:7" ht="24.95" customHeight="1" x14ac:dyDescent="0.2">
      <c r="A3" s="50" t="s">
        <v>9</v>
      </c>
      <c r="B3" s="49"/>
      <c r="C3" s="241"/>
      <c r="D3" s="241"/>
      <c r="E3" s="241"/>
      <c r="F3" s="241"/>
      <c r="G3" s="242"/>
    </row>
    <row r="4" spans="1:7" ht="24.95" customHeight="1" x14ac:dyDescent="0.2">
      <c r="A4" s="50" t="s">
        <v>10</v>
      </c>
      <c r="B4" s="49"/>
      <c r="C4" s="241"/>
      <c r="D4" s="241"/>
      <c r="E4" s="241"/>
      <c r="F4" s="241"/>
      <c r="G4" s="242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DEB1D-5865-41CF-8B1C-0E6028604B4D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AD39" sqref="AD39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70</v>
      </c>
    </row>
    <row r="2" spans="1:60" ht="24.95" customHeight="1" x14ac:dyDescent="0.2">
      <c r="A2" s="50" t="s">
        <v>8</v>
      </c>
      <c r="B2" s="49" t="s">
        <v>49</v>
      </c>
      <c r="C2" s="262" t="s">
        <v>168</v>
      </c>
      <c r="D2" s="263"/>
      <c r="E2" s="263"/>
      <c r="F2" s="263"/>
      <c r="G2" s="264"/>
      <c r="AG2" t="s">
        <v>71</v>
      </c>
    </row>
    <row r="3" spans="1:60" ht="24.95" customHeight="1" x14ac:dyDescent="0.2">
      <c r="A3" s="50" t="s">
        <v>9</v>
      </c>
      <c r="B3" s="49" t="s">
        <v>45</v>
      </c>
      <c r="C3" s="262" t="s">
        <v>46</v>
      </c>
      <c r="D3" s="263"/>
      <c r="E3" s="263"/>
      <c r="F3" s="263"/>
      <c r="G3" s="264"/>
      <c r="AC3" s="121" t="s">
        <v>71</v>
      </c>
      <c r="AG3" t="s">
        <v>72</v>
      </c>
    </row>
    <row r="4" spans="1:60" ht="24.95" customHeight="1" x14ac:dyDescent="0.2">
      <c r="A4" s="140" t="s">
        <v>10</v>
      </c>
      <c r="B4" s="141" t="s">
        <v>43</v>
      </c>
      <c r="C4" s="265" t="s">
        <v>44</v>
      </c>
      <c r="D4" s="266"/>
      <c r="E4" s="266"/>
      <c r="F4" s="266"/>
      <c r="G4" s="267"/>
      <c r="AG4" t="s">
        <v>73</v>
      </c>
    </row>
    <row r="5" spans="1:60" x14ac:dyDescent="0.2">
      <c r="D5" s="10"/>
    </row>
    <row r="6" spans="1:60" ht="38.25" x14ac:dyDescent="0.2">
      <c r="A6" s="143" t="s">
        <v>74</v>
      </c>
      <c r="B6" s="145" t="s">
        <v>75</v>
      </c>
      <c r="C6" s="145" t="s">
        <v>76</v>
      </c>
      <c r="D6" s="144" t="s">
        <v>77</v>
      </c>
      <c r="E6" s="143" t="s">
        <v>78</v>
      </c>
      <c r="F6" s="142" t="s">
        <v>79</v>
      </c>
      <c r="G6" s="143" t="s">
        <v>31</v>
      </c>
      <c r="H6" s="146" t="s">
        <v>32</v>
      </c>
      <c r="I6" s="146" t="s">
        <v>80</v>
      </c>
      <c r="J6" s="146" t="s">
        <v>33</v>
      </c>
      <c r="K6" s="146" t="s">
        <v>81</v>
      </c>
      <c r="L6" s="146" t="s">
        <v>82</v>
      </c>
      <c r="M6" s="146" t="s">
        <v>83</v>
      </c>
      <c r="N6" s="146" t="s">
        <v>84</v>
      </c>
      <c r="O6" s="146" t="s">
        <v>85</v>
      </c>
      <c r="P6" s="146" t="s">
        <v>86</v>
      </c>
      <c r="Q6" s="146" t="s">
        <v>87</v>
      </c>
      <c r="R6" s="146" t="s">
        <v>88</v>
      </c>
      <c r="S6" s="146" t="s">
        <v>89</v>
      </c>
      <c r="T6" s="146" t="s">
        <v>90</v>
      </c>
      <c r="U6" s="146" t="s">
        <v>91</v>
      </c>
      <c r="V6" s="146" t="s">
        <v>92</v>
      </c>
      <c r="W6" s="146" t="s">
        <v>93</v>
      </c>
      <c r="X6" s="146" t="s">
        <v>94</v>
      </c>
      <c r="Y6" s="146" t="s">
        <v>95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59" t="s">
        <v>96</v>
      </c>
      <c r="B8" s="160" t="s">
        <v>60</v>
      </c>
      <c r="C8" s="180" t="s">
        <v>61</v>
      </c>
      <c r="D8" s="161"/>
      <c r="E8" s="162"/>
      <c r="F8" s="163"/>
      <c r="G8" s="163">
        <f>SUMIF(AG9:AG10,"&lt;&gt;NOR",G9:G10)</f>
        <v>0</v>
      </c>
      <c r="H8" s="163"/>
      <c r="I8" s="163">
        <f>SUM(I9:I10)</f>
        <v>1844.16</v>
      </c>
      <c r="J8" s="163"/>
      <c r="K8" s="163">
        <f>SUM(K9:K10)</f>
        <v>39377.599999999999</v>
      </c>
      <c r="L8" s="163"/>
      <c r="M8" s="163">
        <f>SUM(M9:M10)</f>
        <v>0</v>
      </c>
      <c r="N8" s="162"/>
      <c r="O8" s="162">
        <f>SUM(O9:O10)</f>
        <v>0.28000000000000003</v>
      </c>
      <c r="P8" s="162"/>
      <c r="Q8" s="162">
        <f>SUM(Q9:Q10)</f>
        <v>0</v>
      </c>
      <c r="R8" s="163"/>
      <c r="S8" s="163"/>
      <c r="T8" s="164"/>
      <c r="U8" s="158"/>
      <c r="V8" s="158">
        <f>SUM(V9:V10)</f>
        <v>2.72</v>
      </c>
      <c r="W8" s="158"/>
      <c r="X8" s="158"/>
      <c r="Y8" s="158"/>
      <c r="AG8" t="s">
        <v>97</v>
      </c>
    </row>
    <row r="9" spans="1:60" outlineLevel="1" x14ac:dyDescent="0.2">
      <c r="A9" s="173">
        <v>1</v>
      </c>
      <c r="B9" s="174" t="s">
        <v>98</v>
      </c>
      <c r="C9" s="181" t="s">
        <v>99</v>
      </c>
      <c r="D9" s="175" t="s">
        <v>100</v>
      </c>
      <c r="E9" s="176">
        <v>6</v>
      </c>
      <c r="F9" s="177">
        <v>0</v>
      </c>
      <c r="G9" s="178">
        <f>ROUND(E9*F9,2)</f>
        <v>0</v>
      </c>
      <c r="H9" s="177">
        <v>307.36</v>
      </c>
      <c r="I9" s="178">
        <f>ROUND(E9*H9,2)</f>
        <v>1844.16</v>
      </c>
      <c r="J9" s="177">
        <v>229.6</v>
      </c>
      <c r="K9" s="178">
        <f>ROUND(E9*J9,2)</f>
        <v>1377.6</v>
      </c>
      <c r="L9" s="178">
        <v>21</v>
      </c>
      <c r="M9" s="178">
        <f>G9*(1+L9/100)</f>
        <v>0</v>
      </c>
      <c r="N9" s="176">
        <v>4.675E-2</v>
      </c>
      <c r="O9" s="176">
        <f>ROUND(E9*N9,2)</f>
        <v>0.28000000000000003</v>
      </c>
      <c r="P9" s="176">
        <v>0</v>
      </c>
      <c r="Q9" s="176">
        <f>ROUND(E9*P9,2)</f>
        <v>0</v>
      </c>
      <c r="R9" s="178"/>
      <c r="S9" s="178" t="s">
        <v>101</v>
      </c>
      <c r="T9" s="179" t="s">
        <v>102</v>
      </c>
      <c r="U9" s="157">
        <v>0.45390000000000003</v>
      </c>
      <c r="V9" s="157">
        <f>ROUND(E9*U9,2)</f>
        <v>2.72</v>
      </c>
      <c r="W9" s="157"/>
      <c r="X9" s="157" t="s">
        <v>103</v>
      </c>
      <c r="Y9" s="157" t="s">
        <v>104</v>
      </c>
      <c r="Z9" s="147"/>
      <c r="AA9" s="147"/>
      <c r="AB9" s="147"/>
      <c r="AC9" s="147"/>
      <c r="AD9" s="147"/>
      <c r="AE9" s="147"/>
      <c r="AF9" s="147"/>
      <c r="AG9" s="147" t="s">
        <v>105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3">
        <v>2</v>
      </c>
      <c r="B10" s="174" t="s">
        <v>106</v>
      </c>
      <c r="C10" s="181" t="s">
        <v>107</v>
      </c>
      <c r="D10" s="175" t="s">
        <v>108</v>
      </c>
      <c r="E10" s="176">
        <v>40</v>
      </c>
      <c r="F10" s="177">
        <v>0</v>
      </c>
      <c r="G10" s="178">
        <f>ROUND(E10*F10,2)</f>
        <v>0</v>
      </c>
      <c r="H10" s="177">
        <v>0</v>
      </c>
      <c r="I10" s="178">
        <f>ROUND(E10*H10,2)</f>
        <v>0</v>
      </c>
      <c r="J10" s="177">
        <v>950</v>
      </c>
      <c r="K10" s="178">
        <f>ROUND(E10*J10,2)</f>
        <v>38000</v>
      </c>
      <c r="L10" s="178">
        <v>21</v>
      </c>
      <c r="M10" s="178">
        <f>G10*(1+L10/100)</f>
        <v>0</v>
      </c>
      <c r="N10" s="176">
        <v>0</v>
      </c>
      <c r="O10" s="176">
        <f>ROUND(E10*N10,2)</f>
        <v>0</v>
      </c>
      <c r="P10" s="176">
        <v>0</v>
      </c>
      <c r="Q10" s="176">
        <f>ROUND(E10*P10,2)</f>
        <v>0</v>
      </c>
      <c r="R10" s="178"/>
      <c r="S10" s="178" t="s">
        <v>101</v>
      </c>
      <c r="T10" s="179" t="s">
        <v>109</v>
      </c>
      <c r="U10" s="157">
        <v>0</v>
      </c>
      <c r="V10" s="157">
        <f>ROUND(E10*U10,2)</f>
        <v>0</v>
      </c>
      <c r="W10" s="157"/>
      <c r="X10" s="157" t="s">
        <v>103</v>
      </c>
      <c r="Y10" s="157" t="s">
        <v>104</v>
      </c>
      <c r="Z10" s="147"/>
      <c r="AA10" s="147"/>
      <c r="AB10" s="147"/>
      <c r="AC10" s="147"/>
      <c r="AD10" s="147"/>
      <c r="AE10" s="147"/>
      <c r="AF10" s="147"/>
      <c r="AG10" s="147" t="s">
        <v>105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x14ac:dyDescent="0.2">
      <c r="A11" s="159" t="s">
        <v>96</v>
      </c>
      <c r="B11" s="160" t="s">
        <v>62</v>
      </c>
      <c r="C11" s="180" t="s">
        <v>63</v>
      </c>
      <c r="D11" s="161"/>
      <c r="E11" s="162"/>
      <c r="F11" s="163"/>
      <c r="G11" s="163">
        <f>SUMIF(AG12:AG12,"&lt;&gt;NOR",G12:G12)</f>
        <v>0</v>
      </c>
      <c r="H11" s="163"/>
      <c r="I11" s="163">
        <f>SUM(I12:I12)</f>
        <v>0</v>
      </c>
      <c r="J11" s="163"/>
      <c r="K11" s="163">
        <f>SUM(K12:K12)</f>
        <v>12646.25</v>
      </c>
      <c r="L11" s="163"/>
      <c r="M11" s="163">
        <f>SUM(M12:M12)</f>
        <v>0</v>
      </c>
      <c r="N11" s="162"/>
      <c r="O11" s="162">
        <f>SUM(O12:O12)</f>
        <v>0</v>
      </c>
      <c r="P11" s="162"/>
      <c r="Q11" s="162">
        <f>SUM(Q12:Q12)</f>
        <v>0.26</v>
      </c>
      <c r="R11" s="163"/>
      <c r="S11" s="163"/>
      <c r="T11" s="164"/>
      <c r="U11" s="158"/>
      <c r="V11" s="158">
        <f>SUM(V12:V12)</f>
        <v>25</v>
      </c>
      <c r="W11" s="158"/>
      <c r="X11" s="158"/>
      <c r="Y11" s="158"/>
      <c r="AG11" t="s">
        <v>97</v>
      </c>
    </row>
    <row r="12" spans="1:60" outlineLevel="1" x14ac:dyDescent="0.2">
      <c r="A12" s="173">
        <v>3</v>
      </c>
      <c r="B12" s="174" t="s">
        <v>110</v>
      </c>
      <c r="C12" s="181" t="s">
        <v>111</v>
      </c>
      <c r="D12" s="175" t="s">
        <v>112</v>
      </c>
      <c r="E12" s="176">
        <v>125</v>
      </c>
      <c r="F12" s="177">
        <v>0</v>
      </c>
      <c r="G12" s="178">
        <f>ROUND(E12*F12,2)</f>
        <v>0</v>
      </c>
      <c r="H12" s="177">
        <v>0</v>
      </c>
      <c r="I12" s="178">
        <f>ROUND(E12*H12,2)</f>
        <v>0</v>
      </c>
      <c r="J12" s="177">
        <v>101.17</v>
      </c>
      <c r="K12" s="178">
        <f>ROUND(E12*J12,2)</f>
        <v>12646.25</v>
      </c>
      <c r="L12" s="178">
        <v>21</v>
      </c>
      <c r="M12" s="178">
        <f>G12*(1+L12/100)</f>
        <v>0</v>
      </c>
      <c r="N12" s="176">
        <v>0</v>
      </c>
      <c r="O12" s="176">
        <f>ROUND(E12*N12,2)</f>
        <v>0</v>
      </c>
      <c r="P12" s="176">
        <v>2.0999999999999999E-3</v>
      </c>
      <c r="Q12" s="176">
        <f>ROUND(E12*P12,2)</f>
        <v>0.26</v>
      </c>
      <c r="R12" s="178"/>
      <c r="S12" s="178" t="s">
        <v>101</v>
      </c>
      <c r="T12" s="179" t="s">
        <v>102</v>
      </c>
      <c r="U12" s="157">
        <v>0.2</v>
      </c>
      <c r="V12" s="157">
        <f>ROUND(E12*U12,2)</f>
        <v>25</v>
      </c>
      <c r="W12" s="157"/>
      <c r="X12" s="157" t="s">
        <v>103</v>
      </c>
      <c r="Y12" s="157" t="s">
        <v>104</v>
      </c>
      <c r="Z12" s="147"/>
      <c r="AA12" s="147"/>
      <c r="AB12" s="147"/>
      <c r="AC12" s="147"/>
      <c r="AD12" s="147"/>
      <c r="AE12" s="147"/>
      <c r="AF12" s="147"/>
      <c r="AG12" s="147" t="s">
        <v>105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x14ac:dyDescent="0.2">
      <c r="A13" s="159" t="s">
        <v>96</v>
      </c>
      <c r="B13" s="160" t="s">
        <v>64</v>
      </c>
      <c r="C13" s="180" t="s">
        <v>65</v>
      </c>
      <c r="D13" s="161"/>
      <c r="E13" s="162"/>
      <c r="F13" s="163"/>
      <c r="G13" s="163">
        <f>SUMIF(AG14:AG38,"&lt;&gt;NOR",G14:G38)</f>
        <v>0</v>
      </c>
      <c r="H13" s="163"/>
      <c r="I13" s="163">
        <f>SUM(I14:I38)</f>
        <v>289911.76</v>
      </c>
      <c r="J13" s="163"/>
      <c r="K13" s="163">
        <f>SUM(K14:K38)</f>
        <v>133356.59</v>
      </c>
      <c r="L13" s="163"/>
      <c r="M13" s="163">
        <f>SUM(M14:M38)</f>
        <v>0</v>
      </c>
      <c r="N13" s="162"/>
      <c r="O13" s="162">
        <f>SUM(O14:O38)</f>
        <v>0.90000000000000024</v>
      </c>
      <c r="P13" s="162"/>
      <c r="Q13" s="162">
        <f>SUM(Q14:Q38)</f>
        <v>1.6099999999999999</v>
      </c>
      <c r="R13" s="163"/>
      <c r="S13" s="163"/>
      <c r="T13" s="164"/>
      <c r="U13" s="158"/>
      <c r="V13" s="158">
        <f>SUM(V14:V38)</f>
        <v>228.17</v>
      </c>
      <c r="W13" s="158"/>
      <c r="X13" s="158"/>
      <c r="Y13" s="158"/>
      <c r="AG13" t="s">
        <v>97</v>
      </c>
    </row>
    <row r="14" spans="1:60" outlineLevel="1" x14ac:dyDescent="0.2">
      <c r="A14" s="173">
        <v>4</v>
      </c>
      <c r="B14" s="174" t="s">
        <v>113</v>
      </c>
      <c r="C14" s="181" t="s">
        <v>114</v>
      </c>
      <c r="D14" s="175" t="s">
        <v>115</v>
      </c>
      <c r="E14" s="176">
        <v>56</v>
      </c>
      <c r="F14" s="177">
        <v>0</v>
      </c>
      <c r="G14" s="178">
        <f>ROUND(E14*F14,2)</f>
        <v>0</v>
      </c>
      <c r="H14" s="177">
        <v>0</v>
      </c>
      <c r="I14" s="178">
        <f>ROUND(E14*H14,2)</f>
        <v>0</v>
      </c>
      <c r="J14" s="177">
        <v>108.91</v>
      </c>
      <c r="K14" s="178">
        <f>ROUND(E14*J14,2)</f>
        <v>6098.96</v>
      </c>
      <c r="L14" s="178">
        <v>21</v>
      </c>
      <c r="M14" s="178">
        <f>G14*(1+L14/100)</f>
        <v>0</v>
      </c>
      <c r="N14" s="176">
        <v>0</v>
      </c>
      <c r="O14" s="176">
        <f>ROUND(E14*N14,2)</f>
        <v>0</v>
      </c>
      <c r="P14" s="176">
        <v>6.7000000000000002E-3</v>
      </c>
      <c r="Q14" s="176">
        <f>ROUND(E14*P14,2)</f>
        <v>0.38</v>
      </c>
      <c r="R14" s="178"/>
      <c r="S14" s="178" t="s">
        <v>101</v>
      </c>
      <c r="T14" s="179" t="s">
        <v>102</v>
      </c>
      <c r="U14" s="157">
        <v>0.23899999999999999</v>
      </c>
      <c r="V14" s="157">
        <f>ROUND(E14*U14,2)</f>
        <v>13.38</v>
      </c>
      <c r="W14" s="157"/>
      <c r="X14" s="157" t="s">
        <v>103</v>
      </c>
      <c r="Y14" s="157" t="s">
        <v>104</v>
      </c>
      <c r="Z14" s="147"/>
      <c r="AA14" s="147"/>
      <c r="AB14" s="147"/>
      <c r="AC14" s="147"/>
      <c r="AD14" s="147"/>
      <c r="AE14" s="147"/>
      <c r="AF14" s="147"/>
      <c r="AG14" s="147" t="s">
        <v>105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3">
        <v>5</v>
      </c>
      <c r="B15" s="174" t="s">
        <v>116</v>
      </c>
      <c r="C15" s="181" t="s">
        <v>117</v>
      </c>
      <c r="D15" s="175" t="s">
        <v>115</v>
      </c>
      <c r="E15" s="176">
        <v>112</v>
      </c>
      <c r="F15" s="177">
        <v>0</v>
      </c>
      <c r="G15" s="178">
        <f>ROUND(E15*F15,2)</f>
        <v>0</v>
      </c>
      <c r="H15" s="177">
        <v>0</v>
      </c>
      <c r="I15" s="178">
        <f>ROUND(E15*H15,2)</f>
        <v>0</v>
      </c>
      <c r="J15" s="177">
        <v>135.35</v>
      </c>
      <c r="K15" s="178">
        <f>ROUND(E15*J15,2)</f>
        <v>15159.2</v>
      </c>
      <c r="L15" s="178">
        <v>21</v>
      </c>
      <c r="M15" s="178">
        <f>G15*(1+L15/100)</f>
        <v>0</v>
      </c>
      <c r="N15" s="176">
        <v>0</v>
      </c>
      <c r="O15" s="176">
        <f>ROUND(E15*N15,2)</f>
        <v>0</v>
      </c>
      <c r="P15" s="176">
        <v>1.102E-2</v>
      </c>
      <c r="Q15" s="176">
        <f>ROUND(E15*P15,2)</f>
        <v>1.23</v>
      </c>
      <c r="R15" s="178"/>
      <c r="S15" s="178" t="s">
        <v>101</v>
      </c>
      <c r="T15" s="179" t="s">
        <v>102</v>
      </c>
      <c r="U15" s="157">
        <v>0.29699999999999999</v>
      </c>
      <c r="V15" s="157">
        <f>ROUND(E15*U15,2)</f>
        <v>33.26</v>
      </c>
      <c r="W15" s="157"/>
      <c r="X15" s="157" t="s">
        <v>103</v>
      </c>
      <c r="Y15" s="157" t="s">
        <v>104</v>
      </c>
      <c r="Z15" s="147"/>
      <c r="AA15" s="147"/>
      <c r="AB15" s="147"/>
      <c r="AC15" s="147"/>
      <c r="AD15" s="147"/>
      <c r="AE15" s="147"/>
      <c r="AF15" s="147"/>
      <c r="AG15" s="147" t="s">
        <v>105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66">
        <v>6</v>
      </c>
      <c r="B16" s="167" t="s">
        <v>118</v>
      </c>
      <c r="C16" s="182" t="s">
        <v>119</v>
      </c>
      <c r="D16" s="168" t="s">
        <v>115</v>
      </c>
      <c r="E16" s="169">
        <v>56</v>
      </c>
      <c r="F16" s="170">
        <v>0</v>
      </c>
      <c r="G16" s="171">
        <f>ROUND(E16*F16,2)</f>
        <v>0</v>
      </c>
      <c r="H16" s="170">
        <v>547.05999999999995</v>
      </c>
      <c r="I16" s="171">
        <f>ROUND(E16*H16,2)</f>
        <v>30635.360000000001</v>
      </c>
      <c r="J16" s="170">
        <v>522.4</v>
      </c>
      <c r="K16" s="171">
        <f>ROUND(E16*J16,2)</f>
        <v>29254.400000000001</v>
      </c>
      <c r="L16" s="171">
        <v>21</v>
      </c>
      <c r="M16" s="171">
        <f>G16*(1+L16/100)</f>
        <v>0</v>
      </c>
      <c r="N16" s="169">
        <v>6.1599999999999997E-3</v>
      </c>
      <c r="O16" s="169">
        <f>ROUND(E16*N16,2)</f>
        <v>0.34</v>
      </c>
      <c r="P16" s="169">
        <v>0</v>
      </c>
      <c r="Q16" s="169">
        <f>ROUND(E16*P16,2)</f>
        <v>0</v>
      </c>
      <c r="R16" s="171"/>
      <c r="S16" s="171" t="s">
        <v>101</v>
      </c>
      <c r="T16" s="172" t="s">
        <v>102</v>
      </c>
      <c r="U16" s="157">
        <v>0.92569999999999997</v>
      </c>
      <c r="V16" s="157">
        <f>ROUND(E16*U16,2)</f>
        <v>51.84</v>
      </c>
      <c r="W16" s="157"/>
      <c r="X16" s="157" t="s">
        <v>103</v>
      </c>
      <c r="Y16" s="157" t="s">
        <v>104</v>
      </c>
      <c r="Z16" s="147"/>
      <c r="AA16" s="147"/>
      <c r="AB16" s="147"/>
      <c r="AC16" s="147"/>
      <c r="AD16" s="147"/>
      <c r="AE16" s="147"/>
      <c r="AF16" s="147"/>
      <c r="AG16" s="147" t="s">
        <v>105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257" t="s">
        <v>120</v>
      </c>
      <c r="D17" s="258"/>
      <c r="E17" s="258"/>
      <c r="F17" s="258"/>
      <c r="G17" s="258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121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259" t="s">
        <v>122</v>
      </c>
      <c r="D18" s="260"/>
      <c r="E18" s="260"/>
      <c r="F18" s="260"/>
      <c r="G18" s="260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121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66">
        <v>7</v>
      </c>
      <c r="B19" s="167" t="s">
        <v>123</v>
      </c>
      <c r="C19" s="182" t="s">
        <v>124</v>
      </c>
      <c r="D19" s="168" t="s">
        <v>115</v>
      </c>
      <c r="E19" s="169">
        <v>112</v>
      </c>
      <c r="F19" s="170">
        <v>0</v>
      </c>
      <c r="G19" s="171">
        <f>ROUND(E19*F19,2)</f>
        <v>0</v>
      </c>
      <c r="H19" s="170">
        <v>1314.84</v>
      </c>
      <c r="I19" s="171">
        <f>ROUND(E19*H19,2)</f>
        <v>147262.07999999999</v>
      </c>
      <c r="J19" s="170">
        <v>371.6</v>
      </c>
      <c r="K19" s="171">
        <f>ROUND(E19*J19,2)</f>
        <v>41619.199999999997</v>
      </c>
      <c r="L19" s="171">
        <v>21</v>
      </c>
      <c r="M19" s="171">
        <f>G19*(1+L19/100)</f>
        <v>0</v>
      </c>
      <c r="N19" s="169">
        <v>2.5100000000000001E-3</v>
      </c>
      <c r="O19" s="169">
        <f>ROUND(E19*N19,2)</f>
        <v>0.28000000000000003</v>
      </c>
      <c r="P19" s="169">
        <v>0</v>
      </c>
      <c r="Q19" s="169">
        <f>ROUND(E19*P19,2)</f>
        <v>0</v>
      </c>
      <c r="R19" s="171"/>
      <c r="S19" s="171" t="s">
        <v>101</v>
      </c>
      <c r="T19" s="172" t="s">
        <v>102</v>
      </c>
      <c r="U19" s="157">
        <v>0.59899999999999998</v>
      </c>
      <c r="V19" s="157">
        <f>ROUND(E19*U19,2)</f>
        <v>67.09</v>
      </c>
      <c r="W19" s="157"/>
      <c r="X19" s="157" t="s">
        <v>103</v>
      </c>
      <c r="Y19" s="157" t="s">
        <v>104</v>
      </c>
      <c r="Z19" s="147"/>
      <c r="AA19" s="147"/>
      <c r="AB19" s="147"/>
      <c r="AC19" s="147"/>
      <c r="AD19" s="147"/>
      <c r="AE19" s="147"/>
      <c r="AF19" s="147"/>
      <c r="AG19" s="147" t="s">
        <v>105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257" t="s">
        <v>125</v>
      </c>
      <c r="D20" s="258"/>
      <c r="E20" s="258"/>
      <c r="F20" s="258"/>
      <c r="G20" s="258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121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259" t="s">
        <v>122</v>
      </c>
      <c r="D21" s="260"/>
      <c r="E21" s="260"/>
      <c r="F21" s="260"/>
      <c r="G21" s="260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121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33.75" outlineLevel="1" x14ac:dyDescent="0.2">
      <c r="A22" s="173">
        <v>8</v>
      </c>
      <c r="B22" s="174" t="s">
        <v>126</v>
      </c>
      <c r="C22" s="181" t="s">
        <v>127</v>
      </c>
      <c r="D22" s="175" t="s">
        <v>115</v>
      </c>
      <c r="E22" s="176">
        <v>168</v>
      </c>
      <c r="F22" s="177">
        <v>0</v>
      </c>
      <c r="G22" s="178">
        <f>ROUND(E22*F22,2)</f>
        <v>0</v>
      </c>
      <c r="H22" s="177">
        <v>0</v>
      </c>
      <c r="I22" s="178">
        <f>ROUND(E22*H22,2)</f>
        <v>0</v>
      </c>
      <c r="J22" s="177">
        <v>99.38</v>
      </c>
      <c r="K22" s="178">
        <f>ROUND(E22*J22,2)</f>
        <v>16695.84</v>
      </c>
      <c r="L22" s="178">
        <v>21</v>
      </c>
      <c r="M22" s="178">
        <f>G22*(1+L22/100)</f>
        <v>0</v>
      </c>
      <c r="N22" s="176">
        <v>0</v>
      </c>
      <c r="O22" s="176">
        <f>ROUND(E22*N22,2)</f>
        <v>0</v>
      </c>
      <c r="P22" s="176">
        <v>0</v>
      </c>
      <c r="Q22" s="176">
        <f>ROUND(E22*P22,2)</f>
        <v>0</v>
      </c>
      <c r="R22" s="178"/>
      <c r="S22" s="178" t="s">
        <v>101</v>
      </c>
      <c r="T22" s="179" t="s">
        <v>109</v>
      </c>
      <c r="U22" s="157">
        <v>0.188</v>
      </c>
      <c r="V22" s="157">
        <f>ROUND(E22*U22,2)</f>
        <v>31.58</v>
      </c>
      <c r="W22" s="157"/>
      <c r="X22" s="157" t="s">
        <v>103</v>
      </c>
      <c r="Y22" s="157" t="s">
        <v>104</v>
      </c>
      <c r="Z22" s="147"/>
      <c r="AA22" s="147"/>
      <c r="AB22" s="147"/>
      <c r="AC22" s="147"/>
      <c r="AD22" s="147"/>
      <c r="AE22" s="147"/>
      <c r="AF22" s="147"/>
      <c r="AG22" s="147" t="s">
        <v>105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66">
        <v>9</v>
      </c>
      <c r="B23" s="167" t="s">
        <v>128</v>
      </c>
      <c r="C23" s="182" t="s">
        <v>129</v>
      </c>
      <c r="D23" s="168" t="s">
        <v>130</v>
      </c>
      <c r="E23" s="169">
        <v>1</v>
      </c>
      <c r="F23" s="170">
        <v>0</v>
      </c>
      <c r="G23" s="171">
        <f>ROUND(E23*F23,2)</f>
        <v>0</v>
      </c>
      <c r="H23" s="170">
        <v>1935.68</v>
      </c>
      <c r="I23" s="171">
        <f>ROUND(E23*H23,2)</f>
        <v>1935.68</v>
      </c>
      <c r="J23" s="170">
        <v>935.38</v>
      </c>
      <c r="K23" s="171">
        <f>ROUND(E23*J23,2)</f>
        <v>935.38</v>
      </c>
      <c r="L23" s="171">
        <v>21</v>
      </c>
      <c r="M23" s="171">
        <f>G23*(1+L23/100)</f>
        <v>0</v>
      </c>
      <c r="N23" s="169">
        <v>5.4799999999999996E-3</v>
      </c>
      <c r="O23" s="169">
        <f>ROUND(E23*N23,2)</f>
        <v>0.01</v>
      </c>
      <c r="P23" s="169">
        <v>0</v>
      </c>
      <c r="Q23" s="169">
        <f>ROUND(E23*P23,2)</f>
        <v>0</v>
      </c>
      <c r="R23" s="171"/>
      <c r="S23" s="171" t="s">
        <v>101</v>
      </c>
      <c r="T23" s="172" t="s">
        <v>102</v>
      </c>
      <c r="U23" s="157">
        <v>1.556</v>
      </c>
      <c r="V23" s="157">
        <f>ROUND(E23*U23,2)</f>
        <v>1.56</v>
      </c>
      <c r="W23" s="157"/>
      <c r="X23" s="157" t="s">
        <v>103</v>
      </c>
      <c r="Y23" s="157" t="s">
        <v>104</v>
      </c>
      <c r="Z23" s="147"/>
      <c r="AA23" s="147"/>
      <c r="AB23" s="147"/>
      <c r="AC23" s="147"/>
      <c r="AD23" s="147"/>
      <c r="AE23" s="147"/>
      <c r="AF23" s="147"/>
      <c r="AG23" s="147" t="s">
        <v>105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257" t="s">
        <v>131</v>
      </c>
      <c r="D24" s="258"/>
      <c r="E24" s="258"/>
      <c r="F24" s="258"/>
      <c r="G24" s="258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121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66">
        <v>10</v>
      </c>
      <c r="B25" s="167" t="s">
        <v>132</v>
      </c>
      <c r="C25" s="182" t="s">
        <v>133</v>
      </c>
      <c r="D25" s="168" t="s">
        <v>130</v>
      </c>
      <c r="E25" s="169">
        <v>7</v>
      </c>
      <c r="F25" s="170">
        <v>0</v>
      </c>
      <c r="G25" s="171">
        <f>ROUND(E25*F25,2)</f>
        <v>0</v>
      </c>
      <c r="H25" s="170">
        <v>2287.33</v>
      </c>
      <c r="I25" s="171">
        <f>ROUND(E25*H25,2)</f>
        <v>16011.31</v>
      </c>
      <c r="J25" s="170">
        <v>1059.42</v>
      </c>
      <c r="K25" s="171">
        <f>ROUND(E25*J25,2)</f>
        <v>7415.94</v>
      </c>
      <c r="L25" s="171">
        <v>21</v>
      </c>
      <c r="M25" s="171">
        <f>G25*(1+L25/100)</f>
        <v>0</v>
      </c>
      <c r="N25" s="169">
        <v>7.0600000000000003E-3</v>
      </c>
      <c r="O25" s="169">
        <f>ROUND(E25*N25,2)</f>
        <v>0.05</v>
      </c>
      <c r="P25" s="169">
        <v>0</v>
      </c>
      <c r="Q25" s="169">
        <f>ROUND(E25*P25,2)</f>
        <v>0</v>
      </c>
      <c r="R25" s="171"/>
      <c r="S25" s="171" t="s">
        <v>101</v>
      </c>
      <c r="T25" s="172" t="s">
        <v>102</v>
      </c>
      <c r="U25" s="157">
        <v>1.7629999999999999</v>
      </c>
      <c r="V25" s="157">
        <f>ROUND(E25*U25,2)</f>
        <v>12.34</v>
      </c>
      <c r="W25" s="157"/>
      <c r="X25" s="157" t="s">
        <v>103</v>
      </c>
      <c r="Y25" s="157" t="s">
        <v>104</v>
      </c>
      <c r="Z25" s="147"/>
      <c r="AA25" s="147"/>
      <c r="AB25" s="147"/>
      <c r="AC25" s="147"/>
      <c r="AD25" s="147"/>
      <c r="AE25" s="147"/>
      <c r="AF25" s="147"/>
      <c r="AG25" s="147" t="s">
        <v>105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257" t="s">
        <v>131</v>
      </c>
      <c r="D26" s="258"/>
      <c r="E26" s="258"/>
      <c r="F26" s="258"/>
      <c r="G26" s="258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121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66">
        <v>11</v>
      </c>
      <c r="B27" s="167" t="s">
        <v>134</v>
      </c>
      <c r="C27" s="182" t="s">
        <v>135</v>
      </c>
      <c r="D27" s="168" t="s">
        <v>130</v>
      </c>
      <c r="E27" s="169">
        <v>4</v>
      </c>
      <c r="F27" s="170">
        <v>0</v>
      </c>
      <c r="G27" s="171">
        <f>ROUND(E27*F27,2)</f>
        <v>0</v>
      </c>
      <c r="H27" s="170">
        <v>2778.86</v>
      </c>
      <c r="I27" s="171">
        <f>ROUND(E27*H27,2)</f>
        <v>11115.44</v>
      </c>
      <c r="J27" s="170">
        <v>1134.04</v>
      </c>
      <c r="K27" s="171">
        <f>ROUND(E27*J27,2)</f>
        <v>4536.16</v>
      </c>
      <c r="L27" s="171">
        <v>21</v>
      </c>
      <c r="M27" s="171">
        <f>G27*(1+L27/100)</f>
        <v>0</v>
      </c>
      <c r="N27" s="169">
        <v>9.9299999999999996E-3</v>
      </c>
      <c r="O27" s="169">
        <f>ROUND(E27*N27,2)</f>
        <v>0.04</v>
      </c>
      <c r="P27" s="169">
        <v>0</v>
      </c>
      <c r="Q27" s="169">
        <f>ROUND(E27*P27,2)</f>
        <v>0</v>
      </c>
      <c r="R27" s="171"/>
      <c r="S27" s="171" t="s">
        <v>101</v>
      </c>
      <c r="T27" s="172" t="s">
        <v>102</v>
      </c>
      <c r="U27" s="157">
        <v>1.887</v>
      </c>
      <c r="V27" s="157">
        <f>ROUND(E27*U27,2)</f>
        <v>7.55</v>
      </c>
      <c r="W27" s="157"/>
      <c r="X27" s="157" t="s">
        <v>103</v>
      </c>
      <c r="Y27" s="157" t="s">
        <v>104</v>
      </c>
      <c r="Z27" s="147"/>
      <c r="AA27" s="147"/>
      <c r="AB27" s="147"/>
      <c r="AC27" s="147"/>
      <c r="AD27" s="147"/>
      <c r="AE27" s="147"/>
      <c r="AF27" s="147"/>
      <c r="AG27" s="147" t="s">
        <v>105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257" t="s">
        <v>131</v>
      </c>
      <c r="D28" s="258"/>
      <c r="E28" s="258"/>
      <c r="F28" s="258"/>
      <c r="G28" s="258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121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73">
        <v>12</v>
      </c>
      <c r="B29" s="174" t="s">
        <v>136</v>
      </c>
      <c r="C29" s="181" t="s">
        <v>137</v>
      </c>
      <c r="D29" s="175" t="s">
        <v>100</v>
      </c>
      <c r="E29" s="176">
        <v>1</v>
      </c>
      <c r="F29" s="177">
        <v>0</v>
      </c>
      <c r="G29" s="178">
        <f>ROUND(E29*F29,2)</f>
        <v>0</v>
      </c>
      <c r="H29" s="177">
        <v>522.91999999999996</v>
      </c>
      <c r="I29" s="178">
        <f>ROUND(E29*H29,2)</f>
        <v>522.91999999999996</v>
      </c>
      <c r="J29" s="177">
        <v>130.86000000000001</v>
      </c>
      <c r="K29" s="178">
        <f>ROUND(E29*J29,2)</f>
        <v>130.86000000000001</v>
      </c>
      <c r="L29" s="178">
        <v>21</v>
      </c>
      <c r="M29" s="178">
        <f>G29*(1+L29/100)</f>
        <v>0</v>
      </c>
      <c r="N29" s="176">
        <v>4.8000000000000001E-4</v>
      </c>
      <c r="O29" s="176">
        <f>ROUND(E29*N29,2)</f>
        <v>0</v>
      </c>
      <c r="P29" s="176">
        <v>0</v>
      </c>
      <c r="Q29" s="176">
        <f>ROUND(E29*P29,2)</f>
        <v>0</v>
      </c>
      <c r="R29" s="178"/>
      <c r="S29" s="178" t="s">
        <v>101</v>
      </c>
      <c r="T29" s="179" t="s">
        <v>102</v>
      </c>
      <c r="U29" s="157">
        <v>0.22700000000000001</v>
      </c>
      <c r="V29" s="157">
        <f>ROUND(E29*U29,2)</f>
        <v>0.23</v>
      </c>
      <c r="W29" s="157"/>
      <c r="X29" s="157" t="s">
        <v>103</v>
      </c>
      <c r="Y29" s="157" t="s">
        <v>104</v>
      </c>
      <c r="Z29" s="147"/>
      <c r="AA29" s="147"/>
      <c r="AB29" s="147"/>
      <c r="AC29" s="147"/>
      <c r="AD29" s="147"/>
      <c r="AE29" s="147"/>
      <c r="AF29" s="147"/>
      <c r="AG29" s="147" t="s">
        <v>105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1" x14ac:dyDescent="0.2">
      <c r="A30" s="173">
        <v>13</v>
      </c>
      <c r="B30" s="174" t="s">
        <v>138</v>
      </c>
      <c r="C30" s="181" t="s">
        <v>139</v>
      </c>
      <c r="D30" s="175" t="s">
        <v>100</v>
      </c>
      <c r="E30" s="176">
        <v>1</v>
      </c>
      <c r="F30" s="177">
        <v>0</v>
      </c>
      <c r="G30" s="178">
        <f>ROUND(E30*F30,2)</f>
        <v>0</v>
      </c>
      <c r="H30" s="177">
        <v>1321.99</v>
      </c>
      <c r="I30" s="178">
        <f>ROUND(E30*H30,2)</f>
        <v>1321.99</v>
      </c>
      <c r="J30" s="177">
        <v>202.34</v>
      </c>
      <c r="K30" s="178">
        <f>ROUND(E30*J30,2)</f>
        <v>202.34</v>
      </c>
      <c r="L30" s="178">
        <v>21</v>
      </c>
      <c r="M30" s="178">
        <f>G30*(1+L30/100)</f>
        <v>0</v>
      </c>
      <c r="N30" s="176">
        <v>1.2999999999999999E-3</v>
      </c>
      <c r="O30" s="176">
        <f>ROUND(E30*N30,2)</f>
        <v>0</v>
      </c>
      <c r="P30" s="176">
        <v>0</v>
      </c>
      <c r="Q30" s="176">
        <f>ROUND(E30*P30,2)</f>
        <v>0</v>
      </c>
      <c r="R30" s="178"/>
      <c r="S30" s="178" t="s">
        <v>101</v>
      </c>
      <c r="T30" s="179" t="s">
        <v>102</v>
      </c>
      <c r="U30" s="157">
        <v>0.35099999999999998</v>
      </c>
      <c r="V30" s="157">
        <f>ROUND(E30*U30,2)</f>
        <v>0.35</v>
      </c>
      <c r="W30" s="157"/>
      <c r="X30" s="157" t="s">
        <v>103</v>
      </c>
      <c r="Y30" s="157" t="s">
        <v>104</v>
      </c>
      <c r="Z30" s="147"/>
      <c r="AA30" s="147"/>
      <c r="AB30" s="147"/>
      <c r="AC30" s="147"/>
      <c r="AD30" s="147"/>
      <c r="AE30" s="147"/>
      <c r="AF30" s="147"/>
      <c r="AG30" s="147" t="s">
        <v>105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73">
        <v>14</v>
      </c>
      <c r="B31" s="174" t="s">
        <v>140</v>
      </c>
      <c r="C31" s="181" t="s">
        <v>141</v>
      </c>
      <c r="D31" s="175" t="s">
        <v>100</v>
      </c>
      <c r="E31" s="176">
        <v>2</v>
      </c>
      <c r="F31" s="177">
        <v>0</v>
      </c>
      <c r="G31" s="178">
        <f>ROUND(E31*F31,2)</f>
        <v>0</v>
      </c>
      <c r="H31" s="177">
        <v>1926.06</v>
      </c>
      <c r="I31" s="178">
        <f>ROUND(E31*H31,2)</f>
        <v>3852.12</v>
      </c>
      <c r="J31" s="177">
        <v>244.42</v>
      </c>
      <c r="K31" s="178">
        <f>ROUND(E31*J31,2)</f>
        <v>488.84</v>
      </c>
      <c r="L31" s="178">
        <v>21</v>
      </c>
      <c r="M31" s="178">
        <f>G31*(1+L31/100)</f>
        <v>0</v>
      </c>
      <c r="N31" s="176">
        <v>2.0799999999999998E-3</v>
      </c>
      <c r="O31" s="176">
        <f>ROUND(E31*N31,2)</f>
        <v>0</v>
      </c>
      <c r="P31" s="176">
        <v>0</v>
      </c>
      <c r="Q31" s="176">
        <f>ROUND(E31*P31,2)</f>
        <v>0</v>
      </c>
      <c r="R31" s="178"/>
      <c r="S31" s="178" t="s">
        <v>101</v>
      </c>
      <c r="T31" s="179" t="s">
        <v>102</v>
      </c>
      <c r="U31" s="157">
        <v>0.42399999999999999</v>
      </c>
      <c r="V31" s="157">
        <f>ROUND(E31*U31,2)</f>
        <v>0.85</v>
      </c>
      <c r="W31" s="157"/>
      <c r="X31" s="157" t="s">
        <v>103</v>
      </c>
      <c r="Y31" s="157" t="s">
        <v>104</v>
      </c>
      <c r="Z31" s="147"/>
      <c r="AA31" s="147"/>
      <c r="AB31" s="147"/>
      <c r="AC31" s="147"/>
      <c r="AD31" s="147"/>
      <c r="AE31" s="147"/>
      <c r="AF31" s="147"/>
      <c r="AG31" s="147" t="s">
        <v>105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1" x14ac:dyDescent="0.2">
      <c r="A32" s="173">
        <v>15</v>
      </c>
      <c r="B32" s="174" t="s">
        <v>142</v>
      </c>
      <c r="C32" s="181" t="s">
        <v>143</v>
      </c>
      <c r="D32" s="175" t="s">
        <v>100</v>
      </c>
      <c r="E32" s="176">
        <v>2</v>
      </c>
      <c r="F32" s="177">
        <v>0</v>
      </c>
      <c r="G32" s="178">
        <f>ROUND(E32*F32,2)</f>
        <v>0</v>
      </c>
      <c r="H32" s="177">
        <v>5612.97</v>
      </c>
      <c r="I32" s="178">
        <f>ROUND(E32*H32,2)</f>
        <v>11225.94</v>
      </c>
      <c r="J32" s="177">
        <v>310.14</v>
      </c>
      <c r="K32" s="178">
        <f>ROUND(E32*J32,2)</f>
        <v>620.28</v>
      </c>
      <c r="L32" s="178">
        <v>21</v>
      </c>
      <c r="M32" s="178">
        <f>G32*(1+L32/100)</f>
        <v>0</v>
      </c>
      <c r="N32" s="176">
        <v>2.3E-3</v>
      </c>
      <c r="O32" s="176">
        <f>ROUND(E32*N32,2)</f>
        <v>0</v>
      </c>
      <c r="P32" s="176">
        <v>0</v>
      </c>
      <c r="Q32" s="176">
        <f>ROUND(E32*P32,2)</f>
        <v>0</v>
      </c>
      <c r="R32" s="178"/>
      <c r="S32" s="178" t="s">
        <v>101</v>
      </c>
      <c r="T32" s="179" t="s">
        <v>102</v>
      </c>
      <c r="U32" s="157">
        <v>0.53800000000000003</v>
      </c>
      <c r="V32" s="157">
        <f>ROUND(E32*U32,2)</f>
        <v>1.08</v>
      </c>
      <c r="W32" s="157"/>
      <c r="X32" s="157" t="s">
        <v>103</v>
      </c>
      <c r="Y32" s="157" t="s">
        <v>104</v>
      </c>
      <c r="Z32" s="147"/>
      <c r="AA32" s="147"/>
      <c r="AB32" s="147"/>
      <c r="AC32" s="147"/>
      <c r="AD32" s="147"/>
      <c r="AE32" s="147"/>
      <c r="AF32" s="147"/>
      <c r="AG32" s="147" t="s">
        <v>105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66">
        <v>16</v>
      </c>
      <c r="B33" s="167" t="s">
        <v>144</v>
      </c>
      <c r="C33" s="182" t="s">
        <v>145</v>
      </c>
      <c r="D33" s="168" t="s">
        <v>115</v>
      </c>
      <c r="E33" s="169">
        <v>168</v>
      </c>
      <c r="F33" s="170">
        <v>0</v>
      </c>
      <c r="G33" s="171">
        <f>ROUND(E33*F33,2)</f>
        <v>0</v>
      </c>
      <c r="H33" s="170">
        <v>0.44</v>
      </c>
      <c r="I33" s="171">
        <f>ROUND(E33*H33,2)</f>
        <v>73.92</v>
      </c>
      <c r="J33" s="170">
        <v>24.21</v>
      </c>
      <c r="K33" s="171">
        <f>ROUND(E33*J33,2)</f>
        <v>4067.28</v>
      </c>
      <c r="L33" s="171">
        <v>21</v>
      </c>
      <c r="M33" s="171">
        <f>G33*(1+L33/100)</f>
        <v>0</v>
      </c>
      <c r="N33" s="169">
        <v>0</v>
      </c>
      <c r="O33" s="169">
        <f>ROUND(E33*N33,2)</f>
        <v>0</v>
      </c>
      <c r="P33" s="169">
        <v>0</v>
      </c>
      <c r="Q33" s="169">
        <f>ROUND(E33*P33,2)</f>
        <v>0</v>
      </c>
      <c r="R33" s="171"/>
      <c r="S33" s="171" t="s">
        <v>101</v>
      </c>
      <c r="T33" s="172" t="s">
        <v>102</v>
      </c>
      <c r="U33" s="157">
        <v>4.2000000000000003E-2</v>
      </c>
      <c r="V33" s="157">
        <f>ROUND(E33*U33,2)</f>
        <v>7.06</v>
      </c>
      <c r="W33" s="157"/>
      <c r="X33" s="157" t="s">
        <v>103</v>
      </c>
      <c r="Y33" s="157" t="s">
        <v>104</v>
      </c>
      <c r="Z33" s="147"/>
      <c r="AA33" s="147"/>
      <c r="AB33" s="147"/>
      <c r="AC33" s="147"/>
      <c r="AD33" s="147"/>
      <c r="AE33" s="147"/>
      <c r="AF33" s="147"/>
      <c r="AG33" s="147" t="s">
        <v>105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257" t="s">
        <v>146</v>
      </c>
      <c r="D34" s="258"/>
      <c r="E34" s="258"/>
      <c r="F34" s="258"/>
      <c r="G34" s="258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121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1" x14ac:dyDescent="0.2">
      <c r="A35" s="173">
        <v>17</v>
      </c>
      <c r="B35" s="174" t="s">
        <v>147</v>
      </c>
      <c r="C35" s="181" t="s">
        <v>148</v>
      </c>
      <c r="D35" s="175" t="s">
        <v>115</v>
      </c>
      <c r="E35" s="176">
        <v>60</v>
      </c>
      <c r="F35" s="177">
        <v>0</v>
      </c>
      <c r="G35" s="178">
        <f>ROUND(E35*F35,2)</f>
        <v>0</v>
      </c>
      <c r="H35" s="177">
        <v>200</v>
      </c>
      <c r="I35" s="178">
        <f>ROUND(E35*H35,2)</f>
        <v>12000</v>
      </c>
      <c r="J35" s="177">
        <v>0</v>
      </c>
      <c r="K35" s="178">
        <f>ROUND(E35*J35,2)</f>
        <v>0</v>
      </c>
      <c r="L35" s="178">
        <v>21</v>
      </c>
      <c r="M35" s="178">
        <f>G35*(1+L35/100)</f>
        <v>0</v>
      </c>
      <c r="N35" s="176">
        <v>4.6999999999999999E-4</v>
      </c>
      <c r="O35" s="176">
        <f>ROUND(E35*N35,2)</f>
        <v>0.03</v>
      </c>
      <c r="P35" s="176">
        <v>0</v>
      </c>
      <c r="Q35" s="176">
        <f>ROUND(E35*P35,2)</f>
        <v>0</v>
      </c>
      <c r="R35" s="178" t="s">
        <v>149</v>
      </c>
      <c r="S35" s="178" t="s">
        <v>101</v>
      </c>
      <c r="T35" s="179" t="s">
        <v>150</v>
      </c>
      <c r="U35" s="157">
        <v>0</v>
      </c>
      <c r="V35" s="157">
        <f>ROUND(E35*U35,2)</f>
        <v>0</v>
      </c>
      <c r="W35" s="157"/>
      <c r="X35" s="157" t="s">
        <v>151</v>
      </c>
      <c r="Y35" s="157" t="s">
        <v>104</v>
      </c>
      <c r="Z35" s="147"/>
      <c r="AA35" s="147"/>
      <c r="AB35" s="147"/>
      <c r="AC35" s="147"/>
      <c r="AD35" s="147"/>
      <c r="AE35" s="147"/>
      <c r="AF35" s="147"/>
      <c r="AG35" s="147" t="s">
        <v>152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33.75" outlineLevel="1" x14ac:dyDescent="0.2">
      <c r="A36" s="173">
        <v>18</v>
      </c>
      <c r="B36" s="174" t="s">
        <v>153</v>
      </c>
      <c r="C36" s="181" t="s">
        <v>154</v>
      </c>
      <c r="D36" s="175" t="s">
        <v>115</v>
      </c>
      <c r="E36" s="176">
        <v>130</v>
      </c>
      <c r="F36" s="177">
        <v>0</v>
      </c>
      <c r="G36" s="178">
        <f>ROUND(E36*F36,2)</f>
        <v>0</v>
      </c>
      <c r="H36" s="177">
        <v>400.5</v>
      </c>
      <c r="I36" s="178">
        <f>ROUND(E36*H36,2)</f>
        <v>52065</v>
      </c>
      <c r="J36" s="177">
        <v>0</v>
      </c>
      <c r="K36" s="178">
        <f>ROUND(E36*J36,2)</f>
        <v>0</v>
      </c>
      <c r="L36" s="178">
        <v>21</v>
      </c>
      <c r="M36" s="178">
        <f>G36*(1+L36/100)</f>
        <v>0</v>
      </c>
      <c r="N36" s="176">
        <v>1.15E-3</v>
      </c>
      <c r="O36" s="176">
        <f>ROUND(E36*N36,2)</f>
        <v>0.15</v>
      </c>
      <c r="P36" s="176">
        <v>0</v>
      </c>
      <c r="Q36" s="176">
        <f>ROUND(E36*P36,2)</f>
        <v>0</v>
      </c>
      <c r="R36" s="178" t="s">
        <v>149</v>
      </c>
      <c r="S36" s="178" t="s">
        <v>101</v>
      </c>
      <c r="T36" s="179" t="s">
        <v>150</v>
      </c>
      <c r="U36" s="157">
        <v>0</v>
      </c>
      <c r="V36" s="157">
        <f>ROUND(E36*U36,2)</f>
        <v>0</v>
      </c>
      <c r="W36" s="157"/>
      <c r="X36" s="157" t="s">
        <v>151</v>
      </c>
      <c r="Y36" s="157" t="s">
        <v>104</v>
      </c>
      <c r="Z36" s="147"/>
      <c r="AA36" s="147"/>
      <c r="AB36" s="147"/>
      <c r="AC36" s="147"/>
      <c r="AD36" s="147"/>
      <c r="AE36" s="147"/>
      <c r="AF36" s="147"/>
      <c r="AG36" s="147" t="s">
        <v>152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73">
        <v>19</v>
      </c>
      <c r="B37" s="174" t="s">
        <v>155</v>
      </c>
      <c r="C37" s="181" t="s">
        <v>156</v>
      </c>
      <c r="D37" s="175" t="s">
        <v>115</v>
      </c>
      <c r="E37" s="176">
        <v>600</v>
      </c>
      <c r="F37" s="177">
        <v>0</v>
      </c>
      <c r="G37" s="178">
        <f>ROUND(E37*F37,2)</f>
        <v>0</v>
      </c>
      <c r="H37" s="177">
        <v>3.15</v>
      </c>
      <c r="I37" s="178">
        <f>ROUND(E37*H37,2)</f>
        <v>1890</v>
      </c>
      <c r="J37" s="177">
        <v>0</v>
      </c>
      <c r="K37" s="178">
        <f>ROUND(E37*J37,2)</f>
        <v>0</v>
      </c>
      <c r="L37" s="178">
        <v>21</v>
      </c>
      <c r="M37" s="178">
        <f>G37*(1+L37/100)</f>
        <v>0</v>
      </c>
      <c r="N37" s="176">
        <v>0</v>
      </c>
      <c r="O37" s="176">
        <f>ROUND(E37*N37,2)</f>
        <v>0</v>
      </c>
      <c r="P37" s="176">
        <v>0</v>
      </c>
      <c r="Q37" s="176">
        <f>ROUND(E37*P37,2)</f>
        <v>0</v>
      </c>
      <c r="R37" s="178" t="s">
        <v>149</v>
      </c>
      <c r="S37" s="178" t="s">
        <v>101</v>
      </c>
      <c r="T37" s="179" t="s">
        <v>150</v>
      </c>
      <c r="U37" s="157">
        <v>0</v>
      </c>
      <c r="V37" s="157">
        <f>ROUND(E37*U37,2)</f>
        <v>0</v>
      </c>
      <c r="W37" s="157"/>
      <c r="X37" s="157" t="s">
        <v>151</v>
      </c>
      <c r="Y37" s="157" t="s">
        <v>104</v>
      </c>
      <c r="Z37" s="147"/>
      <c r="AA37" s="147"/>
      <c r="AB37" s="147"/>
      <c r="AC37" s="147"/>
      <c r="AD37" s="147"/>
      <c r="AE37" s="147"/>
      <c r="AF37" s="147"/>
      <c r="AG37" s="147" t="s">
        <v>152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3">
        <v>20</v>
      </c>
      <c r="B38" s="174" t="s">
        <v>157</v>
      </c>
      <c r="C38" s="181" t="s">
        <v>158</v>
      </c>
      <c r="D38" s="175" t="s">
        <v>0</v>
      </c>
      <c r="E38" s="176">
        <v>4171.3644000000004</v>
      </c>
      <c r="F38" s="177">
        <v>0</v>
      </c>
      <c r="G38" s="178">
        <f>ROUND(E38*F38,2)</f>
        <v>0</v>
      </c>
      <c r="H38" s="177">
        <v>0</v>
      </c>
      <c r="I38" s="178">
        <f>ROUND(E38*H38,2)</f>
        <v>0</v>
      </c>
      <c r="J38" s="177">
        <v>1.47</v>
      </c>
      <c r="K38" s="178">
        <f>ROUND(E38*J38,2)</f>
        <v>6131.91</v>
      </c>
      <c r="L38" s="178">
        <v>21</v>
      </c>
      <c r="M38" s="178">
        <f>G38*(1+L38/100)</f>
        <v>0</v>
      </c>
      <c r="N38" s="176">
        <v>0</v>
      </c>
      <c r="O38" s="176">
        <f>ROUND(E38*N38,2)</f>
        <v>0</v>
      </c>
      <c r="P38" s="176">
        <v>0</v>
      </c>
      <c r="Q38" s="176">
        <f>ROUND(E38*P38,2)</f>
        <v>0</v>
      </c>
      <c r="R38" s="178"/>
      <c r="S38" s="178" t="s">
        <v>101</v>
      </c>
      <c r="T38" s="179" t="s">
        <v>102</v>
      </c>
      <c r="U38" s="157">
        <v>0</v>
      </c>
      <c r="V38" s="157">
        <f>ROUND(E38*U38,2)</f>
        <v>0</v>
      </c>
      <c r="W38" s="157"/>
      <c r="X38" s="157" t="s">
        <v>159</v>
      </c>
      <c r="Y38" s="157" t="s">
        <v>104</v>
      </c>
      <c r="Z38" s="147"/>
      <c r="AA38" s="147"/>
      <c r="AB38" s="147"/>
      <c r="AC38" s="147"/>
      <c r="AD38" s="147"/>
      <c r="AE38" s="147"/>
      <c r="AF38" s="147"/>
      <c r="AG38" s="147" t="s">
        <v>160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x14ac:dyDescent="0.2">
      <c r="A39" s="159" t="s">
        <v>96</v>
      </c>
      <c r="B39" s="160" t="s">
        <v>66</v>
      </c>
      <c r="C39" s="180" t="s">
        <v>67</v>
      </c>
      <c r="D39" s="161"/>
      <c r="E39" s="162"/>
      <c r="F39" s="163"/>
      <c r="G39" s="163">
        <f>SUMIF(AG40:AG40,"&lt;&gt;NOR",G40:G40)</f>
        <v>0</v>
      </c>
      <c r="H39" s="163"/>
      <c r="I39" s="163">
        <f>SUM(I40:I40)</f>
        <v>2958</v>
      </c>
      <c r="J39" s="163"/>
      <c r="K39" s="163">
        <f>SUM(K40:K40)</f>
        <v>34965</v>
      </c>
      <c r="L39" s="163"/>
      <c r="M39" s="163">
        <f>SUM(M40:M40)</f>
        <v>0</v>
      </c>
      <c r="N39" s="162"/>
      <c r="O39" s="162">
        <f>SUM(O40:O40)</f>
        <v>0.01</v>
      </c>
      <c r="P39" s="162"/>
      <c r="Q39" s="162">
        <f>SUM(Q40:Q40)</f>
        <v>0</v>
      </c>
      <c r="R39" s="163"/>
      <c r="S39" s="163"/>
      <c r="T39" s="164"/>
      <c r="U39" s="158"/>
      <c r="V39" s="158">
        <f>SUM(V40:V40)</f>
        <v>63.9</v>
      </c>
      <c r="W39" s="158"/>
      <c r="X39" s="158"/>
      <c r="Y39" s="158"/>
      <c r="AG39" t="s">
        <v>97</v>
      </c>
    </row>
    <row r="40" spans="1:60" outlineLevel="1" x14ac:dyDescent="0.2">
      <c r="A40" s="166">
        <v>21</v>
      </c>
      <c r="B40" s="167" t="s">
        <v>161</v>
      </c>
      <c r="C40" s="182" t="s">
        <v>162</v>
      </c>
      <c r="D40" s="168" t="s">
        <v>163</v>
      </c>
      <c r="E40" s="169">
        <v>150</v>
      </c>
      <c r="F40" s="170">
        <v>0</v>
      </c>
      <c r="G40" s="171">
        <f>ROUND(E40*F40,2)</f>
        <v>0</v>
      </c>
      <c r="H40" s="170">
        <v>19.72</v>
      </c>
      <c r="I40" s="171">
        <f>ROUND(E40*H40,2)</f>
        <v>2958</v>
      </c>
      <c r="J40" s="170">
        <v>233.1</v>
      </c>
      <c r="K40" s="171">
        <f>ROUND(E40*J40,2)</f>
        <v>34965</v>
      </c>
      <c r="L40" s="171">
        <v>21</v>
      </c>
      <c r="M40" s="171">
        <f>G40*(1+L40/100)</f>
        <v>0</v>
      </c>
      <c r="N40" s="169">
        <v>6.0000000000000002E-5</v>
      </c>
      <c r="O40" s="169">
        <f>ROUND(E40*N40,2)</f>
        <v>0.01</v>
      </c>
      <c r="P40" s="169">
        <v>0</v>
      </c>
      <c r="Q40" s="169">
        <f>ROUND(E40*P40,2)</f>
        <v>0</v>
      </c>
      <c r="R40" s="171"/>
      <c r="S40" s="171" t="s">
        <v>101</v>
      </c>
      <c r="T40" s="172" t="s">
        <v>102</v>
      </c>
      <c r="U40" s="157">
        <v>0.42599999999999999</v>
      </c>
      <c r="V40" s="157">
        <f>ROUND(E40*U40,2)</f>
        <v>63.9</v>
      </c>
      <c r="W40" s="157"/>
      <c r="X40" s="157" t="s">
        <v>103</v>
      </c>
      <c r="Y40" s="157" t="s">
        <v>104</v>
      </c>
      <c r="Z40" s="147"/>
      <c r="AA40" s="147"/>
      <c r="AB40" s="147"/>
      <c r="AC40" s="147"/>
      <c r="AD40" s="147"/>
      <c r="AE40" s="147"/>
      <c r="AF40" s="147"/>
      <c r="AG40" s="147" t="s">
        <v>105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x14ac:dyDescent="0.2">
      <c r="A41" s="3"/>
      <c r="B41" s="4"/>
      <c r="C41" s="183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E41">
        <v>15</v>
      </c>
      <c r="AF41">
        <v>21</v>
      </c>
      <c r="AG41" t="s">
        <v>82</v>
      </c>
    </row>
    <row r="42" spans="1:60" x14ac:dyDescent="0.2">
      <c r="A42" s="150"/>
      <c r="B42" s="151" t="s">
        <v>31</v>
      </c>
      <c r="C42" s="184"/>
      <c r="D42" s="152"/>
      <c r="E42" s="153"/>
      <c r="F42" s="153"/>
      <c r="G42" s="165">
        <f>G8+G11+G13+G39</f>
        <v>0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E42">
        <f>SUMIF(L7:L40,AE41,G7:G40)</f>
        <v>0</v>
      </c>
      <c r="AF42">
        <f>SUMIF(L7:L40,AF41,G7:G40)</f>
        <v>0</v>
      </c>
      <c r="AG42" t="s">
        <v>164</v>
      </c>
    </row>
    <row r="43" spans="1:60" x14ac:dyDescent="0.2">
      <c r="A43" s="3"/>
      <c r="B43" s="4"/>
      <c r="C43" s="183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">
      <c r="A44" s="3"/>
      <c r="B44" s="4"/>
      <c r="C44" s="183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">
      <c r="A45" s="243" t="s">
        <v>165</v>
      </c>
      <c r="B45" s="243"/>
      <c r="C45" s="244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">
      <c r="A46" s="245"/>
      <c r="B46" s="246"/>
      <c r="C46" s="247"/>
      <c r="D46" s="246"/>
      <c r="E46" s="246"/>
      <c r="F46" s="246"/>
      <c r="G46" s="248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G46" t="s">
        <v>166</v>
      </c>
    </row>
    <row r="47" spans="1:60" x14ac:dyDescent="0.2">
      <c r="A47" s="249"/>
      <c r="B47" s="250"/>
      <c r="C47" s="251"/>
      <c r="D47" s="250"/>
      <c r="E47" s="250"/>
      <c r="F47" s="250"/>
      <c r="G47" s="252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">
      <c r="A48" s="249"/>
      <c r="B48" s="250"/>
      <c r="C48" s="251"/>
      <c r="D48" s="250"/>
      <c r="E48" s="250"/>
      <c r="F48" s="250"/>
      <c r="G48" s="252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 x14ac:dyDescent="0.2">
      <c r="A49" s="249"/>
      <c r="B49" s="250"/>
      <c r="C49" s="251"/>
      <c r="D49" s="250"/>
      <c r="E49" s="250"/>
      <c r="F49" s="250"/>
      <c r="G49" s="25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">
      <c r="A50" s="253"/>
      <c r="B50" s="254"/>
      <c r="C50" s="255"/>
      <c r="D50" s="254"/>
      <c r="E50" s="254"/>
      <c r="F50" s="254"/>
      <c r="G50" s="256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">
      <c r="A51" s="3"/>
      <c r="B51" s="4"/>
      <c r="C51" s="183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">
      <c r="C52" s="185"/>
      <c r="D52" s="10"/>
      <c r="AG52" t="s">
        <v>167</v>
      </c>
    </row>
    <row r="53" spans="1:33" x14ac:dyDescent="0.2">
      <c r="D53" s="10"/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4">
    <mergeCell ref="A1:G1"/>
    <mergeCell ref="C2:G2"/>
    <mergeCell ref="C3:G3"/>
    <mergeCell ref="C4:G4"/>
    <mergeCell ref="A45:C45"/>
    <mergeCell ref="A46:G50"/>
    <mergeCell ref="C17:G17"/>
    <mergeCell ref="C18:G18"/>
    <mergeCell ref="C20:G20"/>
    <mergeCell ref="C21:G21"/>
    <mergeCell ref="C24:G24"/>
    <mergeCell ref="C26:G26"/>
    <mergeCell ref="C28:G28"/>
    <mergeCell ref="C34:G34"/>
  </mergeCells>
  <pageMargins left="0.59055118110236204" right="0.196850393700787" top="0.78740157499999996" bottom="0.78740157499999996" header="0.3" footer="0.3"/>
  <pageSetup paperSize="9" scale="88" fitToHeight="0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02 02.2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'02 02.2 Pol'!Názvy_tisku</vt:lpstr>
      <vt:lpstr>oadresa</vt:lpstr>
      <vt:lpstr>Stavba!Objednatel</vt:lpstr>
      <vt:lpstr>Stavba!Objekt</vt:lpstr>
      <vt:lpstr>'02 02.2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Pospíšil Ladislav</dc:creator>
  <cp:lastModifiedBy>Novotný Radek</cp:lastModifiedBy>
  <cp:lastPrinted>2024-05-30T10:10:30Z</cp:lastPrinted>
  <dcterms:created xsi:type="dcterms:W3CDTF">2009-04-08T07:15:50Z</dcterms:created>
  <dcterms:modified xsi:type="dcterms:W3CDTF">2024-05-30T10:12:29Z</dcterms:modified>
</cp:coreProperties>
</file>