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MMExtHDD\ExtHDD\2022\projekty\57_Lesy Mesta Spišská belá\Lesy Mesta Spišská Belá, s.r.o\SO 01 - Odrážky a priepusty\Rozpočet\"/>
    </mc:Choice>
  </mc:AlternateContent>
  <xr:revisionPtr revIDLastSave="0" documentId="13_ncr:1_{A65A06D3-C3F7-428B-82D2-D7F69DE55425}" xr6:coauthVersionLast="47" xr6:coauthVersionMax="47" xr10:uidLastSave="{00000000-0000-0000-0000-000000000000}"/>
  <bookViews>
    <workbookView xWindow="12990" yWindow="0" windowWidth="38130" windowHeight="20985" activeTab="1" xr2:uid="{00000000-000D-0000-FFFF-FFFF00000000}"/>
  </bookViews>
  <sheets>
    <sheet name="Rekapitulácia stavby" sheetId="1" r:id="rId1"/>
    <sheet name="SO-01 - SO-01-Odrážky a p..." sheetId="2" r:id="rId2"/>
  </sheets>
  <definedNames>
    <definedName name="_xlnm._FilterDatabase" localSheetId="1" hidden="1">'SO-01 - SO-01-Odrážky a p...'!$C$124:$K$220</definedName>
    <definedName name="_xlnm.Print_Titles" localSheetId="0">'Rekapitulácia stavby'!$92:$92</definedName>
    <definedName name="_xlnm.Print_Titles" localSheetId="1">'SO-01 - SO-01-Odrážky a p...'!$124:$124</definedName>
    <definedName name="_xlnm.Print_Area" localSheetId="0">'Rekapitulácia stavby'!$D$4:$AO$76,'Rekapitulácia stavby'!$C$82:$AQ$96</definedName>
    <definedName name="_xlnm.Print_Area" localSheetId="1">'SO-01 - SO-01-Odrážky a p...'!$C$4:$J$76,'SO-01 - SO-01-Odrážky a p...'!$C$112:$J$220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3" i="2"/>
  <c r="BH213" i="2"/>
  <c r="BG213" i="2"/>
  <c r="BE213" i="2"/>
  <c r="T213" i="2"/>
  <c r="R213" i="2"/>
  <c r="P213" i="2"/>
  <c r="BI210" i="2"/>
  <c r="BH210" i="2"/>
  <c r="BG210" i="2"/>
  <c r="BE210" i="2"/>
  <c r="T210" i="2"/>
  <c r="T209" i="2"/>
  <c r="R210" i="2"/>
  <c r="R209" i="2"/>
  <c r="P210" i="2"/>
  <c r="P209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88" i="2"/>
  <c r="BH188" i="2"/>
  <c r="BG188" i="2"/>
  <c r="BE188" i="2"/>
  <c r="T188" i="2"/>
  <c r="R188" i="2"/>
  <c r="P188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2" i="2"/>
  <c r="BH162" i="2"/>
  <c r="BG162" i="2"/>
  <c r="BE162" i="2"/>
  <c r="T162" i="2"/>
  <c r="T161" i="2"/>
  <c r="R162" i="2"/>
  <c r="R161" i="2"/>
  <c r="P162" i="2"/>
  <c r="P16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/>
  <c r="J17" i="2"/>
  <c r="J12" i="2"/>
  <c r="J119" i="2"/>
  <c r="E7" i="2"/>
  <c r="E115" i="2"/>
  <c r="L90" i="1"/>
  <c r="AM90" i="1"/>
  <c r="AM89" i="1"/>
  <c r="L89" i="1"/>
  <c r="AM87" i="1"/>
  <c r="L87" i="1"/>
  <c r="L85" i="1"/>
  <c r="L84" i="1"/>
  <c r="BK219" i="2"/>
  <c r="J207" i="2"/>
  <c r="BK166" i="2"/>
  <c r="J138" i="2"/>
  <c r="J130" i="2"/>
  <c r="J195" i="2"/>
  <c r="J181" i="2"/>
  <c r="J167" i="2"/>
  <c r="J146" i="2"/>
  <c r="J219" i="2"/>
  <c r="BK175" i="2"/>
  <c r="J162" i="2"/>
  <c r="BK137" i="2"/>
  <c r="BK205" i="2"/>
  <c r="BK181" i="2"/>
  <c r="J170" i="2"/>
  <c r="BK162" i="2"/>
  <c r="J131" i="2"/>
  <c r="J213" i="2"/>
  <c r="BK198" i="2"/>
  <c r="BK147" i="2"/>
  <c r="J137" i="2"/>
  <c r="AS94" i="1"/>
  <c r="BK207" i="2"/>
  <c r="BK188" i="2"/>
  <c r="J175" i="2"/>
  <c r="J147" i="2"/>
  <c r="J210" i="2"/>
  <c r="BK195" i="2"/>
  <c r="BK170" i="2"/>
  <c r="J144" i="2"/>
  <c r="BK213" i="2"/>
  <c r="BK193" i="2"/>
  <c r="BK172" i="2"/>
  <c r="BK167" i="2"/>
  <c r="BK144" i="2"/>
  <c r="BK130" i="2"/>
  <c r="J220" i="2"/>
  <c r="BK210" i="2"/>
  <c r="J188" i="2"/>
  <c r="BK146" i="2"/>
  <c r="BK131" i="2"/>
  <c r="BK220" i="2"/>
  <c r="J193" i="2"/>
  <c r="BK178" i="2"/>
  <c r="J149" i="2"/>
  <c r="J128" i="2"/>
  <c r="J205" i="2"/>
  <c r="J172" i="2"/>
  <c r="BK149" i="2"/>
  <c r="BK128" i="2"/>
  <c r="J198" i="2"/>
  <c r="J178" i="2"/>
  <c r="J166" i="2"/>
  <c r="BK138" i="2"/>
  <c r="T127" i="2" l="1"/>
  <c r="BK165" i="2"/>
  <c r="J165" i="2" s="1"/>
  <c r="J100" i="2" s="1"/>
  <c r="R165" i="2"/>
  <c r="BK187" i="2"/>
  <c r="J187" i="2"/>
  <c r="J102" i="2"/>
  <c r="P127" i="2"/>
  <c r="T165" i="2"/>
  <c r="P174" i="2"/>
  <c r="P187" i="2"/>
  <c r="P212" i="2"/>
  <c r="P211" i="2"/>
  <c r="R127" i="2"/>
  <c r="P165" i="2"/>
  <c r="T174" i="2"/>
  <c r="T187" i="2"/>
  <c r="BK212" i="2"/>
  <c r="J212" i="2"/>
  <c r="J105" i="2"/>
  <c r="R212" i="2"/>
  <c r="R211" i="2"/>
  <c r="BK127" i="2"/>
  <c r="J127" i="2"/>
  <c r="J98" i="2"/>
  <c r="BK174" i="2"/>
  <c r="J174" i="2" s="1"/>
  <c r="J101" i="2" s="1"/>
  <c r="R174" i="2"/>
  <c r="R187" i="2"/>
  <c r="T212" i="2"/>
  <c r="T211" i="2"/>
  <c r="BK209" i="2"/>
  <c r="J209" i="2"/>
  <c r="J103" i="2"/>
  <c r="BK161" i="2"/>
  <c r="J161" i="2"/>
  <c r="J99" i="2"/>
  <c r="J89" i="2"/>
  <c r="BF130" i="2"/>
  <c r="BF144" i="2"/>
  <c r="BF167" i="2"/>
  <c r="BF175" i="2"/>
  <c r="BF195" i="2"/>
  <c r="BF210" i="2"/>
  <c r="BF213" i="2"/>
  <c r="BF219" i="2"/>
  <c r="E85" i="2"/>
  <c r="BF138" i="2"/>
  <c r="BF146" i="2"/>
  <c r="BF149" i="2"/>
  <c r="BF170" i="2"/>
  <c r="BF198" i="2"/>
  <c r="BF207" i="2"/>
  <c r="BF147" i="2"/>
  <c r="BF166" i="2"/>
  <c r="BF172" i="2"/>
  <c r="BF178" i="2"/>
  <c r="BF193" i="2"/>
  <c r="BF205" i="2"/>
  <c r="BF220" i="2"/>
  <c r="F92" i="2"/>
  <c r="BF128" i="2"/>
  <c r="BF131" i="2"/>
  <c r="BF137" i="2"/>
  <c r="BF162" i="2"/>
  <c r="BF181" i="2"/>
  <c r="BF188" i="2"/>
  <c r="F36" i="2"/>
  <c r="BC95" i="1"/>
  <c r="BC94" i="1"/>
  <c r="AY94" i="1"/>
  <c r="F37" i="2"/>
  <c r="BD95" i="1" s="1"/>
  <c r="BD94" i="1" s="1"/>
  <c r="W33" i="1" s="1"/>
  <c r="F35" i="2"/>
  <c r="BB95" i="1"/>
  <c r="BB94" i="1"/>
  <c r="W31" i="1"/>
  <c r="F33" i="2"/>
  <c r="AZ95" i="1"/>
  <c r="AZ94" i="1" s="1"/>
  <c r="W29" i="1" s="1"/>
  <c r="J33" i="2"/>
  <c r="AV95" i="1"/>
  <c r="R126" i="2" l="1"/>
  <c r="R125" i="2"/>
  <c r="P126" i="2"/>
  <c r="P125" i="2"/>
  <c r="AU95" i="1"/>
  <c r="T126" i="2"/>
  <c r="T125" i="2"/>
  <c r="BK126" i="2"/>
  <c r="J126" i="2" s="1"/>
  <c r="J97" i="2" s="1"/>
  <c r="BK211" i="2"/>
  <c r="J211" i="2"/>
  <c r="J104" i="2"/>
  <c r="AU94" i="1"/>
  <c r="AX94" i="1"/>
  <c r="F34" i="2"/>
  <c r="BA95" i="1"/>
  <c r="BA94" i="1" s="1"/>
  <c r="W30" i="1" s="1"/>
  <c r="AV94" i="1"/>
  <c r="AK29" i="1"/>
  <c r="W32" i="1"/>
  <c r="J34" i="2"/>
  <c r="AW95" i="1"/>
  <c r="AT95" i="1"/>
  <c r="BK125" i="2" l="1"/>
  <c r="J125" i="2"/>
  <c r="J96" i="2"/>
  <c r="AW94" i="1"/>
  <c r="AK30" i="1"/>
  <c r="J30" i="2" l="1"/>
  <c r="AG95" i="1" s="1"/>
  <c r="AG94" i="1" s="1"/>
  <c r="AK26" i="1" s="1"/>
  <c r="AK35" i="1" s="1"/>
  <c r="AT94" i="1"/>
  <c r="J39" i="2" l="1"/>
  <c r="AN94" i="1"/>
  <c r="AN95" i="1"/>
</calcChain>
</file>

<file path=xl/sharedStrings.xml><?xml version="1.0" encoding="utf-8"?>
<sst xmlns="http://schemas.openxmlformats.org/spreadsheetml/2006/main" count="1244" uniqueCount="295">
  <si>
    <t>Export Komplet</t>
  </si>
  <si>
    <t/>
  </si>
  <si>
    <t>2.0</t>
  </si>
  <si>
    <t>False</t>
  </si>
  <si>
    <t>{cb561b2d-edca-4fc9-81f3-1a78d902bdbc}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</si>
  <si>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</si>
  <si>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</si>
  <si>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</si>
  <si>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</si>
  <si>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</si>
  <si>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</si>
  <si>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</si>
  <si>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</si>
  <si>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MM-2022-11-01a1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</si>
  <si>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</si>
  <si>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</si>
  <si>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lesnej dopravnej siete v lesoch mesta Spišská Belá s.r.o.</t>
  </si>
  <si>
    <t>JKSO:</t>
  </si>
  <si>
    <t>KS:</t>
  </si>
  <si>
    <t>Miesto:</t>
  </si>
  <si>
    <t>k.ú.Lendak, Tatranská Lomnica</t>
  </si>
  <si>
    <t>Dátum:</t>
  </si>
  <si>
    <t>1. 10. 2024</t>
  </si>
  <si>
    <t>Objednávateľ:</t>
  </si>
  <si>
    <t>IČO:</t>
  </si>
  <si>
    <t>Lesy mesta Spišská Belá</t>
  </si>
  <si>
    <t>IČ DPH:</t>
  </si>
  <si>
    <t>Zhotoviteľ:</t>
  </si>
  <si>
    <t>Vyplň údaj</t>
  </si>
  <si>
    <t>Projektant:</t>
  </si>
  <si>
    <t>Ing.Miroslav Mačičák</t>
  </si>
  <si>
    <t>True</t>
  </si>
  <si>
    <t>Spracovateľ:</t>
  </si>
  <si>
    <t>Ing.Pavol Jurčo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</si>
  <si>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</si>
  <si>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</si>
  <si>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</si>
  <si>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</si>
  <si>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</si>
  <si>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</si>
  <si>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</si>
  <si>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</si>
  <si>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</si>
  <si>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</si>
  <si>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</si>
  <si>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</si>
  <si>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</si>
  <si>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</si>
  <si>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</si>
  <si>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</si>
  <si>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</si>
  <si>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</si>
  <si>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</si>
  <si>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</si>
  <si>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</si>
  <si>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</si>
  <si>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</si>
  <si>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</si>
  <si>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</si>
  <si>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</si>
  <si>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</si>
  <si>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</si>
  <si>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</si>
  <si>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</si>
  <si>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</si>
  <si>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</si>
  <si>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</si>
  <si>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</si>
  <si>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</si>
  <si>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</si>
  <si>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</si>
  <si>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</si>
  <si>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</si>
  <si>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</si>
  <si>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</si>
  <si>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</si>
  <si>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</si>
  <si>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</si>
  <si>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</si>
  <si>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</si>
  <si>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</si>
  <si>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SO-01-Odrážky a priepusty</t>
  </si>
  <si>
    <t>STA</t>
  </si>
  <si>
    <t>1</t>
  </si>
  <si>
    <t>{fd9c7322-01a8-435e-91bc-4b25cacab61e}</t>
  </si>
  <si>
    <t>KRYCÍ LIST ROZPOČTU</t>
  </si>
  <si>
    <t>Objekt:</t>
  </si>
  <si>
    <t>SO-01 - SO-01-Odrážky a priepusty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</si>
  <si>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</si>
  <si>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</si>
  <si>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</si>
  <si>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</si>
  <si>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</si>
  <si>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</si>
  <si>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</si>
  <si>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</si>
  <si>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</si>
  <si>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</si>
  <si>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</si>
  <si>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</si>
  <si>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</si>
  <si>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782 - Obklady z prírodného a konglomerovaného kameňa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</si>
  <si>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</si>
  <si>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</si>
  <si>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</si>
  <si>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</si>
  <si>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</si>
  <si>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</si>
  <si>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</si>
  <si>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</si>
  <si>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</si>
  <si>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</si>
  <si>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</si>
  <si>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</si>
  <si>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</si>
  <si>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</si>
  <si>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</si>
  <si>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</si>
  <si>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</si>
  <si>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</si>
  <si>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</si>
  <si>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</si>
  <si>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</si>
  <si>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</si>
  <si>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-5474403</t>
  </si>
  <si>
    <t>VV</t>
  </si>
  <si>
    <t>564,00*0,60*0,20</t>
  </si>
  <si>
    <t>132201109.S</t>
  </si>
  <si>
    <t>Príplatok k cene za lepivosť pri hĺbení rýh šírky do 600 mm zapažených i nezapažených s urovnaním dna v hornine 3</t>
  </si>
  <si>
    <t>-1523566377</t>
  </si>
  <si>
    <t>3</t>
  </si>
  <si>
    <t>132201202.S</t>
  </si>
  <si>
    <t>Výkop ryhy šírky 600-2000mm horn.3 od 100 do 1000 m3</t>
  </si>
  <si>
    <t>-23730673</t>
  </si>
  <si>
    <t>"1,5 m2 - prierezová plocha výkopu"</t>
  </si>
  <si>
    <t>1,5*(4,0+1,0*2)*23</t>
  </si>
  <si>
    <t>1,5*(5,0+1,0*2)*8</t>
  </si>
  <si>
    <t>1,5*(8,0+1,0*2)*1</t>
  </si>
  <si>
    <t>Súčet</t>
  </si>
  <si>
    <t>132201209.S</t>
  </si>
  <si>
    <t>Príplatok k cenám za lepivosť pri hĺbení rýh š. nad 600 do 2 000 mm zapaž. i nezapažených, s urovnaním dna v hornine 3</t>
  </si>
  <si>
    <t>1928113862</t>
  </si>
  <si>
    <t>5</t>
  </si>
  <si>
    <t>162501112.S</t>
  </si>
  <si>
    <t>Vodorovné premiestnenie výkopku po nespevnenej ceste z horniny tr.1-4, do 100 m3 na vzdialenosť do 3000 m</t>
  </si>
  <si>
    <t>-626978660</t>
  </si>
  <si>
    <t>"prebytočná zemina"</t>
  </si>
  <si>
    <t>67,68+306,00</t>
  </si>
  <si>
    <t>"spätný zásyp"</t>
  </si>
  <si>
    <t>245,063</t>
  </si>
  <si>
    <t>6</t>
  </si>
  <si>
    <t>162501113.S</t>
  </si>
  <si>
    <t>Vodorovné premiestnenie výkopku po nespevnenej ceste z horniny tr.1-4, do 100 m3, príplatok k cene za každých ďalšich a začatých 1000 m</t>
  </si>
  <si>
    <t>-1277846712</t>
  </si>
  <si>
    <t>618,743*17</t>
  </si>
  <si>
    <t>7</t>
  </si>
  <si>
    <t>167101102.S</t>
  </si>
  <si>
    <t>Nakladanie neuľahnutého výkopku z hornín tr.1-4 nad 100 do 1000 m3</t>
  </si>
  <si>
    <t>-1008056863</t>
  </si>
  <si>
    <t>8</t>
  </si>
  <si>
    <t>171201202.S</t>
  </si>
  <si>
    <t>Uloženie sypaniny na skládky nad 100 do 1000 m3</t>
  </si>
  <si>
    <t>2084290494</t>
  </si>
  <si>
    <t>67,680+306,00</t>
  </si>
  <si>
    <t>9</t>
  </si>
  <si>
    <t>174101002.S</t>
  </si>
  <si>
    <t>Zásyp sypaninou so zhutnením jám, šachiet, rýh, zárezov alebo okolo objektov nad 100 do 1000 m3</t>
  </si>
  <si>
    <t>1838633467</t>
  </si>
  <si>
    <t>"výkop"</t>
  </si>
  <si>
    <t>315,00</t>
  </si>
  <si>
    <t>Medzisúčet</t>
  </si>
  <si>
    <t>"rúry"</t>
  </si>
  <si>
    <t>-3,14*0,25*0,25*(8,0*1+5,0*6+4,0*23)</t>
  </si>
  <si>
    <t>-3,14*0,40*0,40*(5,0*2)</t>
  </si>
  <si>
    <t>"lôžko"</t>
  </si>
  <si>
    <t>-197,00*0,20</t>
  </si>
  <si>
    <t>Zakladanie</t>
  </si>
  <si>
    <t>10</t>
  </si>
  <si>
    <t>273362512.S</t>
  </si>
  <si>
    <t>Dodatočné vystužovanie betónových konštrukcií betonárskou oceľovou chemickou injektážnou kotvou, D 12 mm -0.00001t</t>
  </si>
  <si>
    <t>cm</t>
  </si>
  <si>
    <t>-1047243920</t>
  </si>
  <si>
    <t>"nadbetonávka priepustov 50% - 32 ks"</t>
  </si>
  <si>
    <t>15*30*32</t>
  </si>
  <si>
    <t>Zvislé a kompletné konštrukcie</t>
  </si>
  <si>
    <t>11</t>
  </si>
  <si>
    <t>389121111.S</t>
  </si>
  <si>
    <t>Osadenie dielcov  konštrukcie priepustov hmotnosti do 5 t</t>
  </si>
  <si>
    <t>ks</t>
  </si>
  <si>
    <t>1858586714</t>
  </si>
  <si>
    <t>12</t>
  </si>
  <si>
    <t>M</t>
  </si>
  <si>
    <t>5938300002pc</t>
  </si>
  <si>
    <t>Čelo priepustu</t>
  </si>
  <si>
    <t>1831511080</t>
  </si>
  <si>
    <t>"včítane dopravy"</t>
  </si>
  <si>
    <t>64</t>
  </si>
  <si>
    <t>13</t>
  </si>
  <si>
    <t>389361003.S</t>
  </si>
  <si>
    <t>Výstuž doplnková dielcov rámovej konštrukcie D do 12 mm z ocele B500 (10505) mostných konštrukcií</t>
  </si>
  <si>
    <t>t</t>
  </si>
  <si>
    <t>-579227206</t>
  </si>
  <si>
    <t>32*200,00*0,001</t>
  </si>
  <si>
    <t>14</t>
  </si>
  <si>
    <t>389381119.S</t>
  </si>
  <si>
    <t>Doplnková betonáž a debnenie malého rozsahu dielcov z betónu C 30/37</t>
  </si>
  <si>
    <t>1976923056</t>
  </si>
  <si>
    <t>2,00*0,50*0,12*32</t>
  </si>
  <si>
    <t>Komunikácie</t>
  </si>
  <si>
    <t>15</t>
  </si>
  <si>
    <t>567122pc1</t>
  </si>
  <si>
    <t>Podklad z kameniva stmeleného cementom, s rozprestretím a zhutnením, po zhutnení hr. 90 mm</t>
  </si>
  <si>
    <t>m2</t>
  </si>
  <si>
    <t>-1289801522</t>
  </si>
  <si>
    <t>"odrážky"</t>
  </si>
  <si>
    <t>0,6*4,00*141</t>
  </si>
  <si>
    <t>16</t>
  </si>
  <si>
    <t>567122pc2</t>
  </si>
  <si>
    <t>Obsyp z kameniva stmeleného cementom, s rozprestretím a zhutnením, po zhutnení hr. 110 mm</t>
  </si>
  <si>
    <t>-464860810</t>
  </si>
  <si>
    <t>(0,6-0,12)*4,00*141</t>
  </si>
  <si>
    <t>17</t>
  </si>
  <si>
    <t>567132115.S</t>
  </si>
  <si>
    <t>Podklad z kameniva stmeleného cementom s rozprestretím a zhutnením, CBGM C 8/10 (C 6/8), po zhutnení hr. 200 mm</t>
  </si>
  <si>
    <t>-1524662672</t>
  </si>
  <si>
    <t>"priepusty"</t>
  </si>
  <si>
    <t>1*(8,00+2*0,65+2*0,12)*1,00</t>
  </si>
  <si>
    <t>8*(5,00+2*0,65+2*0,12)*1,00</t>
  </si>
  <si>
    <t>23*(4,00+2*0,65+2*0,12)*1,00</t>
  </si>
  <si>
    <t>Ostatné konštrukcie a práce-búranie</t>
  </si>
  <si>
    <t>18</t>
  </si>
  <si>
    <t>919513PC1.S</t>
  </si>
  <si>
    <t>Zhotovenie priepustu z rúr oceľových DN 500</t>
  </si>
  <si>
    <t>m</t>
  </si>
  <si>
    <t>-904589890</t>
  </si>
  <si>
    <t>1*(8+2*0,15)</t>
  </si>
  <si>
    <t>(8-2)*(5+2*0,15)</t>
  </si>
  <si>
    <t>23*(4+2*0,15)</t>
  </si>
  <si>
    <t>19</t>
  </si>
  <si>
    <t>919521PC2.S</t>
  </si>
  <si>
    <t>Zhotovenie priepustu z rúr oceľových DN 800</t>
  </si>
  <si>
    <t>-880794980</t>
  </si>
  <si>
    <t>2*(5+2*0,15)</t>
  </si>
  <si>
    <t>143110001PC1.S</t>
  </si>
  <si>
    <t>Rúra oceľová d 813mm, hr. steny 10 mm, pozinkovaná</t>
  </si>
  <si>
    <t>kg</t>
  </si>
  <si>
    <t>-1939124875</t>
  </si>
  <si>
    <t>"včitane povrchovej úpravy"</t>
  </si>
  <si>
    <t>2*(5+2*0,15)*198,00</t>
  </si>
  <si>
    <t>21</t>
  </si>
  <si>
    <t>143110000PC2.S</t>
  </si>
  <si>
    <t>Rúra oceľová d 508 mm, hr. steny 10 mm, pozinkovaná</t>
  </si>
  <si>
    <t>53022656</t>
  </si>
  <si>
    <t>"včítane povrchovej úpravy"</t>
  </si>
  <si>
    <t>1*(8+0,15*2)</t>
  </si>
  <si>
    <t>(8-2)*(5,0+0,15*2)</t>
  </si>
  <si>
    <t>23*(4,0+0,15*2)</t>
  </si>
  <si>
    <t>139,00*123,00</t>
  </si>
  <si>
    <t>22</t>
  </si>
  <si>
    <t>9351142pc</t>
  </si>
  <si>
    <t>Osadenie odvodňovacieho žľabu - oceľová zvodnica</t>
  </si>
  <si>
    <t>-627195261</t>
  </si>
  <si>
    <t>4,00*141</t>
  </si>
  <si>
    <t>23</t>
  </si>
  <si>
    <t>5922700138pc</t>
  </si>
  <si>
    <t>396467155</t>
  </si>
  <si>
    <t>99</t>
  </si>
  <si>
    <t>Presun hmôt HSV</t>
  </si>
  <si>
    <t>24</t>
  </si>
  <si>
    <t>998225111.S</t>
  </si>
  <si>
    <t>Presun hmôt pre pozemnú komunikáciu a letisko s krytom asfaltovým akejkoľvek dĺžky objektu</t>
  </si>
  <si>
    <t>-518566411</t>
  </si>
  <si>
    <t>PSV</t>
  </si>
  <si>
    <t>Práce a dodávky PSV</t>
  </si>
  <si>
    <t>782</t>
  </si>
  <si>
    <t>Obklady z prírodného a konglomerovaného kameňa</t>
  </si>
  <si>
    <t>25</t>
  </si>
  <si>
    <t>782111160.S</t>
  </si>
  <si>
    <t>Montáž obkladov stien štiepanými kamennými doskami s nepravidelným tvarom rubu a líca</t>
  </si>
  <si>
    <t>1419123001</t>
  </si>
  <si>
    <t>"typ k"</t>
  </si>
  <si>
    <t>1,7*44</t>
  </si>
  <si>
    <t>"nadbetonávka 50% - 22ks"</t>
  </si>
  <si>
    <t>2,0*0,5*22</t>
  </si>
  <si>
    <t>26</t>
  </si>
  <si>
    <t>583840001200.S</t>
  </si>
  <si>
    <t>Dlažba nepravidelného tvaru - andezit, priemer 100-150 mm, hrúbka 20-40 mm</t>
  </si>
  <si>
    <t>32</t>
  </si>
  <si>
    <t>-511101570</t>
  </si>
  <si>
    <t>27</t>
  </si>
  <si>
    <t>998782101.S</t>
  </si>
  <si>
    <t>Presun hmôt pre kamenné obklady v objektoch výšky do 6 m</t>
  </si>
  <si>
    <t>988403264</t>
  </si>
  <si>
    <t xml:space="preserve">"včítane dopravy"   1ks = 4m´             141*4 = 564 m´ </t>
  </si>
  <si>
    <t>Oceľová zvodnica Reverdo, alebo ekvivalent - odrážka - dĺžka 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</si>
</sst>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43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17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03" t="s">
        <v>13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20"/>
      <c r="BE5" s="200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05" t="s">
        <v>16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20"/>
      <c r="BE6" s="201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01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01"/>
      <c r="BS8" s="17" t="s">
        <v>6</v>
      </c>
    </row>
    <row r="9" spans="1:74" ht="14.45" customHeight="1">
      <c r="B9" s="20"/>
      <c r="AR9" s="20"/>
      <c r="BE9" s="201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01"/>
      <c r="BS10" s="17" t="s">
        <v>6</v>
      </c>
    </row>
    <row r="11" spans="1:74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01"/>
      <c r="BS11" s="17" t="s">
        <v>6</v>
      </c>
    </row>
    <row r="12" spans="1:74" ht="6.95" customHeight="1">
      <c r="B12" s="20"/>
      <c r="AR12" s="20"/>
      <c r="BE12" s="201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01"/>
      <c r="BS13" s="17" t="s">
        <v>6</v>
      </c>
    </row>
    <row r="14" spans="1:74" ht="12.75">
      <c r="B14" s="20"/>
      <c r="E14" s="206" t="s">
        <v>28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7" t="s">
        <v>26</v>
      </c>
      <c r="AN14" s="29" t="s">
        <v>28</v>
      </c>
      <c r="AR14" s="20"/>
      <c r="BE14" s="201"/>
      <c r="BS14" s="17" t="s">
        <v>6</v>
      </c>
    </row>
    <row r="15" spans="1:74" ht="6.95" customHeight="1">
      <c r="B15" s="20"/>
      <c r="AR15" s="20"/>
      <c r="BE15" s="201"/>
      <c r="BS15" s="17" t="s">
        <v>3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01"/>
      <c r="BS16" s="17" t="s">
        <v>3</v>
      </c>
    </row>
    <row r="17" spans="2:7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01"/>
      <c r="BS17" s="17" t="s">
        <v>31</v>
      </c>
    </row>
    <row r="18" spans="2:71" ht="6.95" customHeight="1">
      <c r="B18" s="20"/>
      <c r="AR18" s="20"/>
      <c r="BE18" s="201"/>
      <c r="BS18" s="17" t="s">
        <v>6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01"/>
      <c r="BS19" s="17" t="s">
        <v>6</v>
      </c>
    </row>
    <row r="20" spans="2:71" ht="18.399999999999999" customHeight="1">
      <c r="B20" s="20"/>
      <c r="E20" s="25" t="s">
        <v>33</v>
      </c>
      <c r="AK20" s="27" t="s">
        <v>26</v>
      </c>
      <c r="AN20" s="25" t="s">
        <v>1</v>
      </c>
      <c r="AR20" s="20"/>
      <c r="BE20" s="201"/>
      <c r="BS20" s="17" t="s">
        <v>31</v>
      </c>
    </row>
    <row r="21" spans="2:71" ht="6.95" customHeight="1">
      <c r="B21" s="20"/>
      <c r="AR21" s="20"/>
      <c r="BE21" s="201"/>
    </row>
    <row r="22" spans="2:71" ht="12" customHeight="1">
      <c r="B22" s="20"/>
      <c r="D22" s="27" t="s">
        <v>34</v>
      </c>
      <c r="AR22" s="20"/>
      <c r="BE22" s="201"/>
    </row>
    <row r="23" spans="2:71" ht="16.5" customHeight="1">
      <c r="B23" s="20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20"/>
      <c r="BE23" s="201"/>
    </row>
    <row r="24" spans="2:71" ht="6.95" customHeight="1">
      <c r="B24" s="20"/>
      <c r="AR24" s="20"/>
      <c r="BE24" s="20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1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9">
        <f>ROUND(AG94,2)</f>
        <v>0</v>
      </c>
      <c r="AL26" s="210"/>
      <c r="AM26" s="210"/>
      <c r="AN26" s="210"/>
      <c r="AO26" s="210"/>
      <c r="AR26" s="32"/>
      <c r="BE26" s="201"/>
    </row>
    <row r="27" spans="2:71" s="1" customFormat="1" ht="6.95" customHeight="1">
      <c r="B27" s="32"/>
      <c r="AR27" s="32"/>
      <c r="BE27" s="201"/>
    </row>
    <row r="28" spans="2:71" s="1" customFormat="1" ht="12.75">
      <c r="B28" s="32"/>
      <c r="L28" s="211" t="s">
        <v>36</v>
      </c>
      <c r="M28" s="211"/>
      <c r="N28" s="211"/>
      <c r="O28" s="211"/>
      <c r="P28" s="211"/>
      <c r="W28" s="211" t="s">
        <v>37</v>
      </c>
      <c r="X28" s="211"/>
      <c r="Y28" s="211"/>
      <c r="Z28" s="211"/>
      <c r="AA28" s="211"/>
      <c r="AB28" s="211"/>
      <c r="AC28" s="211"/>
      <c r="AD28" s="211"/>
      <c r="AE28" s="211"/>
      <c r="AK28" s="211" t="s">
        <v>38</v>
      </c>
      <c r="AL28" s="211"/>
      <c r="AM28" s="211"/>
      <c r="AN28" s="211"/>
      <c r="AO28" s="211"/>
      <c r="AR28" s="32"/>
      <c r="BE28" s="201"/>
    </row>
    <row r="29" spans="2:71" s="2" customFormat="1" ht="14.45" customHeight="1">
      <c r="B29" s="36"/>
      <c r="D29" s="27" t="s">
        <v>39</v>
      </c>
      <c r="F29" s="37" t="s">
        <v>40</v>
      </c>
      <c r="L29" s="196">
        <v>0.2</v>
      </c>
      <c r="M29" s="195"/>
      <c r="N29" s="195"/>
      <c r="O29" s="195"/>
      <c r="P29" s="195"/>
      <c r="Q29" s="38"/>
      <c r="R29" s="38"/>
      <c r="S29" s="38"/>
      <c r="T29" s="38"/>
      <c r="U29" s="38"/>
      <c r="V29" s="38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8"/>
      <c r="AG29" s="38"/>
      <c r="AH29" s="38"/>
      <c r="AI29" s="38"/>
      <c r="AJ29" s="38"/>
      <c r="AK29" s="194">
        <f>ROUND(AV94, 2)</f>
        <v>0</v>
      </c>
      <c r="AL29" s="195"/>
      <c r="AM29" s="195"/>
      <c r="AN29" s="195"/>
      <c r="AO29" s="195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02"/>
    </row>
    <row r="30" spans="2:71" s="2" customFormat="1" ht="14.45" customHeight="1">
      <c r="B30" s="36"/>
      <c r="F30" s="37" t="s">
        <v>41</v>
      </c>
      <c r="L30" s="196">
        <v>0.2</v>
      </c>
      <c r="M30" s="195"/>
      <c r="N30" s="195"/>
      <c r="O30" s="195"/>
      <c r="P30" s="195"/>
      <c r="Q30" s="38"/>
      <c r="R30" s="38"/>
      <c r="S30" s="38"/>
      <c r="T30" s="38"/>
      <c r="U30" s="38"/>
      <c r="V30" s="38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F30" s="38"/>
      <c r="AG30" s="38"/>
      <c r="AH30" s="38"/>
      <c r="AI30" s="38"/>
      <c r="AJ30" s="38"/>
      <c r="AK30" s="194">
        <f>ROUND(AW94, 2)</f>
        <v>0</v>
      </c>
      <c r="AL30" s="195"/>
      <c r="AM30" s="195"/>
      <c r="AN30" s="195"/>
      <c r="AO30" s="195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02"/>
    </row>
    <row r="31" spans="2:71" s="2" customFormat="1" ht="14.45" hidden="1" customHeight="1">
      <c r="B31" s="36"/>
      <c r="F31" s="27" t="s">
        <v>42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6"/>
      <c r="BE31" s="202"/>
    </row>
    <row r="32" spans="2:71" s="2" customFormat="1" ht="14.45" hidden="1" customHeight="1">
      <c r="B32" s="36"/>
      <c r="F32" s="27" t="s">
        <v>43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6"/>
      <c r="BE32" s="202"/>
    </row>
    <row r="33" spans="2:57" s="2" customFormat="1" ht="14.45" hidden="1" customHeight="1">
      <c r="B33" s="36"/>
      <c r="F33" s="37" t="s">
        <v>44</v>
      </c>
      <c r="L33" s="196">
        <v>0</v>
      </c>
      <c r="M33" s="195"/>
      <c r="N33" s="195"/>
      <c r="O33" s="195"/>
      <c r="P33" s="195"/>
      <c r="Q33" s="38"/>
      <c r="R33" s="38"/>
      <c r="S33" s="38"/>
      <c r="T33" s="38"/>
      <c r="U33" s="38"/>
      <c r="V33" s="38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8"/>
      <c r="AG33" s="38"/>
      <c r="AH33" s="38"/>
      <c r="AI33" s="38"/>
      <c r="AJ33" s="38"/>
      <c r="AK33" s="194">
        <v>0</v>
      </c>
      <c r="AL33" s="195"/>
      <c r="AM33" s="195"/>
      <c r="AN33" s="195"/>
      <c r="AO33" s="195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02"/>
    </row>
    <row r="34" spans="2:57" s="1" customFormat="1" ht="6.95" customHeight="1">
      <c r="B34" s="32"/>
      <c r="AR34" s="32"/>
      <c r="BE34" s="201"/>
    </row>
    <row r="35" spans="2:57" s="1" customFormat="1" ht="25.9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32" t="s">
        <v>47</v>
      </c>
      <c r="Y35" s="233"/>
      <c r="Z35" s="233"/>
      <c r="AA35" s="233"/>
      <c r="AB35" s="233"/>
      <c r="AC35" s="42"/>
      <c r="AD35" s="42"/>
      <c r="AE35" s="42"/>
      <c r="AF35" s="42"/>
      <c r="AG35" s="42"/>
      <c r="AH35" s="42"/>
      <c r="AI35" s="42"/>
      <c r="AJ35" s="42"/>
      <c r="AK35" s="234">
        <f>SUM(AK26:AK33)</f>
        <v>0</v>
      </c>
      <c r="AL35" s="233"/>
      <c r="AM35" s="233"/>
      <c r="AN35" s="233"/>
      <c r="AO35" s="235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54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MM-2022-11-01a1</v>
      </c>
      <c r="AR84" s="51"/>
    </row>
    <row r="85" spans="1:91" s="4" customFormat="1" ht="36.950000000000003" customHeight="1">
      <c r="B85" s="52"/>
      <c r="C85" s="53" t="s">
        <v>15</v>
      </c>
      <c r="L85" s="223" t="str">
        <f>K6</f>
        <v>Rekonštrukcia lesnej dopravnej siete v lesoch mesta Spišská Belá s.r.o.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>k.ú.Lendak, Tatranská Lomnica</v>
      </c>
      <c r="AI87" s="27" t="s">
        <v>21</v>
      </c>
      <c r="AM87" s="225" t="str">
        <f>IF(AN8= "","",AN8)</f>
        <v>1. 10. 2024</v>
      </c>
      <c r="AN87" s="225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23</v>
      </c>
      <c r="L89" s="3" t="str">
        <f>IF(E11= "","",E11)</f>
        <v>Lesy mesta Spišská Belá</v>
      </c>
      <c r="AI89" s="27" t="s">
        <v>29</v>
      </c>
      <c r="AM89" s="226" t="str">
        <f>IF(E17="","",E17)</f>
        <v>Ing.Miroslav Mačičák</v>
      </c>
      <c r="AN89" s="227"/>
      <c r="AO89" s="227"/>
      <c r="AP89" s="227"/>
      <c r="AR89" s="32"/>
      <c r="AS89" s="228" t="s">
        <v>55</v>
      </c>
      <c r="AT89" s="229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26" t="str">
        <f>IF(E20="","",E20)</f>
        <v>Ing.Pavol Jurčo</v>
      </c>
      <c r="AN90" s="227"/>
      <c r="AO90" s="227"/>
      <c r="AP90" s="227"/>
      <c r="AR90" s="32"/>
      <c r="AS90" s="230"/>
      <c r="AT90" s="231"/>
      <c r="BD90" s="59"/>
    </row>
    <row r="91" spans="1:91" s="1" customFormat="1" ht="10.9" customHeight="1">
      <c r="B91" s="32"/>
      <c r="AR91" s="32"/>
      <c r="AS91" s="230"/>
      <c r="AT91" s="231"/>
      <c r="BD91" s="59"/>
    </row>
    <row r="92" spans="1:91" s="1" customFormat="1" ht="29.25" customHeight="1">
      <c r="B92" s="32"/>
      <c r="C92" s="218" t="s">
        <v>56</v>
      </c>
      <c r="D92" s="219"/>
      <c r="E92" s="219"/>
      <c r="F92" s="219"/>
      <c r="G92" s="219"/>
      <c r="H92" s="60"/>
      <c r="I92" s="220" t="s">
        <v>57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1" t="s">
        <v>58</v>
      </c>
      <c r="AH92" s="219"/>
      <c r="AI92" s="219"/>
      <c r="AJ92" s="219"/>
      <c r="AK92" s="219"/>
      <c r="AL92" s="219"/>
      <c r="AM92" s="219"/>
      <c r="AN92" s="220" t="s">
        <v>59</v>
      </c>
      <c r="AO92" s="219"/>
      <c r="AP92" s="222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1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5">
        <f>ROUND(AG95,2)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16.5" customHeight="1">
      <c r="A95" s="77" t="s">
        <v>79</v>
      </c>
      <c r="B95" s="78"/>
      <c r="C95" s="79"/>
      <c r="D95" s="214" t="s">
        <v>80</v>
      </c>
      <c r="E95" s="214"/>
      <c r="F95" s="214"/>
      <c r="G95" s="214"/>
      <c r="H95" s="214"/>
      <c r="I95" s="80"/>
      <c r="J95" s="214" t="s">
        <v>81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'SO-01 - SO-01-Odrážky a p...'!J30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81" t="s">
        <v>82</v>
      </c>
      <c r="AR95" s="78"/>
      <c r="AS95" s="82">
        <v>0</v>
      </c>
      <c r="AT95" s="83">
        <f>ROUND(SUM(AV95:AW95),2)</f>
        <v>0</v>
      </c>
      <c r="AU95" s="84">
        <f>'SO-01 - SO-01-Odrážky a p...'!P125</f>
        <v>0</v>
      </c>
      <c r="AV95" s="83">
        <f>'SO-01 - SO-01-Odrážky a p...'!J33</f>
        <v>0</v>
      </c>
      <c r="AW95" s="83">
        <f>'SO-01 - SO-01-Odrážky a p...'!J34</f>
        <v>0</v>
      </c>
      <c r="AX95" s="83">
        <f>'SO-01 - SO-01-Odrážky a p...'!J35</f>
        <v>0</v>
      </c>
      <c r="AY95" s="83">
        <f>'SO-01 - SO-01-Odrážky a p...'!J36</f>
        <v>0</v>
      </c>
      <c r="AZ95" s="83">
        <f>'SO-01 - SO-01-Odrážky a p...'!F33</f>
        <v>0</v>
      </c>
      <c r="BA95" s="83">
        <f>'SO-01 - SO-01-Odrážky a p...'!F34</f>
        <v>0</v>
      </c>
      <c r="BB95" s="83">
        <f>'SO-01 - SO-01-Odrážky a p...'!F35</f>
        <v>0</v>
      </c>
      <c r="BC95" s="83">
        <f>'SO-01 - SO-01-Odrážky a p...'!F36</f>
        <v>0</v>
      </c>
      <c r="BD95" s="85">
        <f>'SO-01 - SO-01-Odrážky a p...'!F37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75</v>
      </c>
    </row>
    <row r="96" spans="1:91" s="1" customFormat="1" ht="30" customHeight="1">
      <c r="B96" s="32"/>
      <c r="AR96" s="32"/>
    </row>
    <row r="97" spans="2:44" s="1" customFormat="1" ht="6.95" customHeight="1"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2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SO-01 - SO-01-Odrážky a p...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1"/>
  <sheetViews>
    <sheetView showGridLines="0" tabSelected="1" topLeftCell="A177" workbookViewId="0">
      <selection activeCell="AA197" sqref="AA19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7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85</v>
      </c>
      <c r="L4" s="20"/>
      <c r="M4" s="87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26.25" customHeight="1">
      <c r="B7" s="20"/>
      <c r="E7" s="237" t="str">
        <f>'Rekapitulácia stavby'!K6</f>
        <v>Rekonštrukcia lesnej dopravnej siete v lesoch mesta Spišská Belá s.r.o.</v>
      </c>
      <c r="F7" s="238"/>
      <c r="G7" s="238"/>
      <c r="H7" s="238"/>
      <c r="L7" s="20"/>
    </row>
    <row r="8" spans="2:46" s="1" customFormat="1" ht="12" customHeight="1">
      <c r="B8" s="32"/>
      <c r="D8" s="27" t="s">
        <v>86</v>
      </c>
      <c r="L8" s="32"/>
    </row>
    <row r="9" spans="2:46" s="1" customFormat="1" ht="16.5" customHeight="1">
      <c r="B9" s="32"/>
      <c r="E9" s="223" t="s">
        <v>87</v>
      </c>
      <c r="F9" s="236"/>
      <c r="G9" s="236"/>
      <c r="H9" s="23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 t="str">
        <f>'Rekapitulácia stavby'!AN8</f>
        <v>1. 10. 2024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39" t="str">
        <f>'Rekapitulácia stavby'!E14</f>
        <v>Vyplň údaj</v>
      </c>
      <c r="F18" s="203"/>
      <c r="G18" s="203"/>
      <c r="H18" s="203"/>
      <c r="I18" s="27" t="s">
        <v>26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8"/>
      <c r="E27" s="208" t="s">
        <v>1</v>
      </c>
      <c r="F27" s="208"/>
      <c r="G27" s="208"/>
      <c r="H27" s="208"/>
      <c r="L27" s="88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89" t="s">
        <v>35</v>
      </c>
      <c r="J30" s="69">
        <f>ROUND(J125,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customHeight="1">
      <c r="B33" s="32"/>
      <c r="D33" s="58" t="s">
        <v>39</v>
      </c>
      <c r="E33" s="37" t="s">
        <v>40</v>
      </c>
      <c r="F33" s="90">
        <f>ROUND((SUM(BE125:BE220)),  2)</f>
        <v>0</v>
      </c>
      <c r="G33" s="91"/>
      <c r="H33" s="91"/>
      <c r="I33" s="92">
        <v>0.2</v>
      </c>
      <c r="J33" s="90">
        <f>ROUND(((SUM(BE125:BE220))*I33),  2)</f>
        <v>0</v>
      </c>
      <c r="L33" s="32"/>
    </row>
    <row r="34" spans="2:12" s="1" customFormat="1" ht="14.45" customHeight="1">
      <c r="B34" s="32"/>
      <c r="E34" s="37" t="s">
        <v>41</v>
      </c>
      <c r="F34" s="90">
        <f>ROUND((SUM(BF125:BF220)),  2)</f>
        <v>0</v>
      </c>
      <c r="G34" s="91"/>
      <c r="H34" s="91"/>
      <c r="I34" s="92">
        <v>0.2</v>
      </c>
      <c r="J34" s="90">
        <f>ROUND(((SUM(BF125:BF220))*I34),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93">
        <f>ROUND((SUM(BG125:BG220)),  2)</f>
        <v>0</v>
      </c>
      <c r="I35" s="94">
        <v>0.2</v>
      </c>
      <c r="J35" s="93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93">
        <f>ROUND((SUM(BH125:BH220)),  2)</f>
        <v>0</v>
      </c>
      <c r="I36" s="94">
        <v>0.2</v>
      </c>
      <c r="J36" s="93">
        <f>0</f>
        <v>0</v>
      </c>
      <c r="L36" s="32"/>
    </row>
    <row r="37" spans="2:12" s="1" customFormat="1" ht="14.45" hidden="1" customHeight="1">
      <c r="B37" s="32"/>
      <c r="E37" s="37" t="s">
        <v>44</v>
      </c>
      <c r="F37" s="90">
        <f>ROUND((SUM(BI125:BI220)),  2)</f>
        <v>0</v>
      </c>
      <c r="G37" s="91"/>
      <c r="H37" s="91"/>
      <c r="I37" s="92">
        <v>0</v>
      </c>
      <c r="J37" s="90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5"/>
      <c r="D39" s="96" t="s">
        <v>45</v>
      </c>
      <c r="E39" s="60"/>
      <c r="F39" s="60"/>
      <c r="G39" s="97" t="s">
        <v>46</v>
      </c>
      <c r="H39" s="98" t="s">
        <v>47</v>
      </c>
      <c r="I39" s="60"/>
      <c r="J39" s="99">
        <f>SUM(J30:J37)</f>
        <v>0</v>
      </c>
      <c r="K39" s="100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1" t="s">
        <v>51</v>
      </c>
      <c r="G61" s="46" t="s">
        <v>50</v>
      </c>
      <c r="H61" s="34"/>
      <c r="I61" s="34"/>
      <c r="J61" s="102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1" t="s">
        <v>51</v>
      </c>
      <c r="G76" s="46" t="s">
        <v>50</v>
      </c>
      <c r="H76" s="34"/>
      <c r="I76" s="34"/>
      <c r="J76" s="102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hidden="1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hidden="1" customHeight="1">
      <c r="B82" s="32"/>
      <c r="C82" s="21" t="s">
        <v>88</v>
      </c>
      <c r="L82" s="32"/>
    </row>
    <row r="83" spans="2:47" s="1" customFormat="1" ht="6.95" hidden="1" customHeight="1">
      <c r="B83" s="32"/>
      <c r="L83" s="32"/>
    </row>
    <row r="84" spans="2:47" s="1" customFormat="1" ht="12" hidden="1" customHeight="1">
      <c r="B84" s="32"/>
      <c r="C84" s="27" t="s">
        <v>15</v>
      </c>
      <c r="L84" s="32"/>
    </row>
    <row r="85" spans="2:47" s="1" customFormat="1" ht="26.25" hidden="1" customHeight="1">
      <c r="B85" s="32"/>
      <c r="E85" s="237" t="str">
        <f>E7</f>
        <v>Rekonštrukcia lesnej dopravnej siete v lesoch mesta Spišská Belá s.r.o.</v>
      </c>
      <c r="F85" s="238"/>
      <c r="G85" s="238"/>
      <c r="H85" s="238"/>
      <c r="L85" s="32"/>
    </row>
    <row r="86" spans="2:47" s="1" customFormat="1" ht="12" hidden="1" customHeight="1">
      <c r="B86" s="32"/>
      <c r="C86" s="27" t="s">
        <v>86</v>
      </c>
      <c r="L86" s="32"/>
    </row>
    <row r="87" spans="2:47" s="1" customFormat="1" ht="16.5" hidden="1" customHeight="1">
      <c r="B87" s="32"/>
      <c r="E87" s="223" t="str">
        <f>E9</f>
        <v>SO-01 - SO-01-Odrážky a priepusty</v>
      </c>
      <c r="F87" s="236"/>
      <c r="G87" s="236"/>
      <c r="H87" s="236"/>
      <c r="L87" s="32"/>
    </row>
    <row r="88" spans="2:47" s="1" customFormat="1" ht="6.95" hidden="1" customHeight="1">
      <c r="B88" s="32"/>
      <c r="L88" s="32"/>
    </row>
    <row r="89" spans="2:47" s="1" customFormat="1" ht="12" hidden="1" customHeight="1">
      <c r="B89" s="32"/>
      <c r="C89" s="27" t="s">
        <v>19</v>
      </c>
      <c r="F89" s="25" t="str">
        <f>F12</f>
        <v>k.ú.Lendak, Tatranská Lomnica</v>
      </c>
      <c r="I89" s="27" t="s">
        <v>21</v>
      </c>
      <c r="J89" s="55" t="str">
        <f>IF(J12="","",J12)</f>
        <v>1. 10. 2024</v>
      </c>
      <c r="L89" s="32"/>
    </row>
    <row r="90" spans="2:47" s="1" customFormat="1" ht="6.95" hidden="1" customHeight="1">
      <c r="B90" s="32"/>
      <c r="L90" s="32"/>
    </row>
    <row r="91" spans="2:47" s="1" customFormat="1" ht="15.2" hidden="1" customHeight="1">
      <c r="B91" s="32"/>
      <c r="C91" s="27" t="s">
        <v>23</v>
      </c>
      <c r="F91" s="25" t="str">
        <f>E15</f>
        <v>Lesy mesta Spišská Belá</v>
      </c>
      <c r="I91" s="27" t="s">
        <v>29</v>
      </c>
      <c r="J91" s="30" t="str">
        <f>E21</f>
        <v>Ing.Miroslav Mačičák</v>
      </c>
      <c r="L91" s="32"/>
    </row>
    <row r="92" spans="2:47" s="1" customFormat="1" ht="15.2" hidden="1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Ing.Pavol Jurčo</v>
      </c>
      <c r="L92" s="32"/>
    </row>
    <row r="93" spans="2:47" s="1" customFormat="1" ht="10.35" hidden="1" customHeight="1">
      <c r="B93" s="32"/>
      <c r="L93" s="32"/>
    </row>
    <row r="94" spans="2:47" s="1" customFormat="1" ht="29.25" hidden="1" customHeight="1">
      <c r="B94" s="32"/>
      <c r="C94" s="103" t="s">
        <v>89</v>
      </c>
      <c r="D94" s="95"/>
      <c r="E94" s="95"/>
      <c r="F94" s="95"/>
      <c r="G94" s="95"/>
      <c r="H94" s="95"/>
      <c r="I94" s="95"/>
      <c r="J94" s="104" t="s">
        <v>90</v>
      </c>
      <c r="K94" s="95"/>
      <c r="L94" s="32"/>
    </row>
    <row r="95" spans="2:47" s="1" customFormat="1" ht="10.35" hidden="1" customHeight="1">
      <c r="B95" s="32"/>
      <c r="L95" s="32"/>
    </row>
    <row r="96" spans="2:47" s="1" customFormat="1" ht="22.9" hidden="1" customHeight="1">
      <c r="B96" s="32"/>
      <c r="C96" s="105" t="s">
        <v>91</v>
      </c>
      <c r="J96" s="69">
        <f>J125</f>
        <v>0</v>
      </c>
      <c r="L96" s="32"/>
      <c r="AU96" s="17" t="s">
        <v>92</v>
      </c>
    </row>
    <row r="97" spans="2:12" s="8" customFormat="1" ht="24.95" hidden="1" customHeight="1">
      <c r="B97" s="106"/>
      <c r="D97" s="107" t="s">
        <v>93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899999999999999" hidden="1" customHeight="1">
      <c r="B98" s="110"/>
      <c r="D98" s="111" t="s">
        <v>94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899999999999999" hidden="1" customHeight="1">
      <c r="B99" s="110"/>
      <c r="D99" s="111" t="s">
        <v>95</v>
      </c>
      <c r="E99" s="112"/>
      <c r="F99" s="112"/>
      <c r="G99" s="112"/>
      <c r="H99" s="112"/>
      <c r="I99" s="112"/>
      <c r="J99" s="113">
        <f>J161</f>
        <v>0</v>
      </c>
      <c r="L99" s="110"/>
    </row>
    <row r="100" spans="2:12" s="9" customFormat="1" ht="19.899999999999999" hidden="1" customHeight="1">
      <c r="B100" s="110"/>
      <c r="D100" s="111" t="s">
        <v>96</v>
      </c>
      <c r="E100" s="112"/>
      <c r="F100" s="112"/>
      <c r="G100" s="112"/>
      <c r="H100" s="112"/>
      <c r="I100" s="112"/>
      <c r="J100" s="113">
        <f>J165</f>
        <v>0</v>
      </c>
      <c r="L100" s="110"/>
    </row>
    <row r="101" spans="2:12" s="9" customFormat="1" ht="19.899999999999999" hidden="1" customHeight="1">
      <c r="B101" s="110"/>
      <c r="D101" s="111" t="s">
        <v>97</v>
      </c>
      <c r="E101" s="112"/>
      <c r="F101" s="112"/>
      <c r="G101" s="112"/>
      <c r="H101" s="112"/>
      <c r="I101" s="112"/>
      <c r="J101" s="113">
        <f>J174</f>
        <v>0</v>
      </c>
      <c r="L101" s="110"/>
    </row>
    <row r="102" spans="2:12" s="9" customFormat="1" ht="19.899999999999999" hidden="1" customHeight="1">
      <c r="B102" s="110"/>
      <c r="D102" s="111" t="s">
        <v>98</v>
      </c>
      <c r="E102" s="112"/>
      <c r="F102" s="112"/>
      <c r="G102" s="112"/>
      <c r="H102" s="112"/>
      <c r="I102" s="112"/>
      <c r="J102" s="113">
        <f>J187</f>
        <v>0</v>
      </c>
      <c r="L102" s="110"/>
    </row>
    <row r="103" spans="2:12" s="9" customFormat="1" ht="19.899999999999999" hidden="1" customHeight="1">
      <c r="B103" s="110"/>
      <c r="D103" s="111" t="s">
        <v>99</v>
      </c>
      <c r="E103" s="112"/>
      <c r="F103" s="112"/>
      <c r="G103" s="112"/>
      <c r="H103" s="112"/>
      <c r="I103" s="112"/>
      <c r="J103" s="113">
        <f>J209</f>
        <v>0</v>
      </c>
      <c r="L103" s="110"/>
    </row>
    <row r="104" spans="2:12" s="8" customFormat="1" ht="24.95" hidden="1" customHeight="1">
      <c r="B104" s="106"/>
      <c r="D104" s="107" t="s">
        <v>100</v>
      </c>
      <c r="E104" s="108"/>
      <c r="F104" s="108"/>
      <c r="G104" s="108"/>
      <c r="H104" s="108"/>
      <c r="I104" s="108"/>
      <c r="J104" s="109">
        <f>J211</f>
        <v>0</v>
      </c>
      <c r="L104" s="106"/>
    </row>
    <row r="105" spans="2:12" s="9" customFormat="1" ht="19.899999999999999" hidden="1" customHeight="1">
      <c r="B105" s="110"/>
      <c r="D105" s="111" t="s">
        <v>101</v>
      </c>
      <c r="E105" s="112"/>
      <c r="F105" s="112"/>
      <c r="G105" s="112"/>
      <c r="H105" s="112"/>
      <c r="I105" s="112"/>
      <c r="J105" s="113">
        <f>J212</f>
        <v>0</v>
      </c>
      <c r="L105" s="110"/>
    </row>
    <row r="106" spans="2:12" s="1" customFormat="1" ht="21.75" hidden="1" customHeight="1">
      <c r="B106" s="32"/>
      <c r="L106" s="32"/>
    </row>
    <row r="107" spans="2:12" s="1" customFormat="1" ht="6.95" hidden="1" customHeight="1"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32"/>
    </row>
    <row r="108" spans="2:12" hidden="1"/>
    <row r="109" spans="2:12" hidden="1"/>
    <row r="110" spans="2:12" hidden="1"/>
    <row r="111" spans="2:12" s="1" customFormat="1" ht="6.95" customHeight="1"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32"/>
    </row>
    <row r="112" spans="2:12" s="1" customFormat="1" ht="24.95" customHeight="1">
      <c r="B112" s="32"/>
      <c r="C112" s="21" t="s">
        <v>102</v>
      </c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15</v>
      </c>
      <c r="L114" s="32"/>
    </row>
    <row r="115" spans="2:65" s="1" customFormat="1" ht="26.25" customHeight="1">
      <c r="B115" s="32"/>
      <c r="E115" s="237" t="str">
        <f>E7</f>
        <v>Rekonštrukcia lesnej dopravnej siete v lesoch mesta Spišská Belá s.r.o.</v>
      </c>
      <c r="F115" s="238"/>
      <c r="G115" s="238"/>
      <c r="H115" s="238"/>
      <c r="L115" s="32"/>
    </row>
    <row r="116" spans="2:65" s="1" customFormat="1" ht="12" customHeight="1">
      <c r="B116" s="32"/>
      <c r="C116" s="27" t="s">
        <v>86</v>
      </c>
      <c r="L116" s="32"/>
    </row>
    <row r="117" spans="2:65" s="1" customFormat="1" ht="16.5" customHeight="1">
      <c r="B117" s="32"/>
      <c r="E117" s="223" t="str">
        <f>E9</f>
        <v>SO-01 - SO-01-Odrážky a priepusty</v>
      </c>
      <c r="F117" s="236"/>
      <c r="G117" s="236"/>
      <c r="H117" s="236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F12</f>
        <v>k.ú.Lendak, Tatranská Lomnica</v>
      </c>
      <c r="I119" s="27" t="s">
        <v>21</v>
      </c>
      <c r="J119" s="55" t="str">
        <f>IF(J12="","",J12)</f>
        <v>1. 10. 2024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23</v>
      </c>
      <c r="F121" s="25" t="str">
        <f>E15</f>
        <v>Lesy mesta Spišská Belá</v>
      </c>
      <c r="I121" s="27" t="s">
        <v>29</v>
      </c>
      <c r="J121" s="30" t="str">
        <f>E21</f>
        <v>Ing.Miroslav Mačičák</v>
      </c>
      <c r="L121" s="32"/>
    </row>
    <row r="122" spans="2:65" s="1" customFormat="1" ht="15.2" customHeight="1">
      <c r="B122" s="32"/>
      <c r="C122" s="27" t="s">
        <v>27</v>
      </c>
      <c r="F122" s="25" t="str">
        <f>IF(E18="","",E18)</f>
        <v>Vyplň údaj</v>
      </c>
      <c r="I122" s="27" t="s">
        <v>32</v>
      </c>
      <c r="J122" s="30" t="str">
        <f>E24</f>
        <v>Ing.Pavol Jurčo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4"/>
      <c r="C124" s="115" t="s">
        <v>103</v>
      </c>
      <c r="D124" s="116" t="s">
        <v>60</v>
      </c>
      <c r="E124" s="116" t="s">
        <v>56</v>
      </c>
      <c r="F124" s="116" t="s">
        <v>57</v>
      </c>
      <c r="G124" s="116" t="s">
        <v>104</v>
      </c>
      <c r="H124" s="116" t="s">
        <v>105</v>
      </c>
      <c r="I124" s="116" t="s">
        <v>106</v>
      </c>
      <c r="J124" s="117" t="s">
        <v>90</v>
      </c>
      <c r="K124" s="118" t="s">
        <v>107</v>
      </c>
      <c r="L124" s="114"/>
      <c r="M124" s="62" t="s">
        <v>1</v>
      </c>
      <c r="N124" s="63" t="s">
        <v>39</v>
      </c>
      <c r="O124" s="63" t="s">
        <v>108</v>
      </c>
      <c r="P124" s="63" t="s">
        <v>109</v>
      </c>
      <c r="Q124" s="63" t="s">
        <v>110</v>
      </c>
      <c r="R124" s="63" t="s">
        <v>111</v>
      </c>
      <c r="S124" s="63" t="s">
        <v>112</v>
      </c>
      <c r="T124" s="64" t="s">
        <v>113</v>
      </c>
    </row>
    <row r="125" spans="2:65" s="1" customFormat="1" ht="22.9" customHeight="1">
      <c r="B125" s="32"/>
      <c r="C125" s="67" t="s">
        <v>91</v>
      </c>
      <c r="J125" s="119">
        <f>BK125</f>
        <v>0</v>
      </c>
      <c r="L125" s="32"/>
      <c r="M125" s="65"/>
      <c r="N125" s="56"/>
      <c r="O125" s="56"/>
      <c r="P125" s="120">
        <f>P126+P211</f>
        <v>0</v>
      </c>
      <c r="Q125" s="56"/>
      <c r="R125" s="120">
        <f>R126+R211</f>
        <v>597.14387840000006</v>
      </c>
      <c r="S125" s="56"/>
      <c r="T125" s="121">
        <f>T126+T211</f>
        <v>0</v>
      </c>
      <c r="AT125" s="17" t="s">
        <v>74</v>
      </c>
      <c r="AU125" s="17" t="s">
        <v>92</v>
      </c>
      <c r="BK125" s="122">
        <f>BK126+BK211</f>
        <v>0</v>
      </c>
    </row>
    <row r="126" spans="2:65" s="11" customFormat="1" ht="25.9" customHeight="1">
      <c r="B126" s="123"/>
      <c r="D126" s="124" t="s">
        <v>74</v>
      </c>
      <c r="E126" s="125" t="s">
        <v>114</v>
      </c>
      <c r="F126" s="125" t="s">
        <v>115</v>
      </c>
      <c r="I126" s="126"/>
      <c r="J126" s="127">
        <f>BK126</f>
        <v>0</v>
      </c>
      <c r="L126" s="123"/>
      <c r="M126" s="128"/>
      <c r="P126" s="129">
        <f>P127+P161+P165+P174+P187+P209</f>
        <v>0</v>
      </c>
      <c r="R126" s="129">
        <f>R127+R161+R165+R174+R187+R209</f>
        <v>588.76777440000001</v>
      </c>
      <c r="T126" s="130">
        <f>T127+T161+T165+T174+T187+T209</f>
        <v>0</v>
      </c>
      <c r="AR126" s="124" t="s">
        <v>83</v>
      </c>
      <c r="AT126" s="131" t="s">
        <v>74</v>
      </c>
      <c r="AU126" s="131" t="s">
        <v>75</v>
      </c>
      <c r="AY126" s="124" t="s">
        <v>116</v>
      </c>
      <c r="BK126" s="132">
        <f>BK127+BK161+BK165+BK174+BK187+BK209</f>
        <v>0</v>
      </c>
    </row>
    <row r="127" spans="2:65" s="11" customFormat="1" ht="22.9" customHeight="1">
      <c r="B127" s="123"/>
      <c r="D127" s="124" t="s">
        <v>74</v>
      </c>
      <c r="E127" s="133" t="s">
        <v>83</v>
      </c>
      <c r="F127" s="133" t="s">
        <v>117</v>
      </c>
      <c r="I127" s="126"/>
      <c r="J127" s="134">
        <f>BK127</f>
        <v>0</v>
      </c>
      <c r="L127" s="123"/>
      <c r="M127" s="128"/>
      <c r="P127" s="129">
        <f>SUM(P128:P160)</f>
        <v>0</v>
      </c>
      <c r="R127" s="129">
        <f>SUM(R128:R160)</f>
        <v>0</v>
      </c>
      <c r="T127" s="130">
        <f>SUM(T128:T160)</f>
        <v>0</v>
      </c>
      <c r="AR127" s="124" t="s">
        <v>83</v>
      </c>
      <c r="AT127" s="131" t="s">
        <v>74</v>
      </c>
      <c r="AU127" s="131" t="s">
        <v>83</v>
      </c>
      <c r="AY127" s="124" t="s">
        <v>116</v>
      </c>
      <c r="BK127" s="132">
        <f>SUM(BK128:BK160)</f>
        <v>0</v>
      </c>
    </row>
    <row r="128" spans="2:65" s="1" customFormat="1" ht="21.75" customHeight="1">
      <c r="B128" s="135"/>
      <c r="C128" s="136" t="s">
        <v>83</v>
      </c>
      <c r="D128" s="136" t="s">
        <v>118</v>
      </c>
      <c r="E128" s="137" t="s">
        <v>119</v>
      </c>
      <c r="F128" s="138" t="s">
        <v>120</v>
      </c>
      <c r="G128" s="139" t="s">
        <v>121</v>
      </c>
      <c r="H128" s="140">
        <v>67.680000000000007</v>
      </c>
      <c r="I128" s="141"/>
      <c r="J128" s="142">
        <f>ROUND(I128*H128,2)</f>
        <v>0</v>
      </c>
      <c r="K128" s="143"/>
      <c r="L128" s="32"/>
      <c r="M128" s="144" t="s">
        <v>1</v>
      </c>
      <c r="N128" s="145" t="s">
        <v>41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122</v>
      </c>
      <c r="AT128" s="148" t="s">
        <v>118</v>
      </c>
      <c r="AU128" s="148" t="s">
        <v>123</v>
      </c>
      <c r="AY128" s="17" t="s">
        <v>116</v>
      </c>
      <c r="BE128" s="149">
        <f>IF(N128="základná",J128,0)</f>
        <v>0</v>
      </c>
      <c r="BF128" s="149">
        <f>IF(N128="znížená",J128,0)</f>
        <v>0</v>
      </c>
      <c r="BG128" s="149">
        <f>IF(N128="zákl. prenesená",J128,0)</f>
        <v>0</v>
      </c>
      <c r="BH128" s="149">
        <f>IF(N128="zníž. prenesená",J128,0)</f>
        <v>0</v>
      </c>
      <c r="BI128" s="149">
        <f>IF(N128="nulová",J128,0)</f>
        <v>0</v>
      </c>
      <c r="BJ128" s="17" t="s">
        <v>123</v>
      </c>
      <c r="BK128" s="149">
        <f>ROUND(I128*H128,2)</f>
        <v>0</v>
      </c>
      <c r="BL128" s="17" t="s">
        <v>122</v>
      </c>
      <c r="BM128" s="148" t="s">
        <v>124</v>
      </c>
    </row>
    <row r="129" spans="2:65" s="12" customFormat="1">
      <c r="B129" s="150"/>
      <c r="D129" s="151" t="s">
        <v>125</v>
      </c>
      <c r="E129" s="152" t="s">
        <v>1</v>
      </c>
      <c r="F129" s="153" t="s">
        <v>126</v>
      </c>
      <c r="H129" s="154">
        <v>67.680000000000007</v>
      </c>
      <c r="I129" s="155"/>
      <c r="L129" s="150"/>
      <c r="M129" s="156"/>
      <c r="T129" s="157"/>
      <c r="AT129" s="152" t="s">
        <v>125</v>
      </c>
      <c r="AU129" s="152" t="s">
        <v>123</v>
      </c>
      <c r="AV129" s="12" t="s">
        <v>123</v>
      </c>
      <c r="AW129" s="12" t="s">
        <v>31</v>
      </c>
      <c r="AX129" s="12" t="s">
        <v>83</v>
      </c>
      <c r="AY129" s="152" t="s">
        <v>116</v>
      </c>
    </row>
    <row r="130" spans="2:65" s="1" customFormat="1" ht="37.9" customHeight="1">
      <c r="B130" s="135"/>
      <c r="C130" s="136" t="s">
        <v>123</v>
      </c>
      <c r="D130" s="136" t="s">
        <v>118</v>
      </c>
      <c r="E130" s="137" t="s">
        <v>127</v>
      </c>
      <c r="F130" s="138" t="s">
        <v>128</v>
      </c>
      <c r="G130" s="139" t="s">
        <v>121</v>
      </c>
      <c r="H130" s="140">
        <v>67.680000000000007</v>
      </c>
      <c r="I130" s="141"/>
      <c r="J130" s="142">
        <f>ROUND(I130*H130,2)</f>
        <v>0</v>
      </c>
      <c r="K130" s="143"/>
      <c r="L130" s="32"/>
      <c r="M130" s="144" t="s">
        <v>1</v>
      </c>
      <c r="N130" s="145" t="s">
        <v>41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122</v>
      </c>
      <c r="AT130" s="148" t="s">
        <v>118</v>
      </c>
      <c r="AU130" s="148" t="s">
        <v>123</v>
      </c>
      <c r="AY130" s="17" t="s">
        <v>116</v>
      </c>
      <c r="BE130" s="149">
        <f>IF(N130="základná",J130,0)</f>
        <v>0</v>
      </c>
      <c r="BF130" s="149">
        <f>IF(N130="znížená",J130,0)</f>
        <v>0</v>
      </c>
      <c r="BG130" s="149">
        <f>IF(N130="zákl. prenesená",J130,0)</f>
        <v>0</v>
      </c>
      <c r="BH130" s="149">
        <f>IF(N130="zníž. prenesená",J130,0)</f>
        <v>0</v>
      </c>
      <c r="BI130" s="149">
        <f>IF(N130="nulová",J130,0)</f>
        <v>0</v>
      </c>
      <c r="BJ130" s="17" t="s">
        <v>123</v>
      </c>
      <c r="BK130" s="149">
        <f>ROUND(I130*H130,2)</f>
        <v>0</v>
      </c>
      <c r="BL130" s="17" t="s">
        <v>122</v>
      </c>
      <c r="BM130" s="148" t="s">
        <v>129</v>
      </c>
    </row>
    <row r="131" spans="2:65" s="1" customFormat="1" ht="24.2" customHeight="1">
      <c r="B131" s="135"/>
      <c r="C131" s="136" t="s">
        <v>130</v>
      </c>
      <c r="D131" s="136" t="s">
        <v>118</v>
      </c>
      <c r="E131" s="137" t="s">
        <v>131</v>
      </c>
      <c r="F131" s="138" t="s">
        <v>132</v>
      </c>
      <c r="G131" s="139" t="s">
        <v>121</v>
      </c>
      <c r="H131" s="140">
        <v>306</v>
      </c>
      <c r="I131" s="141"/>
      <c r="J131" s="142">
        <f>ROUND(I131*H131,2)</f>
        <v>0</v>
      </c>
      <c r="K131" s="143"/>
      <c r="L131" s="32"/>
      <c r="M131" s="144" t="s">
        <v>1</v>
      </c>
      <c r="N131" s="145" t="s">
        <v>41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122</v>
      </c>
      <c r="AT131" s="148" t="s">
        <v>118</v>
      </c>
      <c r="AU131" s="148" t="s">
        <v>123</v>
      </c>
      <c r="AY131" s="17" t="s">
        <v>116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7" t="s">
        <v>123</v>
      </c>
      <c r="BK131" s="149">
        <f>ROUND(I131*H131,2)</f>
        <v>0</v>
      </c>
      <c r="BL131" s="17" t="s">
        <v>122</v>
      </c>
      <c r="BM131" s="148" t="s">
        <v>133</v>
      </c>
    </row>
    <row r="132" spans="2:65" s="13" customFormat="1">
      <c r="B132" s="158"/>
      <c r="D132" s="151" t="s">
        <v>125</v>
      </c>
      <c r="E132" s="159" t="s">
        <v>1</v>
      </c>
      <c r="F132" s="160" t="s">
        <v>134</v>
      </c>
      <c r="H132" s="159" t="s">
        <v>1</v>
      </c>
      <c r="I132" s="161"/>
      <c r="L132" s="158"/>
      <c r="M132" s="162"/>
      <c r="T132" s="163"/>
      <c r="AT132" s="159" t="s">
        <v>125</v>
      </c>
      <c r="AU132" s="159" t="s">
        <v>123</v>
      </c>
      <c r="AV132" s="13" t="s">
        <v>83</v>
      </c>
      <c r="AW132" s="13" t="s">
        <v>31</v>
      </c>
      <c r="AX132" s="13" t="s">
        <v>75</v>
      </c>
      <c r="AY132" s="159" t="s">
        <v>116</v>
      </c>
    </row>
    <row r="133" spans="2:65" s="12" customFormat="1">
      <c r="B133" s="150"/>
      <c r="D133" s="151" t="s">
        <v>125</v>
      </c>
      <c r="E133" s="152" t="s">
        <v>1</v>
      </c>
      <c r="F133" s="153" t="s">
        <v>135</v>
      </c>
      <c r="H133" s="154">
        <v>207</v>
      </c>
      <c r="I133" s="155"/>
      <c r="L133" s="150"/>
      <c r="M133" s="156"/>
      <c r="T133" s="157"/>
      <c r="AT133" s="152" t="s">
        <v>125</v>
      </c>
      <c r="AU133" s="152" t="s">
        <v>123</v>
      </c>
      <c r="AV133" s="12" t="s">
        <v>123</v>
      </c>
      <c r="AW133" s="12" t="s">
        <v>31</v>
      </c>
      <c r="AX133" s="12" t="s">
        <v>75</v>
      </c>
      <c r="AY133" s="152" t="s">
        <v>116</v>
      </c>
    </row>
    <row r="134" spans="2:65" s="12" customFormat="1">
      <c r="B134" s="150"/>
      <c r="D134" s="151" t="s">
        <v>125</v>
      </c>
      <c r="E134" s="152" t="s">
        <v>1</v>
      </c>
      <c r="F134" s="153" t="s">
        <v>136</v>
      </c>
      <c r="H134" s="154">
        <v>84</v>
      </c>
      <c r="I134" s="155"/>
      <c r="L134" s="150"/>
      <c r="M134" s="156"/>
      <c r="T134" s="157"/>
      <c r="AT134" s="152" t="s">
        <v>125</v>
      </c>
      <c r="AU134" s="152" t="s">
        <v>123</v>
      </c>
      <c r="AV134" s="12" t="s">
        <v>123</v>
      </c>
      <c r="AW134" s="12" t="s">
        <v>31</v>
      </c>
      <c r="AX134" s="12" t="s">
        <v>75</v>
      </c>
      <c r="AY134" s="152" t="s">
        <v>116</v>
      </c>
    </row>
    <row r="135" spans="2:65" s="12" customFormat="1">
      <c r="B135" s="150"/>
      <c r="D135" s="151" t="s">
        <v>125</v>
      </c>
      <c r="E135" s="152" t="s">
        <v>1</v>
      </c>
      <c r="F135" s="153" t="s">
        <v>137</v>
      </c>
      <c r="H135" s="154">
        <v>15</v>
      </c>
      <c r="I135" s="155"/>
      <c r="L135" s="150"/>
      <c r="M135" s="156"/>
      <c r="T135" s="157"/>
      <c r="AT135" s="152" t="s">
        <v>125</v>
      </c>
      <c r="AU135" s="152" t="s">
        <v>123</v>
      </c>
      <c r="AV135" s="12" t="s">
        <v>123</v>
      </c>
      <c r="AW135" s="12" t="s">
        <v>31</v>
      </c>
      <c r="AX135" s="12" t="s">
        <v>75</v>
      </c>
      <c r="AY135" s="152" t="s">
        <v>116</v>
      </c>
    </row>
    <row r="136" spans="2:65" s="14" customFormat="1">
      <c r="B136" s="164"/>
      <c r="D136" s="151" t="s">
        <v>125</v>
      </c>
      <c r="E136" s="165" t="s">
        <v>1</v>
      </c>
      <c r="F136" s="166" t="s">
        <v>138</v>
      </c>
      <c r="H136" s="167">
        <v>306</v>
      </c>
      <c r="I136" s="168"/>
      <c r="L136" s="164"/>
      <c r="M136" s="169"/>
      <c r="T136" s="170"/>
      <c r="AT136" s="165" t="s">
        <v>125</v>
      </c>
      <c r="AU136" s="165" t="s">
        <v>123</v>
      </c>
      <c r="AV136" s="14" t="s">
        <v>122</v>
      </c>
      <c r="AW136" s="14" t="s">
        <v>31</v>
      </c>
      <c r="AX136" s="14" t="s">
        <v>83</v>
      </c>
      <c r="AY136" s="165" t="s">
        <v>116</v>
      </c>
    </row>
    <row r="137" spans="2:65" s="1" customFormat="1" ht="37.9" customHeight="1">
      <c r="B137" s="135"/>
      <c r="C137" s="136" t="s">
        <v>122</v>
      </c>
      <c r="D137" s="136" t="s">
        <v>118</v>
      </c>
      <c r="E137" s="137" t="s">
        <v>139</v>
      </c>
      <c r="F137" s="138" t="s">
        <v>140</v>
      </c>
      <c r="G137" s="139" t="s">
        <v>121</v>
      </c>
      <c r="H137" s="140">
        <v>306</v>
      </c>
      <c r="I137" s="141"/>
      <c r="J137" s="142">
        <f>ROUND(I137*H137,2)</f>
        <v>0</v>
      </c>
      <c r="K137" s="143"/>
      <c r="L137" s="32"/>
      <c r="M137" s="144" t="s">
        <v>1</v>
      </c>
      <c r="N137" s="145" t="s">
        <v>41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122</v>
      </c>
      <c r="AT137" s="148" t="s">
        <v>118</v>
      </c>
      <c r="AU137" s="148" t="s">
        <v>123</v>
      </c>
      <c r="AY137" s="17" t="s">
        <v>116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7" t="s">
        <v>123</v>
      </c>
      <c r="BK137" s="149">
        <f>ROUND(I137*H137,2)</f>
        <v>0</v>
      </c>
      <c r="BL137" s="17" t="s">
        <v>122</v>
      </c>
      <c r="BM137" s="148" t="s">
        <v>141</v>
      </c>
    </row>
    <row r="138" spans="2:65" s="1" customFormat="1" ht="37.9" customHeight="1">
      <c r="B138" s="135"/>
      <c r="C138" s="136" t="s">
        <v>142</v>
      </c>
      <c r="D138" s="136" t="s">
        <v>118</v>
      </c>
      <c r="E138" s="137" t="s">
        <v>143</v>
      </c>
      <c r="F138" s="138" t="s">
        <v>144</v>
      </c>
      <c r="G138" s="139" t="s">
        <v>121</v>
      </c>
      <c r="H138" s="140">
        <v>618.74300000000005</v>
      </c>
      <c r="I138" s="141"/>
      <c r="J138" s="142">
        <f>ROUND(I138*H138,2)</f>
        <v>0</v>
      </c>
      <c r="K138" s="143"/>
      <c r="L138" s="32"/>
      <c r="M138" s="144" t="s">
        <v>1</v>
      </c>
      <c r="N138" s="145" t="s">
        <v>41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122</v>
      </c>
      <c r="AT138" s="148" t="s">
        <v>118</v>
      </c>
      <c r="AU138" s="148" t="s">
        <v>123</v>
      </c>
      <c r="AY138" s="17" t="s">
        <v>116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7" t="s">
        <v>123</v>
      </c>
      <c r="BK138" s="149">
        <f>ROUND(I138*H138,2)</f>
        <v>0</v>
      </c>
      <c r="BL138" s="17" t="s">
        <v>122</v>
      </c>
      <c r="BM138" s="148" t="s">
        <v>145</v>
      </c>
    </row>
    <row r="139" spans="2:65" s="13" customFormat="1">
      <c r="B139" s="158"/>
      <c r="D139" s="151" t="s">
        <v>125</v>
      </c>
      <c r="E139" s="159" t="s">
        <v>1</v>
      </c>
      <c r="F139" s="160" t="s">
        <v>146</v>
      </c>
      <c r="H139" s="159" t="s">
        <v>1</v>
      </c>
      <c r="I139" s="161"/>
      <c r="L139" s="158"/>
      <c r="M139" s="162"/>
      <c r="T139" s="163"/>
      <c r="AT139" s="159" t="s">
        <v>125</v>
      </c>
      <c r="AU139" s="159" t="s">
        <v>123</v>
      </c>
      <c r="AV139" s="13" t="s">
        <v>83</v>
      </c>
      <c r="AW139" s="13" t="s">
        <v>31</v>
      </c>
      <c r="AX139" s="13" t="s">
        <v>75</v>
      </c>
      <c r="AY139" s="159" t="s">
        <v>116</v>
      </c>
    </row>
    <row r="140" spans="2:65" s="12" customFormat="1">
      <c r="B140" s="150"/>
      <c r="D140" s="151" t="s">
        <v>125</v>
      </c>
      <c r="E140" s="152" t="s">
        <v>1</v>
      </c>
      <c r="F140" s="153" t="s">
        <v>147</v>
      </c>
      <c r="H140" s="154">
        <v>373.68</v>
      </c>
      <c r="I140" s="155"/>
      <c r="L140" s="150"/>
      <c r="M140" s="156"/>
      <c r="T140" s="157"/>
      <c r="AT140" s="152" t="s">
        <v>125</v>
      </c>
      <c r="AU140" s="152" t="s">
        <v>123</v>
      </c>
      <c r="AV140" s="12" t="s">
        <v>123</v>
      </c>
      <c r="AW140" s="12" t="s">
        <v>31</v>
      </c>
      <c r="AX140" s="12" t="s">
        <v>75</v>
      </c>
      <c r="AY140" s="152" t="s">
        <v>116</v>
      </c>
    </row>
    <row r="141" spans="2:65" s="13" customFormat="1">
      <c r="B141" s="158"/>
      <c r="D141" s="151" t="s">
        <v>125</v>
      </c>
      <c r="E141" s="159" t="s">
        <v>1</v>
      </c>
      <c r="F141" s="160" t="s">
        <v>148</v>
      </c>
      <c r="H141" s="159" t="s">
        <v>1</v>
      </c>
      <c r="I141" s="161"/>
      <c r="L141" s="158"/>
      <c r="M141" s="162"/>
      <c r="T141" s="163"/>
      <c r="AT141" s="159" t="s">
        <v>125</v>
      </c>
      <c r="AU141" s="159" t="s">
        <v>123</v>
      </c>
      <c r="AV141" s="13" t="s">
        <v>83</v>
      </c>
      <c r="AW141" s="13" t="s">
        <v>31</v>
      </c>
      <c r="AX141" s="13" t="s">
        <v>75</v>
      </c>
      <c r="AY141" s="159" t="s">
        <v>116</v>
      </c>
    </row>
    <row r="142" spans="2:65" s="12" customFormat="1">
      <c r="B142" s="150"/>
      <c r="D142" s="151" t="s">
        <v>125</v>
      </c>
      <c r="E142" s="152" t="s">
        <v>1</v>
      </c>
      <c r="F142" s="153" t="s">
        <v>149</v>
      </c>
      <c r="H142" s="154">
        <v>245.06299999999999</v>
      </c>
      <c r="I142" s="155"/>
      <c r="L142" s="150"/>
      <c r="M142" s="156"/>
      <c r="T142" s="157"/>
      <c r="AT142" s="152" t="s">
        <v>125</v>
      </c>
      <c r="AU142" s="152" t="s">
        <v>123</v>
      </c>
      <c r="AV142" s="12" t="s">
        <v>123</v>
      </c>
      <c r="AW142" s="12" t="s">
        <v>31</v>
      </c>
      <c r="AX142" s="12" t="s">
        <v>75</v>
      </c>
      <c r="AY142" s="152" t="s">
        <v>116</v>
      </c>
    </row>
    <row r="143" spans="2:65" s="14" customFormat="1">
      <c r="B143" s="164"/>
      <c r="D143" s="151" t="s">
        <v>125</v>
      </c>
      <c r="E143" s="165" t="s">
        <v>1</v>
      </c>
      <c r="F143" s="166" t="s">
        <v>138</v>
      </c>
      <c r="H143" s="167">
        <v>618.74299999999994</v>
      </c>
      <c r="I143" s="168"/>
      <c r="L143" s="164"/>
      <c r="M143" s="169"/>
      <c r="T143" s="170"/>
      <c r="AT143" s="165" t="s">
        <v>125</v>
      </c>
      <c r="AU143" s="165" t="s">
        <v>123</v>
      </c>
      <c r="AV143" s="14" t="s">
        <v>122</v>
      </c>
      <c r="AW143" s="14" t="s">
        <v>31</v>
      </c>
      <c r="AX143" s="14" t="s">
        <v>83</v>
      </c>
      <c r="AY143" s="165" t="s">
        <v>116</v>
      </c>
    </row>
    <row r="144" spans="2:65" s="1" customFormat="1" ht="44.25" customHeight="1">
      <c r="B144" s="135"/>
      <c r="C144" s="136" t="s">
        <v>150</v>
      </c>
      <c r="D144" s="136" t="s">
        <v>118</v>
      </c>
      <c r="E144" s="137" t="s">
        <v>151</v>
      </c>
      <c r="F144" s="138" t="s">
        <v>152</v>
      </c>
      <c r="G144" s="139" t="s">
        <v>121</v>
      </c>
      <c r="H144" s="140">
        <v>10518.630999999999</v>
      </c>
      <c r="I144" s="141"/>
      <c r="J144" s="142">
        <f>ROUND(I144*H144,2)</f>
        <v>0</v>
      </c>
      <c r="K144" s="143"/>
      <c r="L144" s="32"/>
      <c r="M144" s="144" t="s">
        <v>1</v>
      </c>
      <c r="N144" s="145" t="s">
        <v>41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122</v>
      </c>
      <c r="AT144" s="148" t="s">
        <v>118</v>
      </c>
      <c r="AU144" s="148" t="s">
        <v>123</v>
      </c>
      <c r="AY144" s="17" t="s">
        <v>116</v>
      </c>
      <c r="BE144" s="149">
        <f>IF(N144="základná",J144,0)</f>
        <v>0</v>
      </c>
      <c r="BF144" s="149">
        <f>IF(N144="znížená",J144,0)</f>
        <v>0</v>
      </c>
      <c r="BG144" s="149">
        <f>IF(N144="zákl. prenesená",J144,0)</f>
        <v>0</v>
      </c>
      <c r="BH144" s="149">
        <f>IF(N144="zníž. prenesená",J144,0)</f>
        <v>0</v>
      </c>
      <c r="BI144" s="149">
        <f>IF(N144="nulová",J144,0)</f>
        <v>0</v>
      </c>
      <c r="BJ144" s="17" t="s">
        <v>123</v>
      </c>
      <c r="BK144" s="149">
        <f>ROUND(I144*H144,2)</f>
        <v>0</v>
      </c>
      <c r="BL144" s="17" t="s">
        <v>122</v>
      </c>
      <c r="BM144" s="148" t="s">
        <v>153</v>
      </c>
    </row>
    <row r="145" spans="2:65" s="12" customFormat="1">
      <c r="B145" s="150"/>
      <c r="D145" s="151" t="s">
        <v>125</v>
      </c>
      <c r="E145" s="152" t="s">
        <v>1</v>
      </c>
      <c r="F145" s="153" t="s">
        <v>154</v>
      </c>
      <c r="H145" s="154">
        <v>10518.630999999999</v>
      </c>
      <c r="I145" s="155"/>
      <c r="L145" s="150"/>
      <c r="M145" s="156"/>
      <c r="T145" s="157"/>
      <c r="AT145" s="152" t="s">
        <v>125</v>
      </c>
      <c r="AU145" s="152" t="s">
        <v>123</v>
      </c>
      <c r="AV145" s="12" t="s">
        <v>123</v>
      </c>
      <c r="AW145" s="12" t="s">
        <v>31</v>
      </c>
      <c r="AX145" s="12" t="s">
        <v>83</v>
      </c>
      <c r="AY145" s="152" t="s">
        <v>116</v>
      </c>
    </row>
    <row r="146" spans="2:65" s="1" customFormat="1" ht="24.2" customHeight="1">
      <c r="B146" s="135"/>
      <c r="C146" s="136" t="s">
        <v>155</v>
      </c>
      <c r="D146" s="136" t="s">
        <v>118</v>
      </c>
      <c r="E146" s="137" t="s">
        <v>156</v>
      </c>
      <c r="F146" s="138" t="s">
        <v>157</v>
      </c>
      <c r="G146" s="139" t="s">
        <v>121</v>
      </c>
      <c r="H146" s="140">
        <v>245.06299999999999</v>
      </c>
      <c r="I146" s="141"/>
      <c r="J146" s="142">
        <f>ROUND(I146*H146,2)</f>
        <v>0</v>
      </c>
      <c r="K146" s="143"/>
      <c r="L146" s="32"/>
      <c r="M146" s="144" t="s">
        <v>1</v>
      </c>
      <c r="N146" s="145" t="s">
        <v>41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122</v>
      </c>
      <c r="AT146" s="148" t="s">
        <v>118</v>
      </c>
      <c r="AU146" s="148" t="s">
        <v>123</v>
      </c>
      <c r="AY146" s="17" t="s">
        <v>116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7" t="s">
        <v>123</v>
      </c>
      <c r="BK146" s="149">
        <f>ROUND(I146*H146,2)</f>
        <v>0</v>
      </c>
      <c r="BL146" s="17" t="s">
        <v>122</v>
      </c>
      <c r="BM146" s="148" t="s">
        <v>158</v>
      </c>
    </row>
    <row r="147" spans="2:65" s="1" customFormat="1" ht="21.75" customHeight="1">
      <c r="B147" s="135"/>
      <c r="C147" s="136" t="s">
        <v>159</v>
      </c>
      <c r="D147" s="136" t="s">
        <v>118</v>
      </c>
      <c r="E147" s="137" t="s">
        <v>160</v>
      </c>
      <c r="F147" s="138" t="s">
        <v>161</v>
      </c>
      <c r="G147" s="139" t="s">
        <v>121</v>
      </c>
      <c r="H147" s="140">
        <v>373.68</v>
      </c>
      <c r="I147" s="141"/>
      <c r="J147" s="142">
        <f>ROUND(I147*H147,2)</f>
        <v>0</v>
      </c>
      <c r="K147" s="143"/>
      <c r="L147" s="32"/>
      <c r="M147" s="144" t="s">
        <v>1</v>
      </c>
      <c r="N147" s="145" t="s">
        <v>41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122</v>
      </c>
      <c r="AT147" s="148" t="s">
        <v>118</v>
      </c>
      <c r="AU147" s="148" t="s">
        <v>123</v>
      </c>
      <c r="AY147" s="17" t="s">
        <v>116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7" t="s">
        <v>123</v>
      </c>
      <c r="BK147" s="149">
        <f>ROUND(I147*H147,2)</f>
        <v>0</v>
      </c>
      <c r="BL147" s="17" t="s">
        <v>122</v>
      </c>
      <c r="BM147" s="148" t="s">
        <v>162</v>
      </c>
    </row>
    <row r="148" spans="2:65" s="12" customFormat="1">
      <c r="B148" s="150"/>
      <c r="D148" s="151" t="s">
        <v>125</v>
      </c>
      <c r="E148" s="152" t="s">
        <v>1</v>
      </c>
      <c r="F148" s="153" t="s">
        <v>163</v>
      </c>
      <c r="H148" s="154">
        <v>373.68</v>
      </c>
      <c r="I148" s="155"/>
      <c r="L148" s="150"/>
      <c r="M148" s="156"/>
      <c r="T148" s="157"/>
      <c r="AT148" s="152" t="s">
        <v>125</v>
      </c>
      <c r="AU148" s="152" t="s">
        <v>123</v>
      </c>
      <c r="AV148" s="12" t="s">
        <v>123</v>
      </c>
      <c r="AW148" s="12" t="s">
        <v>31</v>
      </c>
      <c r="AX148" s="12" t="s">
        <v>83</v>
      </c>
      <c r="AY148" s="152" t="s">
        <v>116</v>
      </c>
    </row>
    <row r="149" spans="2:65" s="1" customFormat="1" ht="33" customHeight="1">
      <c r="B149" s="135"/>
      <c r="C149" s="136" t="s">
        <v>164</v>
      </c>
      <c r="D149" s="136" t="s">
        <v>118</v>
      </c>
      <c r="E149" s="137" t="s">
        <v>165</v>
      </c>
      <c r="F149" s="138" t="s">
        <v>166</v>
      </c>
      <c r="G149" s="139" t="s">
        <v>121</v>
      </c>
      <c r="H149" s="140">
        <v>245.06299999999999</v>
      </c>
      <c r="I149" s="141"/>
      <c r="J149" s="142">
        <f>ROUND(I149*H149,2)</f>
        <v>0</v>
      </c>
      <c r="K149" s="143"/>
      <c r="L149" s="32"/>
      <c r="M149" s="144" t="s">
        <v>1</v>
      </c>
      <c r="N149" s="145" t="s">
        <v>41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122</v>
      </c>
      <c r="AT149" s="148" t="s">
        <v>118</v>
      </c>
      <c r="AU149" s="148" t="s">
        <v>123</v>
      </c>
      <c r="AY149" s="17" t="s">
        <v>116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7" t="s">
        <v>123</v>
      </c>
      <c r="BK149" s="149">
        <f>ROUND(I149*H149,2)</f>
        <v>0</v>
      </c>
      <c r="BL149" s="17" t="s">
        <v>122</v>
      </c>
      <c r="BM149" s="148" t="s">
        <v>167</v>
      </c>
    </row>
    <row r="150" spans="2:65" s="13" customFormat="1">
      <c r="B150" s="158"/>
      <c r="D150" s="151" t="s">
        <v>125</v>
      </c>
      <c r="E150" s="159" t="s">
        <v>1</v>
      </c>
      <c r="F150" s="160" t="s">
        <v>168</v>
      </c>
      <c r="H150" s="159" t="s">
        <v>1</v>
      </c>
      <c r="I150" s="161"/>
      <c r="L150" s="158"/>
      <c r="M150" s="162"/>
      <c r="T150" s="163"/>
      <c r="AT150" s="159" t="s">
        <v>125</v>
      </c>
      <c r="AU150" s="159" t="s">
        <v>123</v>
      </c>
      <c r="AV150" s="13" t="s">
        <v>83</v>
      </c>
      <c r="AW150" s="13" t="s">
        <v>31</v>
      </c>
      <c r="AX150" s="13" t="s">
        <v>75</v>
      </c>
      <c r="AY150" s="159" t="s">
        <v>116</v>
      </c>
    </row>
    <row r="151" spans="2:65" s="12" customFormat="1">
      <c r="B151" s="150"/>
      <c r="D151" s="151" t="s">
        <v>125</v>
      </c>
      <c r="E151" s="152" t="s">
        <v>1</v>
      </c>
      <c r="F151" s="153" t="s">
        <v>169</v>
      </c>
      <c r="H151" s="154">
        <v>315</v>
      </c>
      <c r="I151" s="155"/>
      <c r="L151" s="150"/>
      <c r="M151" s="156"/>
      <c r="T151" s="157"/>
      <c r="AT151" s="152" t="s">
        <v>125</v>
      </c>
      <c r="AU151" s="152" t="s">
        <v>123</v>
      </c>
      <c r="AV151" s="12" t="s">
        <v>123</v>
      </c>
      <c r="AW151" s="12" t="s">
        <v>31</v>
      </c>
      <c r="AX151" s="12" t="s">
        <v>75</v>
      </c>
      <c r="AY151" s="152" t="s">
        <v>116</v>
      </c>
    </row>
    <row r="152" spans="2:65" s="15" customFormat="1">
      <c r="B152" s="171"/>
      <c r="D152" s="151" t="s">
        <v>125</v>
      </c>
      <c r="E152" s="172" t="s">
        <v>1</v>
      </c>
      <c r="F152" s="173" t="s">
        <v>170</v>
      </c>
      <c r="H152" s="174">
        <v>315</v>
      </c>
      <c r="I152" s="175"/>
      <c r="L152" s="171"/>
      <c r="M152" s="176"/>
      <c r="T152" s="177"/>
      <c r="AT152" s="172" t="s">
        <v>125</v>
      </c>
      <c r="AU152" s="172" t="s">
        <v>123</v>
      </c>
      <c r="AV152" s="15" t="s">
        <v>130</v>
      </c>
      <c r="AW152" s="15" t="s">
        <v>31</v>
      </c>
      <c r="AX152" s="15" t="s">
        <v>75</v>
      </c>
      <c r="AY152" s="172" t="s">
        <v>116</v>
      </c>
    </row>
    <row r="153" spans="2:65" s="13" customFormat="1">
      <c r="B153" s="158"/>
      <c r="D153" s="151" t="s">
        <v>125</v>
      </c>
      <c r="E153" s="159" t="s">
        <v>1</v>
      </c>
      <c r="F153" s="160" t="s">
        <v>171</v>
      </c>
      <c r="H153" s="159" t="s">
        <v>1</v>
      </c>
      <c r="I153" s="161"/>
      <c r="L153" s="158"/>
      <c r="M153" s="162"/>
      <c r="T153" s="163"/>
      <c r="AT153" s="159" t="s">
        <v>125</v>
      </c>
      <c r="AU153" s="159" t="s">
        <v>123</v>
      </c>
      <c r="AV153" s="13" t="s">
        <v>83</v>
      </c>
      <c r="AW153" s="13" t="s">
        <v>31</v>
      </c>
      <c r="AX153" s="13" t="s">
        <v>75</v>
      </c>
      <c r="AY153" s="159" t="s">
        <v>116</v>
      </c>
    </row>
    <row r="154" spans="2:65" s="12" customFormat="1">
      <c r="B154" s="150"/>
      <c r="D154" s="151" t="s">
        <v>125</v>
      </c>
      <c r="E154" s="152" t="s">
        <v>1</v>
      </c>
      <c r="F154" s="153" t="s">
        <v>172</v>
      </c>
      <c r="H154" s="154">
        <v>-25.513000000000002</v>
      </c>
      <c r="I154" s="155"/>
      <c r="L154" s="150"/>
      <c r="M154" s="156"/>
      <c r="T154" s="157"/>
      <c r="AT154" s="152" t="s">
        <v>125</v>
      </c>
      <c r="AU154" s="152" t="s">
        <v>123</v>
      </c>
      <c r="AV154" s="12" t="s">
        <v>123</v>
      </c>
      <c r="AW154" s="12" t="s">
        <v>31</v>
      </c>
      <c r="AX154" s="12" t="s">
        <v>75</v>
      </c>
      <c r="AY154" s="152" t="s">
        <v>116</v>
      </c>
    </row>
    <row r="155" spans="2:65" s="12" customFormat="1">
      <c r="B155" s="150"/>
      <c r="D155" s="151" t="s">
        <v>125</v>
      </c>
      <c r="E155" s="152" t="s">
        <v>1</v>
      </c>
      <c r="F155" s="153" t="s">
        <v>173</v>
      </c>
      <c r="H155" s="154">
        <v>-5.024</v>
      </c>
      <c r="I155" s="155"/>
      <c r="L155" s="150"/>
      <c r="M155" s="156"/>
      <c r="T155" s="157"/>
      <c r="AT155" s="152" t="s">
        <v>125</v>
      </c>
      <c r="AU155" s="152" t="s">
        <v>123</v>
      </c>
      <c r="AV155" s="12" t="s">
        <v>123</v>
      </c>
      <c r="AW155" s="12" t="s">
        <v>31</v>
      </c>
      <c r="AX155" s="12" t="s">
        <v>75</v>
      </c>
      <c r="AY155" s="152" t="s">
        <v>116</v>
      </c>
    </row>
    <row r="156" spans="2:65" s="15" customFormat="1">
      <c r="B156" s="171"/>
      <c r="D156" s="151" t="s">
        <v>125</v>
      </c>
      <c r="E156" s="172" t="s">
        <v>1</v>
      </c>
      <c r="F156" s="173" t="s">
        <v>170</v>
      </c>
      <c r="H156" s="174">
        <v>-30.537000000000003</v>
      </c>
      <c r="I156" s="175"/>
      <c r="L156" s="171"/>
      <c r="M156" s="176"/>
      <c r="T156" s="177"/>
      <c r="AT156" s="172" t="s">
        <v>125</v>
      </c>
      <c r="AU156" s="172" t="s">
        <v>123</v>
      </c>
      <c r="AV156" s="15" t="s">
        <v>130</v>
      </c>
      <c r="AW156" s="15" t="s">
        <v>31</v>
      </c>
      <c r="AX156" s="15" t="s">
        <v>75</v>
      </c>
      <c r="AY156" s="172" t="s">
        <v>116</v>
      </c>
    </row>
    <row r="157" spans="2:65" s="13" customFormat="1">
      <c r="B157" s="158"/>
      <c r="D157" s="151" t="s">
        <v>125</v>
      </c>
      <c r="E157" s="159" t="s">
        <v>1</v>
      </c>
      <c r="F157" s="160" t="s">
        <v>174</v>
      </c>
      <c r="H157" s="159" t="s">
        <v>1</v>
      </c>
      <c r="I157" s="161"/>
      <c r="L157" s="158"/>
      <c r="M157" s="162"/>
      <c r="T157" s="163"/>
      <c r="AT157" s="159" t="s">
        <v>125</v>
      </c>
      <c r="AU157" s="159" t="s">
        <v>123</v>
      </c>
      <c r="AV157" s="13" t="s">
        <v>83</v>
      </c>
      <c r="AW157" s="13" t="s">
        <v>31</v>
      </c>
      <c r="AX157" s="13" t="s">
        <v>75</v>
      </c>
      <c r="AY157" s="159" t="s">
        <v>116</v>
      </c>
    </row>
    <row r="158" spans="2:65" s="12" customFormat="1">
      <c r="B158" s="150"/>
      <c r="D158" s="151" t="s">
        <v>125</v>
      </c>
      <c r="E158" s="152" t="s">
        <v>1</v>
      </c>
      <c r="F158" s="153" t="s">
        <v>175</v>
      </c>
      <c r="H158" s="154">
        <v>-39.4</v>
      </c>
      <c r="I158" s="155"/>
      <c r="L158" s="150"/>
      <c r="M158" s="156"/>
      <c r="T158" s="157"/>
      <c r="AT158" s="152" t="s">
        <v>125</v>
      </c>
      <c r="AU158" s="152" t="s">
        <v>123</v>
      </c>
      <c r="AV158" s="12" t="s">
        <v>123</v>
      </c>
      <c r="AW158" s="12" t="s">
        <v>31</v>
      </c>
      <c r="AX158" s="12" t="s">
        <v>75</v>
      </c>
      <c r="AY158" s="152" t="s">
        <v>116</v>
      </c>
    </row>
    <row r="159" spans="2:65" s="15" customFormat="1">
      <c r="B159" s="171"/>
      <c r="D159" s="151" t="s">
        <v>125</v>
      </c>
      <c r="E159" s="172" t="s">
        <v>1</v>
      </c>
      <c r="F159" s="173" t="s">
        <v>170</v>
      </c>
      <c r="H159" s="174">
        <v>-39.4</v>
      </c>
      <c r="I159" s="175"/>
      <c r="L159" s="171"/>
      <c r="M159" s="176"/>
      <c r="T159" s="177"/>
      <c r="AT159" s="172" t="s">
        <v>125</v>
      </c>
      <c r="AU159" s="172" t="s">
        <v>123</v>
      </c>
      <c r="AV159" s="15" t="s">
        <v>130</v>
      </c>
      <c r="AW159" s="15" t="s">
        <v>31</v>
      </c>
      <c r="AX159" s="15" t="s">
        <v>75</v>
      </c>
      <c r="AY159" s="172" t="s">
        <v>116</v>
      </c>
    </row>
    <row r="160" spans="2:65" s="14" customFormat="1">
      <c r="B160" s="164"/>
      <c r="D160" s="151" t="s">
        <v>125</v>
      </c>
      <c r="E160" s="165" t="s">
        <v>1</v>
      </c>
      <c r="F160" s="166" t="s">
        <v>138</v>
      </c>
      <c r="H160" s="167">
        <v>245.06300000000002</v>
      </c>
      <c r="I160" s="168"/>
      <c r="L160" s="164"/>
      <c r="M160" s="169"/>
      <c r="T160" s="170"/>
      <c r="AT160" s="165" t="s">
        <v>125</v>
      </c>
      <c r="AU160" s="165" t="s">
        <v>123</v>
      </c>
      <c r="AV160" s="14" t="s">
        <v>122</v>
      </c>
      <c r="AW160" s="14" t="s">
        <v>31</v>
      </c>
      <c r="AX160" s="14" t="s">
        <v>83</v>
      </c>
      <c r="AY160" s="165" t="s">
        <v>116</v>
      </c>
    </row>
    <row r="161" spans="2:65" s="11" customFormat="1" ht="22.9" customHeight="1">
      <c r="B161" s="123"/>
      <c r="D161" s="124" t="s">
        <v>74</v>
      </c>
      <c r="E161" s="133" t="s">
        <v>123</v>
      </c>
      <c r="F161" s="133" t="s">
        <v>176</v>
      </c>
      <c r="I161" s="126"/>
      <c r="J161" s="134">
        <f>BK161</f>
        <v>0</v>
      </c>
      <c r="L161" s="123"/>
      <c r="M161" s="128"/>
      <c r="P161" s="129">
        <f>SUM(P162:P164)</f>
        <v>0</v>
      </c>
      <c r="R161" s="129">
        <f>SUM(R162:R164)</f>
        <v>0.28800000000000003</v>
      </c>
      <c r="T161" s="130">
        <f>SUM(T162:T164)</f>
        <v>0</v>
      </c>
      <c r="AR161" s="124" t="s">
        <v>83</v>
      </c>
      <c r="AT161" s="131" t="s">
        <v>74</v>
      </c>
      <c r="AU161" s="131" t="s">
        <v>83</v>
      </c>
      <c r="AY161" s="124" t="s">
        <v>116</v>
      </c>
      <c r="BK161" s="132">
        <f>SUM(BK162:BK164)</f>
        <v>0</v>
      </c>
    </row>
    <row r="162" spans="2:65" s="1" customFormat="1" ht="37.9" customHeight="1">
      <c r="B162" s="135"/>
      <c r="C162" s="136" t="s">
        <v>177</v>
      </c>
      <c r="D162" s="136" t="s">
        <v>118</v>
      </c>
      <c r="E162" s="137" t="s">
        <v>178</v>
      </c>
      <c r="F162" s="138" t="s">
        <v>179</v>
      </c>
      <c r="G162" s="139" t="s">
        <v>180</v>
      </c>
      <c r="H162" s="140">
        <v>14400</v>
      </c>
      <c r="I162" s="141"/>
      <c r="J162" s="142">
        <f>ROUND(I162*H162,2)</f>
        <v>0</v>
      </c>
      <c r="K162" s="143"/>
      <c r="L162" s="32"/>
      <c r="M162" s="144" t="s">
        <v>1</v>
      </c>
      <c r="N162" s="145" t="s">
        <v>41</v>
      </c>
      <c r="P162" s="146">
        <f>O162*H162</f>
        <v>0</v>
      </c>
      <c r="Q162" s="146">
        <v>2.0000000000000002E-5</v>
      </c>
      <c r="R162" s="146">
        <f>Q162*H162</f>
        <v>0.28800000000000003</v>
      </c>
      <c r="S162" s="146">
        <v>0</v>
      </c>
      <c r="T162" s="147">
        <f>S162*H162</f>
        <v>0</v>
      </c>
      <c r="AR162" s="148" t="s">
        <v>122</v>
      </c>
      <c r="AT162" s="148" t="s">
        <v>118</v>
      </c>
      <c r="AU162" s="148" t="s">
        <v>123</v>
      </c>
      <c r="AY162" s="17" t="s">
        <v>116</v>
      </c>
      <c r="BE162" s="149">
        <f>IF(N162="základná",J162,0)</f>
        <v>0</v>
      </c>
      <c r="BF162" s="149">
        <f>IF(N162="znížená",J162,0)</f>
        <v>0</v>
      </c>
      <c r="BG162" s="149">
        <f>IF(N162="zákl. prenesená",J162,0)</f>
        <v>0</v>
      </c>
      <c r="BH162" s="149">
        <f>IF(N162="zníž. prenesená",J162,0)</f>
        <v>0</v>
      </c>
      <c r="BI162" s="149">
        <f>IF(N162="nulová",J162,0)</f>
        <v>0</v>
      </c>
      <c r="BJ162" s="17" t="s">
        <v>123</v>
      </c>
      <c r="BK162" s="149">
        <f>ROUND(I162*H162,2)</f>
        <v>0</v>
      </c>
      <c r="BL162" s="17" t="s">
        <v>122</v>
      </c>
      <c r="BM162" s="148" t="s">
        <v>181</v>
      </c>
    </row>
    <row r="163" spans="2:65" s="13" customFormat="1">
      <c r="B163" s="158"/>
      <c r="D163" s="151" t="s">
        <v>125</v>
      </c>
      <c r="E163" s="159" t="s">
        <v>1</v>
      </c>
      <c r="F163" s="160" t="s">
        <v>182</v>
      </c>
      <c r="H163" s="159" t="s">
        <v>1</v>
      </c>
      <c r="I163" s="161"/>
      <c r="L163" s="158"/>
      <c r="M163" s="162"/>
      <c r="T163" s="163"/>
      <c r="AT163" s="159" t="s">
        <v>125</v>
      </c>
      <c r="AU163" s="159" t="s">
        <v>123</v>
      </c>
      <c r="AV163" s="13" t="s">
        <v>83</v>
      </c>
      <c r="AW163" s="13" t="s">
        <v>31</v>
      </c>
      <c r="AX163" s="13" t="s">
        <v>75</v>
      </c>
      <c r="AY163" s="159" t="s">
        <v>116</v>
      </c>
    </row>
    <row r="164" spans="2:65" s="12" customFormat="1">
      <c r="B164" s="150"/>
      <c r="D164" s="151" t="s">
        <v>125</v>
      </c>
      <c r="E164" s="152" t="s">
        <v>1</v>
      </c>
      <c r="F164" s="153" t="s">
        <v>183</v>
      </c>
      <c r="H164" s="154">
        <v>14400</v>
      </c>
      <c r="I164" s="155"/>
      <c r="L164" s="150"/>
      <c r="M164" s="156"/>
      <c r="T164" s="157"/>
      <c r="AT164" s="152" t="s">
        <v>125</v>
      </c>
      <c r="AU164" s="152" t="s">
        <v>123</v>
      </c>
      <c r="AV164" s="12" t="s">
        <v>123</v>
      </c>
      <c r="AW164" s="12" t="s">
        <v>31</v>
      </c>
      <c r="AX164" s="12" t="s">
        <v>83</v>
      </c>
      <c r="AY164" s="152" t="s">
        <v>116</v>
      </c>
    </row>
    <row r="165" spans="2:65" s="11" customFormat="1" ht="22.9" customHeight="1">
      <c r="B165" s="123"/>
      <c r="D165" s="124" t="s">
        <v>74</v>
      </c>
      <c r="E165" s="133" t="s">
        <v>130</v>
      </c>
      <c r="F165" s="133" t="s">
        <v>184</v>
      </c>
      <c r="I165" s="126"/>
      <c r="J165" s="134">
        <f>BK165</f>
        <v>0</v>
      </c>
      <c r="L165" s="123"/>
      <c r="M165" s="128"/>
      <c r="P165" s="129">
        <f>SUM(P166:P173)</f>
        <v>0</v>
      </c>
      <c r="R165" s="129">
        <f>SUM(R166:R173)</f>
        <v>24.657587200000002</v>
      </c>
      <c r="T165" s="130">
        <f>SUM(T166:T173)</f>
        <v>0</v>
      </c>
      <c r="AR165" s="124" t="s">
        <v>83</v>
      </c>
      <c r="AT165" s="131" t="s">
        <v>74</v>
      </c>
      <c r="AU165" s="131" t="s">
        <v>83</v>
      </c>
      <c r="AY165" s="124" t="s">
        <v>116</v>
      </c>
      <c r="BK165" s="132">
        <f>SUM(BK166:BK173)</f>
        <v>0</v>
      </c>
    </row>
    <row r="166" spans="2:65" s="1" customFormat="1" ht="24.2" customHeight="1">
      <c r="B166" s="135"/>
      <c r="C166" s="136" t="s">
        <v>185</v>
      </c>
      <c r="D166" s="136" t="s">
        <v>118</v>
      </c>
      <c r="E166" s="137" t="s">
        <v>186</v>
      </c>
      <c r="F166" s="138" t="s">
        <v>187</v>
      </c>
      <c r="G166" s="139" t="s">
        <v>188</v>
      </c>
      <c r="H166" s="140">
        <v>64</v>
      </c>
      <c r="I166" s="141"/>
      <c r="J166" s="142">
        <f>ROUND(I166*H166,2)</f>
        <v>0</v>
      </c>
      <c r="K166" s="143"/>
      <c r="L166" s="32"/>
      <c r="M166" s="144" t="s">
        <v>1</v>
      </c>
      <c r="N166" s="145" t="s">
        <v>41</v>
      </c>
      <c r="P166" s="146">
        <f>O166*H166</f>
        <v>0</v>
      </c>
      <c r="Q166" s="146">
        <v>0.13911999999999999</v>
      </c>
      <c r="R166" s="146">
        <f>Q166*H166</f>
        <v>8.9036799999999996</v>
      </c>
      <c r="S166" s="146">
        <v>0</v>
      </c>
      <c r="T166" s="147">
        <f>S166*H166</f>
        <v>0</v>
      </c>
      <c r="AR166" s="148" t="s">
        <v>122</v>
      </c>
      <c r="AT166" s="148" t="s">
        <v>118</v>
      </c>
      <c r="AU166" s="148" t="s">
        <v>123</v>
      </c>
      <c r="AY166" s="17" t="s">
        <v>116</v>
      </c>
      <c r="BE166" s="149">
        <f>IF(N166="základná",J166,0)</f>
        <v>0</v>
      </c>
      <c r="BF166" s="149">
        <f>IF(N166="znížená",J166,0)</f>
        <v>0</v>
      </c>
      <c r="BG166" s="149">
        <f>IF(N166="zákl. prenesená",J166,0)</f>
        <v>0</v>
      </c>
      <c r="BH166" s="149">
        <f>IF(N166="zníž. prenesená",J166,0)</f>
        <v>0</v>
      </c>
      <c r="BI166" s="149">
        <f>IF(N166="nulová",J166,0)</f>
        <v>0</v>
      </c>
      <c r="BJ166" s="17" t="s">
        <v>123</v>
      </c>
      <c r="BK166" s="149">
        <f>ROUND(I166*H166,2)</f>
        <v>0</v>
      </c>
      <c r="BL166" s="17" t="s">
        <v>122</v>
      </c>
      <c r="BM166" s="148" t="s">
        <v>189</v>
      </c>
    </row>
    <row r="167" spans="2:65" s="1" customFormat="1" ht="16.5" customHeight="1">
      <c r="B167" s="135"/>
      <c r="C167" s="178" t="s">
        <v>190</v>
      </c>
      <c r="D167" s="178" t="s">
        <v>191</v>
      </c>
      <c r="E167" s="179" t="s">
        <v>192</v>
      </c>
      <c r="F167" s="180" t="s">
        <v>193</v>
      </c>
      <c r="G167" s="181" t="s">
        <v>188</v>
      </c>
      <c r="H167" s="182">
        <v>64</v>
      </c>
      <c r="I167" s="183"/>
      <c r="J167" s="184">
        <f>ROUND(I167*H167,2)</f>
        <v>0</v>
      </c>
      <c r="K167" s="185"/>
      <c r="L167" s="186"/>
      <c r="M167" s="187" t="s">
        <v>1</v>
      </c>
      <c r="N167" s="188" t="s">
        <v>41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159</v>
      </c>
      <c r="AT167" s="148" t="s">
        <v>191</v>
      </c>
      <c r="AU167" s="148" t="s">
        <v>123</v>
      </c>
      <c r="AY167" s="17" t="s">
        <v>116</v>
      </c>
      <c r="BE167" s="149">
        <f>IF(N167="základná",J167,0)</f>
        <v>0</v>
      </c>
      <c r="BF167" s="149">
        <f>IF(N167="znížená",J167,0)</f>
        <v>0</v>
      </c>
      <c r="BG167" s="149">
        <f>IF(N167="zákl. prenesená",J167,0)</f>
        <v>0</v>
      </c>
      <c r="BH167" s="149">
        <f>IF(N167="zníž. prenesená",J167,0)</f>
        <v>0</v>
      </c>
      <c r="BI167" s="149">
        <f>IF(N167="nulová",J167,0)</f>
        <v>0</v>
      </c>
      <c r="BJ167" s="17" t="s">
        <v>123</v>
      </c>
      <c r="BK167" s="149">
        <f>ROUND(I167*H167,2)</f>
        <v>0</v>
      </c>
      <c r="BL167" s="17" t="s">
        <v>122</v>
      </c>
      <c r="BM167" s="148" t="s">
        <v>194</v>
      </c>
    </row>
    <row r="168" spans="2:65" s="13" customFormat="1">
      <c r="B168" s="158"/>
      <c r="D168" s="151" t="s">
        <v>125</v>
      </c>
      <c r="E168" s="159" t="s">
        <v>1</v>
      </c>
      <c r="F168" s="160" t="s">
        <v>195</v>
      </c>
      <c r="H168" s="159" t="s">
        <v>1</v>
      </c>
      <c r="I168" s="161"/>
      <c r="L168" s="158"/>
      <c r="M168" s="162"/>
      <c r="T168" s="163"/>
      <c r="AT168" s="159" t="s">
        <v>125</v>
      </c>
      <c r="AU168" s="159" t="s">
        <v>123</v>
      </c>
      <c r="AV168" s="13" t="s">
        <v>83</v>
      </c>
      <c r="AW168" s="13" t="s">
        <v>31</v>
      </c>
      <c r="AX168" s="13" t="s">
        <v>75</v>
      </c>
      <c r="AY168" s="159" t="s">
        <v>116</v>
      </c>
    </row>
    <row r="169" spans="2:65" s="12" customFormat="1">
      <c r="B169" s="150"/>
      <c r="D169" s="151" t="s">
        <v>125</v>
      </c>
      <c r="E169" s="152" t="s">
        <v>1</v>
      </c>
      <c r="F169" s="153" t="s">
        <v>196</v>
      </c>
      <c r="H169" s="154">
        <v>64</v>
      </c>
      <c r="I169" s="155"/>
      <c r="L169" s="150"/>
      <c r="M169" s="156"/>
      <c r="T169" s="157"/>
      <c r="AT169" s="152" t="s">
        <v>125</v>
      </c>
      <c r="AU169" s="152" t="s">
        <v>123</v>
      </c>
      <c r="AV169" s="12" t="s">
        <v>123</v>
      </c>
      <c r="AW169" s="12" t="s">
        <v>31</v>
      </c>
      <c r="AX169" s="12" t="s">
        <v>83</v>
      </c>
      <c r="AY169" s="152" t="s">
        <v>116</v>
      </c>
    </row>
    <row r="170" spans="2:65" s="1" customFormat="1" ht="33" customHeight="1">
      <c r="B170" s="135"/>
      <c r="C170" s="136" t="s">
        <v>197</v>
      </c>
      <c r="D170" s="136" t="s">
        <v>118</v>
      </c>
      <c r="E170" s="137" t="s">
        <v>198</v>
      </c>
      <c r="F170" s="138" t="s">
        <v>199</v>
      </c>
      <c r="G170" s="139" t="s">
        <v>200</v>
      </c>
      <c r="H170" s="140">
        <v>6.4</v>
      </c>
      <c r="I170" s="141"/>
      <c r="J170" s="142">
        <f>ROUND(I170*H170,2)</f>
        <v>0</v>
      </c>
      <c r="K170" s="143"/>
      <c r="L170" s="32"/>
      <c r="M170" s="144" t="s">
        <v>1</v>
      </c>
      <c r="N170" s="145" t="s">
        <v>41</v>
      </c>
      <c r="P170" s="146">
        <f>O170*H170</f>
        <v>0</v>
      </c>
      <c r="Q170" s="146">
        <v>1.0483800000000001</v>
      </c>
      <c r="R170" s="146">
        <f>Q170*H170</f>
        <v>6.7096320000000009</v>
      </c>
      <c r="S170" s="146">
        <v>0</v>
      </c>
      <c r="T170" s="147">
        <f>S170*H170</f>
        <v>0</v>
      </c>
      <c r="AR170" s="148" t="s">
        <v>122</v>
      </c>
      <c r="AT170" s="148" t="s">
        <v>118</v>
      </c>
      <c r="AU170" s="148" t="s">
        <v>123</v>
      </c>
      <c r="AY170" s="17" t="s">
        <v>116</v>
      </c>
      <c r="BE170" s="149">
        <f>IF(N170="základná",J170,0)</f>
        <v>0</v>
      </c>
      <c r="BF170" s="149">
        <f>IF(N170="znížená",J170,0)</f>
        <v>0</v>
      </c>
      <c r="BG170" s="149">
        <f>IF(N170="zákl. prenesená",J170,0)</f>
        <v>0</v>
      </c>
      <c r="BH170" s="149">
        <f>IF(N170="zníž. prenesená",J170,0)</f>
        <v>0</v>
      </c>
      <c r="BI170" s="149">
        <f>IF(N170="nulová",J170,0)</f>
        <v>0</v>
      </c>
      <c r="BJ170" s="17" t="s">
        <v>123</v>
      </c>
      <c r="BK170" s="149">
        <f>ROUND(I170*H170,2)</f>
        <v>0</v>
      </c>
      <c r="BL170" s="17" t="s">
        <v>122</v>
      </c>
      <c r="BM170" s="148" t="s">
        <v>201</v>
      </c>
    </row>
    <row r="171" spans="2:65" s="12" customFormat="1">
      <c r="B171" s="150"/>
      <c r="D171" s="151" t="s">
        <v>125</v>
      </c>
      <c r="E171" s="152" t="s">
        <v>1</v>
      </c>
      <c r="F171" s="153" t="s">
        <v>202</v>
      </c>
      <c r="H171" s="154">
        <v>6.4</v>
      </c>
      <c r="I171" s="155"/>
      <c r="L171" s="150"/>
      <c r="M171" s="156"/>
      <c r="T171" s="157"/>
      <c r="AT171" s="152" t="s">
        <v>125</v>
      </c>
      <c r="AU171" s="152" t="s">
        <v>123</v>
      </c>
      <c r="AV171" s="12" t="s">
        <v>123</v>
      </c>
      <c r="AW171" s="12" t="s">
        <v>31</v>
      </c>
      <c r="AX171" s="12" t="s">
        <v>83</v>
      </c>
      <c r="AY171" s="152" t="s">
        <v>116</v>
      </c>
    </row>
    <row r="172" spans="2:65" s="1" customFormat="1" ht="24.2" customHeight="1">
      <c r="B172" s="135"/>
      <c r="C172" s="136" t="s">
        <v>203</v>
      </c>
      <c r="D172" s="136" t="s">
        <v>118</v>
      </c>
      <c r="E172" s="137" t="s">
        <v>204</v>
      </c>
      <c r="F172" s="138" t="s">
        <v>205</v>
      </c>
      <c r="G172" s="139" t="s">
        <v>121</v>
      </c>
      <c r="H172" s="140">
        <v>3.84</v>
      </c>
      <c r="I172" s="141"/>
      <c r="J172" s="142">
        <f>ROUND(I172*H172,2)</f>
        <v>0</v>
      </c>
      <c r="K172" s="143"/>
      <c r="L172" s="32"/>
      <c r="M172" s="144" t="s">
        <v>1</v>
      </c>
      <c r="N172" s="145" t="s">
        <v>41</v>
      </c>
      <c r="P172" s="146">
        <f>O172*H172</f>
        <v>0</v>
      </c>
      <c r="Q172" s="146">
        <v>2.35528</v>
      </c>
      <c r="R172" s="146">
        <f>Q172*H172</f>
        <v>9.0442751999999995</v>
      </c>
      <c r="S172" s="146">
        <v>0</v>
      </c>
      <c r="T172" s="147">
        <f>S172*H172</f>
        <v>0</v>
      </c>
      <c r="AR172" s="148" t="s">
        <v>122</v>
      </c>
      <c r="AT172" s="148" t="s">
        <v>118</v>
      </c>
      <c r="AU172" s="148" t="s">
        <v>123</v>
      </c>
      <c r="AY172" s="17" t="s">
        <v>116</v>
      </c>
      <c r="BE172" s="149">
        <f>IF(N172="základná",J172,0)</f>
        <v>0</v>
      </c>
      <c r="BF172" s="149">
        <f>IF(N172="znížená",J172,0)</f>
        <v>0</v>
      </c>
      <c r="BG172" s="149">
        <f>IF(N172="zákl. prenesená",J172,0)</f>
        <v>0</v>
      </c>
      <c r="BH172" s="149">
        <f>IF(N172="zníž. prenesená",J172,0)</f>
        <v>0</v>
      </c>
      <c r="BI172" s="149">
        <f>IF(N172="nulová",J172,0)</f>
        <v>0</v>
      </c>
      <c r="BJ172" s="17" t="s">
        <v>123</v>
      </c>
      <c r="BK172" s="149">
        <f>ROUND(I172*H172,2)</f>
        <v>0</v>
      </c>
      <c r="BL172" s="17" t="s">
        <v>122</v>
      </c>
      <c r="BM172" s="148" t="s">
        <v>206</v>
      </c>
    </row>
    <row r="173" spans="2:65" s="12" customFormat="1">
      <c r="B173" s="150"/>
      <c r="D173" s="151" t="s">
        <v>125</v>
      </c>
      <c r="E173" s="152" t="s">
        <v>1</v>
      </c>
      <c r="F173" s="153" t="s">
        <v>207</v>
      </c>
      <c r="H173" s="154">
        <v>3.84</v>
      </c>
      <c r="I173" s="155"/>
      <c r="L173" s="150"/>
      <c r="M173" s="156"/>
      <c r="T173" s="157"/>
      <c r="AT173" s="152" t="s">
        <v>125</v>
      </c>
      <c r="AU173" s="152" t="s">
        <v>123</v>
      </c>
      <c r="AV173" s="12" t="s">
        <v>123</v>
      </c>
      <c r="AW173" s="12" t="s">
        <v>31</v>
      </c>
      <c r="AX173" s="12" t="s">
        <v>83</v>
      </c>
      <c r="AY173" s="152" t="s">
        <v>116</v>
      </c>
    </row>
    <row r="174" spans="2:65" s="11" customFormat="1" ht="22.9" customHeight="1">
      <c r="B174" s="123"/>
      <c r="D174" s="124" t="s">
        <v>74</v>
      </c>
      <c r="E174" s="133" t="s">
        <v>142</v>
      </c>
      <c r="F174" s="133" t="s">
        <v>208</v>
      </c>
      <c r="I174" s="126"/>
      <c r="J174" s="134">
        <f>BK174</f>
        <v>0</v>
      </c>
      <c r="L174" s="123"/>
      <c r="M174" s="128"/>
      <c r="P174" s="129">
        <f>SUM(P175:P186)</f>
        <v>0</v>
      </c>
      <c r="R174" s="129">
        <f>SUM(R175:R186)</f>
        <v>265.64299520000003</v>
      </c>
      <c r="T174" s="130">
        <f>SUM(T175:T186)</f>
        <v>0</v>
      </c>
      <c r="AR174" s="124" t="s">
        <v>83</v>
      </c>
      <c r="AT174" s="131" t="s">
        <v>74</v>
      </c>
      <c r="AU174" s="131" t="s">
        <v>83</v>
      </c>
      <c r="AY174" s="124" t="s">
        <v>116</v>
      </c>
      <c r="BK174" s="132">
        <f>SUM(BK175:BK186)</f>
        <v>0</v>
      </c>
    </row>
    <row r="175" spans="2:65" s="1" customFormat="1" ht="33" customHeight="1">
      <c r="B175" s="135"/>
      <c r="C175" s="136" t="s">
        <v>209</v>
      </c>
      <c r="D175" s="136" t="s">
        <v>118</v>
      </c>
      <c r="E175" s="137" t="s">
        <v>210</v>
      </c>
      <c r="F175" s="138" t="s">
        <v>211</v>
      </c>
      <c r="G175" s="139" t="s">
        <v>212</v>
      </c>
      <c r="H175" s="140">
        <v>338.4</v>
      </c>
      <c r="I175" s="141"/>
      <c r="J175" s="142">
        <f>ROUND(I175*H175,2)</f>
        <v>0</v>
      </c>
      <c r="K175" s="143"/>
      <c r="L175" s="32"/>
      <c r="M175" s="144" t="s">
        <v>1</v>
      </c>
      <c r="N175" s="145" t="s">
        <v>41</v>
      </c>
      <c r="P175" s="146">
        <f>O175*H175</f>
        <v>0</v>
      </c>
      <c r="Q175" s="146">
        <v>0.28731000000000001</v>
      </c>
      <c r="R175" s="146">
        <f>Q175*H175</f>
        <v>97.225703999999993</v>
      </c>
      <c r="S175" s="146">
        <v>0</v>
      </c>
      <c r="T175" s="147">
        <f>S175*H175</f>
        <v>0</v>
      </c>
      <c r="AR175" s="148" t="s">
        <v>122</v>
      </c>
      <c r="AT175" s="148" t="s">
        <v>118</v>
      </c>
      <c r="AU175" s="148" t="s">
        <v>123</v>
      </c>
      <c r="AY175" s="17" t="s">
        <v>116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7" t="s">
        <v>123</v>
      </c>
      <c r="BK175" s="149">
        <f>ROUND(I175*H175,2)</f>
        <v>0</v>
      </c>
      <c r="BL175" s="17" t="s">
        <v>122</v>
      </c>
      <c r="BM175" s="148" t="s">
        <v>213</v>
      </c>
    </row>
    <row r="176" spans="2:65" s="13" customFormat="1">
      <c r="B176" s="158"/>
      <c r="D176" s="151" t="s">
        <v>125</v>
      </c>
      <c r="E176" s="159" t="s">
        <v>1</v>
      </c>
      <c r="F176" s="160" t="s">
        <v>214</v>
      </c>
      <c r="H176" s="159" t="s">
        <v>1</v>
      </c>
      <c r="I176" s="161"/>
      <c r="L176" s="158"/>
      <c r="M176" s="162"/>
      <c r="T176" s="163"/>
      <c r="AT176" s="159" t="s">
        <v>125</v>
      </c>
      <c r="AU176" s="159" t="s">
        <v>123</v>
      </c>
      <c r="AV176" s="13" t="s">
        <v>83</v>
      </c>
      <c r="AW176" s="13" t="s">
        <v>31</v>
      </c>
      <c r="AX176" s="13" t="s">
        <v>75</v>
      </c>
      <c r="AY176" s="159" t="s">
        <v>116</v>
      </c>
    </row>
    <row r="177" spans="2:65" s="12" customFormat="1">
      <c r="B177" s="150"/>
      <c r="D177" s="151" t="s">
        <v>125</v>
      </c>
      <c r="E177" s="152" t="s">
        <v>1</v>
      </c>
      <c r="F177" s="153" t="s">
        <v>215</v>
      </c>
      <c r="H177" s="154">
        <v>338.4</v>
      </c>
      <c r="I177" s="155"/>
      <c r="L177" s="150"/>
      <c r="M177" s="156"/>
      <c r="T177" s="157"/>
      <c r="AT177" s="152" t="s">
        <v>125</v>
      </c>
      <c r="AU177" s="152" t="s">
        <v>123</v>
      </c>
      <c r="AV177" s="12" t="s">
        <v>123</v>
      </c>
      <c r="AW177" s="12" t="s">
        <v>31</v>
      </c>
      <c r="AX177" s="12" t="s">
        <v>83</v>
      </c>
      <c r="AY177" s="152" t="s">
        <v>116</v>
      </c>
    </row>
    <row r="178" spans="2:65" s="1" customFormat="1" ht="33" customHeight="1">
      <c r="B178" s="135"/>
      <c r="C178" s="136" t="s">
        <v>216</v>
      </c>
      <c r="D178" s="136" t="s">
        <v>118</v>
      </c>
      <c r="E178" s="137" t="s">
        <v>217</v>
      </c>
      <c r="F178" s="138" t="s">
        <v>218</v>
      </c>
      <c r="G178" s="139" t="s">
        <v>212</v>
      </c>
      <c r="H178" s="140">
        <v>270.72000000000003</v>
      </c>
      <c r="I178" s="141"/>
      <c r="J178" s="142">
        <f>ROUND(I178*H178,2)</f>
        <v>0</v>
      </c>
      <c r="K178" s="143"/>
      <c r="L178" s="32"/>
      <c r="M178" s="144" t="s">
        <v>1</v>
      </c>
      <c r="N178" s="145" t="s">
        <v>41</v>
      </c>
      <c r="P178" s="146">
        <f>O178*H178</f>
        <v>0</v>
      </c>
      <c r="Q178" s="146">
        <v>0.28731000000000001</v>
      </c>
      <c r="R178" s="146">
        <f>Q178*H178</f>
        <v>77.780563200000017</v>
      </c>
      <c r="S178" s="146">
        <v>0</v>
      </c>
      <c r="T178" s="147">
        <f>S178*H178</f>
        <v>0</v>
      </c>
      <c r="AR178" s="148" t="s">
        <v>122</v>
      </c>
      <c r="AT178" s="148" t="s">
        <v>118</v>
      </c>
      <c r="AU178" s="148" t="s">
        <v>123</v>
      </c>
      <c r="AY178" s="17" t="s">
        <v>116</v>
      </c>
      <c r="BE178" s="149">
        <f>IF(N178="základná",J178,0)</f>
        <v>0</v>
      </c>
      <c r="BF178" s="149">
        <f>IF(N178="znížená",J178,0)</f>
        <v>0</v>
      </c>
      <c r="BG178" s="149">
        <f>IF(N178="zákl. prenesená",J178,0)</f>
        <v>0</v>
      </c>
      <c r="BH178" s="149">
        <f>IF(N178="zníž. prenesená",J178,0)</f>
        <v>0</v>
      </c>
      <c r="BI178" s="149">
        <f>IF(N178="nulová",J178,0)</f>
        <v>0</v>
      </c>
      <c r="BJ178" s="17" t="s">
        <v>123</v>
      </c>
      <c r="BK178" s="149">
        <f>ROUND(I178*H178,2)</f>
        <v>0</v>
      </c>
      <c r="BL178" s="17" t="s">
        <v>122</v>
      </c>
      <c r="BM178" s="148" t="s">
        <v>219</v>
      </c>
    </row>
    <row r="179" spans="2:65" s="13" customFormat="1">
      <c r="B179" s="158"/>
      <c r="D179" s="151" t="s">
        <v>125</v>
      </c>
      <c r="E179" s="159" t="s">
        <v>1</v>
      </c>
      <c r="F179" s="160" t="s">
        <v>214</v>
      </c>
      <c r="H179" s="159" t="s">
        <v>1</v>
      </c>
      <c r="I179" s="161"/>
      <c r="L179" s="158"/>
      <c r="M179" s="162"/>
      <c r="T179" s="163"/>
      <c r="AT179" s="159" t="s">
        <v>125</v>
      </c>
      <c r="AU179" s="159" t="s">
        <v>123</v>
      </c>
      <c r="AV179" s="13" t="s">
        <v>83</v>
      </c>
      <c r="AW179" s="13" t="s">
        <v>31</v>
      </c>
      <c r="AX179" s="13" t="s">
        <v>75</v>
      </c>
      <c r="AY179" s="159" t="s">
        <v>116</v>
      </c>
    </row>
    <row r="180" spans="2:65" s="12" customFormat="1">
      <c r="B180" s="150"/>
      <c r="D180" s="151" t="s">
        <v>125</v>
      </c>
      <c r="E180" s="152" t="s">
        <v>1</v>
      </c>
      <c r="F180" s="153" t="s">
        <v>220</v>
      </c>
      <c r="H180" s="154">
        <v>270.72000000000003</v>
      </c>
      <c r="I180" s="155"/>
      <c r="L180" s="150"/>
      <c r="M180" s="156"/>
      <c r="T180" s="157"/>
      <c r="AT180" s="152" t="s">
        <v>125</v>
      </c>
      <c r="AU180" s="152" t="s">
        <v>123</v>
      </c>
      <c r="AV180" s="12" t="s">
        <v>123</v>
      </c>
      <c r="AW180" s="12" t="s">
        <v>31</v>
      </c>
      <c r="AX180" s="12" t="s">
        <v>83</v>
      </c>
      <c r="AY180" s="152" t="s">
        <v>116</v>
      </c>
    </row>
    <row r="181" spans="2:65" s="1" customFormat="1" ht="37.9" customHeight="1">
      <c r="B181" s="135"/>
      <c r="C181" s="136" t="s">
        <v>221</v>
      </c>
      <c r="D181" s="136" t="s">
        <v>118</v>
      </c>
      <c r="E181" s="137" t="s">
        <v>222</v>
      </c>
      <c r="F181" s="138" t="s">
        <v>223</v>
      </c>
      <c r="G181" s="139" t="s">
        <v>212</v>
      </c>
      <c r="H181" s="140">
        <v>189.28</v>
      </c>
      <c r="I181" s="141"/>
      <c r="J181" s="142">
        <f>ROUND(I181*H181,2)</f>
        <v>0</v>
      </c>
      <c r="K181" s="143"/>
      <c r="L181" s="32"/>
      <c r="M181" s="144" t="s">
        <v>1</v>
      </c>
      <c r="N181" s="145" t="s">
        <v>41</v>
      </c>
      <c r="P181" s="146">
        <f>O181*H181</f>
        <v>0</v>
      </c>
      <c r="Q181" s="146">
        <v>0.47885</v>
      </c>
      <c r="R181" s="146">
        <f>Q181*H181</f>
        <v>90.636728000000005</v>
      </c>
      <c r="S181" s="146">
        <v>0</v>
      </c>
      <c r="T181" s="147">
        <f>S181*H181</f>
        <v>0</v>
      </c>
      <c r="AR181" s="148" t="s">
        <v>122</v>
      </c>
      <c r="AT181" s="148" t="s">
        <v>118</v>
      </c>
      <c r="AU181" s="148" t="s">
        <v>123</v>
      </c>
      <c r="AY181" s="17" t="s">
        <v>116</v>
      </c>
      <c r="BE181" s="149">
        <f>IF(N181="základná",J181,0)</f>
        <v>0</v>
      </c>
      <c r="BF181" s="149">
        <f>IF(N181="znížená",J181,0)</f>
        <v>0</v>
      </c>
      <c r="BG181" s="149">
        <f>IF(N181="zákl. prenesená",J181,0)</f>
        <v>0</v>
      </c>
      <c r="BH181" s="149">
        <f>IF(N181="zníž. prenesená",J181,0)</f>
        <v>0</v>
      </c>
      <c r="BI181" s="149">
        <f>IF(N181="nulová",J181,0)</f>
        <v>0</v>
      </c>
      <c r="BJ181" s="17" t="s">
        <v>123</v>
      </c>
      <c r="BK181" s="149">
        <f>ROUND(I181*H181,2)</f>
        <v>0</v>
      </c>
      <c r="BL181" s="17" t="s">
        <v>122</v>
      </c>
      <c r="BM181" s="148" t="s">
        <v>224</v>
      </c>
    </row>
    <row r="182" spans="2:65" s="13" customFormat="1">
      <c r="B182" s="158"/>
      <c r="D182" s="151" t="s">
        <v>125</v>
      </c>
      <c r="E182" s="159" t="s">
        <v>1</v>
      </c>
      <c r="F182" s="160" t="s">
        <v>225</v>
      </c>
      <c r="H182" s="159" t="s">
        <v>1</v>
      </c>
      <c r="I182" s="161"/>
      <c r="L182" s="158"/>
      <c r="M182" s="162"/>
      <c r="T182" s="163"/>
      <c r="AT182" s="159" t="s">
        <v>125</v>
      </c>
      <c r="AU182" s="159" t="s">
        <v>123</v>
      </c>
      <c r="AV182" s="13" t="s">
        <v>83</v>
      </c>
      <c r="AW182" s="13" t="s">
        <v>31</v>
      </c>
      <c r="AX182" s="13" t="s">
        <v>75</v>
      </c>
      <c r="AY182" s="159" t="s">
        <v>116</v>
      </c>
    </row>
    <row r="183" spans="2:65" s="12" customFormat="1">
      <c r="B183" s="150"/>
      <c r="D183" s="151" t="s">
        <v>125</v>
      </c>
      <c r="E183" s="152" t="s">
        <v>1</v>
      </c>
      <c r="F183" s="153" t="s">
        <v>226</v>
      </c>
      <c r="H183" s="154">
        <v>9.5399999999999991</v>
      </c>
      <c r="I183" s="155"/>
      <c r="L183" s="150"/>
      <c r="M183" s="156"/>
      <c r="T183" s="157"/>
      <c r="AT183" s="152" t="s">
        <v>125</v>
      </c>
      <c r="AU183" s="152" t="s">
        <v>123</v>
      </c>
      <c r="AV183" s="12" t="s">
        <v>123</v>
      </c>
      <c r="AW183" s="12" t="s">
        <v>31</v>
      </c>
      <c r="AX183" s="12" t="s">
        <v>75</v>
      </c>
      <c r="AY183" s="152" t="s">
        <v>116</v>
      </c>
    </row>
    <row r="184" spans="2:65" s="12" customFormat="1">
      <c r="B184" s="150"/>
      <c r="D184" s="151" t="s">
        <v>125</v>
      </c>
      <c r="E184" s="152" t="s">
        <v>1</v>
      </c>
      <c r="F184" s="153" t="s">
        <v>227</v>
      </c>
      <c r="H184" s="154">
        <v>52.32</v>
      </c>
      <c r="I184" s="155"/>
      <c r="L184" s="150"/>
      <c r="M184" s="156"/>
      <c r="T184" s="157"/>
      <c r="AT184" s="152" t="s">
        <v>125</v>
      </c>
      <c r="AU184" s="152" t="s">
        <v>123</v>
      </c>
      <c r="AV184" s="12" t="s">
        <v>123</v>
      </c>
      <c r="AW184" s="12" t="s">
        <v>31</v>
      </c>
      <c r="AX184" s="12" t="s">
        <v>75</v>
      </c>
      <c r="AY184" s="152" t="s">
        <v>116</v>
      </c>
    </row>
    <row r="185" spans="2:65" s="12" customFormat="1">
      <c r="B185" s="150"/>
      <c r="D185" s="151" t="s">
        <v>125</v>
      </c>
      <c r="E185" s="152" t="s">
        <v>1</v>
      </c>
      <c r="F185" s="153" t="s">
        <v>228</v>
      </c>
      <c r="H185" s="154">
        <v>127.42</v>
      </c>
      <c r="I185" s="155"/>
      <c r="L185" s="150"/>
      <c r="M185" s="156"/>
      <c r="T185" s="157"/>
      <c r="AT185" s="152" t="s">
        <v>125</v>
      </c>
      <c r="AU185" s="152" t="s">
        <v>123</v>
      </c>
      <c r="AV185" s="12" t="s">
        <v>123</v>
      </c>
      <c r="AW185" s="12" t="s">
        <v>31</v>
      </c>
      <c r="AX185" s="12" t="s">
        <v>75</v>
      </c>
      <c r="AY185" s="152" t="s">
        <v>116</v>
      </c>
    </row>
    <row r="186" spans="2:65" s="14" customFormat="1">
      <c r="B186" s="164"/>
      <c r="D186" s="151" t="s">
        <v>125</v>
      </c>
      <c r="E186" s="165" t="s">
        <v>1</v>
      </c>
      <c r="F186" s="166" t="s">
        <v>138</v>
      </c>
      <c r="H186" s="167">
        <v>189.28</v>
      </c>
      <c r="I186" s="168"/>
      <c r="L186" s="164"/>
      <c r="M186" s="169"/>
      <c r="T186" s="170"/>
      <c r="AT186" s="165" t="s">
        <v>125</v>
      </c>
      <c r="AU186" s="165" t="s">
        <v>123</v>
      </c>
      <c r="AV186" s="14" t="s">
        <v>122</v>
      </c>
      <c r="AW186" s="14" t="s">
        <v>31</v>
      </c>
      <c r="AX186" s="14" t="s">
        <v>83</v>
      </c>
      <c r="AY186" s="165" t="s">
        <v>116</v>
      </c>
    </row>
    <row r="187" spans="2:65" s="11" customFormat="1" ht="22.9" customHeight="1">
      <c r="B187" s="123"/>
      <c r="D187" s="124" t="s">
        <v>74</v>
      </c>
      <c r="E187" s="133" t="s">
        <v>164</v>
      </c>
      <c r="F187" s="133" t="s">
        <v>229</v>
      </c>
      <c r="I187" s="126"/>
      <c r="J187" s="134">
        <f>BK187</f>
        <v>0</v>
      </c>
      <c r="L187" s="123"/>
      <c r="M187" s="128"/>
      <c r="P187" s="129">
        <f>SUM(P188:P208)</f>
        <v>0</v>
      </c>
      <c r="R187" s="129">
        <f>SUM(R188:R208)</f>
        <v>298.179192</v>
      </c>
      <c r="T187" s="130">
        <f>SUM(T188:T208)</f>
        <v>0</v>
      </c>
      <c r="AR187" s="124" t="s">
        <v>83</v>
      </c>
      <c r="AT187" s="131" t="s">
        <v>74</v>
      </c>
      <c r="AU187" s="131" t="s">
        <v>83</v>
      </c>
      <c r="AY187" s="124" t="s">
        <v>116</v>
      </c>
      <c r="BK187" s="132">
        <f>SUM(BK188:BK208)</f>
        <v>0</v>
      </c>
    </row>
    <row r="188" spans="2:65" s="1" customFormat="1" ht="16.5" customHeight="1">
      <c r="B188" s="135"/>
      <c r="C188" s="136" t="s">
        <v>230</v>
      </c>
      <c r="D188" s="136" t="s">
        <v>118</v>
      </c>
      <c r="E188" s="137" t="s">
        <v>231</v>
      </c>
      <c r="F188" s="138" t="s">
        <v>232</v>
      </c>
      <c r="G188" s="139" t="s">
        <v>233</v>
      </c>
      <c r="H188" s="140">
        <v>139</v>
      </c>
      <c r="I188" s="141"/>
      <c r="J188" s="142">
        <f>ROUND(I188*H188,2)</f>
        <v>0</v>
      </c>
      <c r="K188" s="143"/>
      <c r="L188" s="32"/>
      <c r="M188" s="144" t="s">
        <v>1</v>
      </c>
      <c r="N188" s="145" t="s">
        <v>41</v>
      </c>
      <c r="P188" s="146">
        <f>O188*H188</f>
        <v>0</v>
      </c>
      <c r="Q188" s="146">
        <v>0.76261999999999996</v>
      </c>
      <c r="R188" s="146">
        <f>Q188*H188</f>
        <v>106.00417999999999</v>
      </c>
      <c r="S188" s="146">
        <v>0</v>
      </c>
      <c r="T188" s="147">
        <f>S188*H188</f>
        <v>0</v>
      </c>
      <c r="AR188" s="148" t="s">
        <v>122</v>
      </c>
      <c r="AT188" s="148" t="s">
        <v>118</v>
      </c>
      <c r="AU188" s="148" t="s">
        <v>123</v>
      </c>
      <c r="AY188" s="17" t="s">
        <v>116</v>
      </c>
      <c r="BE188" s="149">
        <f>IF(N188="základná",J188,0)</f>
        <v>0</v>
      </c>
      <c r="BF188" s="149">
        <f>IF(N188="znížená",J188,0)</f>
        <v>0</v>
      </c>
      <c r="BG188" s="149">
        <f>IF(N188="zákl. prenesená",J188,0)</f>
        <v>0</v>
      </c>
      <c r="BH188" s="149">
        <f>IF(N188="zníž. prenesená",J188,0)</f>
        <v>0</v>
      </c>
      <c r="BI188" s="149">
        <f>IF(N188="nulová",J188,0)</f>
        <v>0</v>
      </c>
      <c r="BJ188" s="17" t="s">
        <v>123</v>
      </c>
      <c r="BK188" s="149">
        <f>ROUND(I188*H188,2)</f>
        <v>0</v>
      </c>
      <c r="BL188" s="17" t="s">
        <v>122</v>
      </c>
      <c r="BM188" s="148" t="s">
        <v>234</v>
      </c>
    </row>
    <row r="189" spans="2:65" s="12" customFormat="1">
      <c r="B189" s="150"/>
      <c r="D189" s="151" t="s">
        <v>125</v>
      </c>
      <c r="E189" s="152" t="s">
        <v>1</v>
      </c>
      <c r="F189" s="153" t="s">
        <v>235</v>
      </c>
      <c r="H189" s="154">
        <v>8.3000000000000007</v>
      </c>
      <c r="I189" s="155"/>
      <c r="L189" s="150"/>
      <c r="M189" s="156"/>
      <c r="T189" s="157"/>
      <c r="AT189" s="152" t="s">
        <v>125</v>
      </c>
      <c r="AU189" s="152" t="s">
        <v>123</v>
      </c>
      <c r="AV189" s="12" t="s">
        <v>123</v>
      </c>
      <c r="AW189" s="12" t="s">
        <v>31</v>
      </c>
      <c r="AX189" s="12" t="s">
        <v>75</v>
      </c>
      <c r="AY189" s="152" t="s">
        <v>116</v>
      </c>
    </row>
    <row r="190" spans="2:65" s="12" customFormat="1">
      <c r="B190" s="150"/>
      <c r="D190" s="151" t="s">
        <v>125</v>
      </c>
      <c r="E190" s="152" t="s">
        <v>1</v>
      </c>
      <c r="F190" s="153" t="s">
        <v>236</v>
      </c>
      <c r="H190" s="154">
        <v>31.8</v>
      </c>
      <c r="I190" s="155"/>
      <c r="L190" s="150"/>
      <c r="M190" s="156"/>
      <c r="T190" s="157"/>
      <c r="AT190" s="152" t="s">
        <v>125</v>
      </c>
      <c r="AU190" s="152" t="s">
        <v>123</v>
      </c>
      <c r="AV190" s="12" t="s">
        <v>123</v>
      </c>
      <c r="AW190" s="12" t="s">
        <v>31</v>
      </c>
      <c r="AX190" s="12" t="s">
        <v>75</v>
      </c>
      <c r="AY190" s="152" t="s">
        <v>116</v>
      </c>
    </row>
    <row r="191" spans="2:65" s="12" customFormat="1">
      <c r="B191" s="150"/>
      <c r="D191" s="151" t="s">
        <v>125</v>
      </c>
      <c r="E191" s="152" t="s">
        <v>1</v>
      </c>
      <c r="F191" s="153" t="s">
        <v>237</v>
      </c>
      <c r="H191" s="154">
        <v>98.9</v>
      </c>
      <c r="I191" s="155"/>
      <c r="L191" s="150"/>
      <c r="M191" s="156"/>
      <c r="T191" s="157"/>
      <c r="AT191" s="152" t="s">
        <v>125</v>
      </c>
      <c r="AU191" s="152" t="s">
        <v>123</v>
      </c>
      <c r="AV191" s="12" t="s">
        <v>123</v>
      </c>
      <c r="AW191" s="12" t="s">
        <v>31</v>
      </c>
      <c r="AX191" s="12" t="s">
        <v>75</v>
      </c>
      <c r="AY191" s="152" t="s">
        <v>116</v>
      </c>
    </row>
    <row r="192" spans="2:65" s="14" customFormat="1">
      <c r="B192" s="164"/>
      <c r="D192" s="151" t="s">
        <v>125</v>
      </c>
      <c r="E192" s="165" t="s">
        <v>1</v>
      </c>
      <c r="F192" s="166" t="s">
        <v>138</v>
      </c>
      <c r="H192" s="167">
        <v>139</v>
      </c>
      <c r="I192" s="168"/>
      <c r="L192" s="164"/>
      <c r="M192" s="169"/>
      <c r="T192" s="170"/>
      <c r="AT192" s="165" t="s">
        <v>125</v>
      </c>
      <c r="AU192" s="165" t="s">
        <v>123</v>
      </c>
      <c r="AV192" s="14" t="s">
        <v>122</v>
      </c>
      <c r="AW192" s="14" t="s">
        <v>31</v>
      </c>
      <c r="AX192" s="14" t="s">
        <v>83</v>
      </c>
      <c r="AY192" s="165" t="s">
        <v>116</v>
      </c>
    </row>
    <row r="193" spans="2:65" s="1" customFormat="1" ht="16.5" customHeight="1">
      <c r="B193" s="135"/>
      <c r="C193" s="136" t="s">
        <v>238</v>
      </c>
      <c r="D193" s="136" t="s">
        <v>118</v>
      </c>
      <c r="E193" s="137" t="s">
        <v>239</v>
      </c>
      <c r="F193" s="138" t="s">
        <v>240</v>
      </c>
      <c r="G193" s="139" t="s">
        <v>233</v>
      </c>
      <c r="H193" s="140">
        <v>10.6</v>
      </c>
      <c r="I193" s="141"/>
      <c r="J193" s="142">
        <f>ROUND(I193*H193,2)</f>
        <v>0</v>
      </c>
      <c r="K193" s="143"/>
      <c r="L193" s="32"/>
      <c r="M193" s="144" t="s">
        <v>1</v>
      </c>
      <c r="N193" s="145" t="s">
        <v>41</v>
      </c>
      <c r="P193" s="146">
        <f>O193*H193</f>
        <v>0</v>
      </c>
      <c r="Q193" s="146">
        <v>1.9256200000000001</v>
      </c>
      <c r="R193" s="146">
        <f>Q193*H193</f>
        <v>20.411572</v>
      </c>
      <c r="S193" s="146">
        <v>0</v>
      </c>
      <c r="T193" s="147">
        <f>S193*H193</f>
        <v>0</v>
      </c>
      <c r="AR193" s="148" t="s">
        <v>122</v>
      </c>
      <c r="AT193" s="148" t="s">
        <v>118</v>
      </c>
      <c r="AU193" s="148" t="s">
        <v>123</v>
      </c>
      <c r="AY193" s="17" t="s">
        <v>116</v>
      </c>
      <c r="BE193" s="149">
        <f>IF(N193="základná",J193,0)</f>
        <v>0</v>
      </c>
      <c r="BF193" s="149">
        <f>IF(N193="znížená",J193,0)</f>
        <v>0</v>
      </c>
      <c r="BG193" s="149">
        <f>IF(N193="zákl. prenesená",J193,0)</f>
        <v>0</v>
      </c>
      <c r="BH193" s="149">
        <f>IF(N193="zníž. prenesená",J193,0)</f>
        <v>0</v>
      </c>
      <c r="BI193" s="149">
        <f>IF(N193="nulová",J193,0)</f>
        <v>0</v>
      </c>
      <c r="BJ193" s="17" t="s">
        <v>123</v>
      </c>
      <c r="BK193" s="149">
        <f>ROUND(I193*H193,2)</f>
        <v>0</v>
      </c>
      <c r="BL193" s="17" t="s">
        <v>122</v>
      </c>
      <c r="BM193" s="148" t="s">
        <v>241</v>
      </c>
    </row>
    <row r="194" spans="2:65" s="12" customFormat="1">
      <c r="B194" s="150"/>
      <c r="D194" s="151" t="s">
        <v>125</v>
      </c>
      <c r="E194" s="152" t="s">
        <v>1</v>
      </c>
      <c r="F194" s="153" t="s">
        <v>242</v>
      </c>
      <c r="H194" s="154">
        <v>10.6</v>
      </c>
      <c r="I194" s="155"/>
      <c r="L194" s="150"/>
      <c r="M194" s="156"/>
      <c r="T194" s="157"/>
      <c r="AT194" s="152" t="s">
        <v>125</v>
      </c>
      <c r="AU194" s="152" t="s">
        <v>123</v>
      </c>
      <c r="AV194" s="12" t="s">
        <v>123</v>
      </c>
      <c r="AW194" s="12" t="s">
        <v>31</v>
      </c>
      <c r="AX194" s="12" t="s">
        <v>83</v>
      </c>
      <c r="AY194" s="152" t="s">
        <v>116</v>
      </c>
    </row>
    <row r="195" spans="2:65" s="1" customFormat="1" ht="24.2" customHeight="1">
      <c r="B195" s="135"/>
      <c r="C195" s="178" t="s">
        <v>7</v>
      </c>
      <c r="D195" s="178" t="s">
        <v>191</v>
      </c>
      <c r="E195" s="179" t="s">
        <v>243</v>
      </c>
      <c r="F195" s="180" t="s">
        <v>244</v>
      </c>
      <c r="G195" s="181" t="s">
        <v>245</v>
      </c>
      <c r="H195" s="182">
        <v>2098.8000000000002</v>
      </c>
      <c r="I195" s="183"/>
      <c r="J195" s="184">
        <f>ROUND(I195*H195,2)</f>
        <v>0</v>
      </c>
      <c r="K195" s="185"/>
      <c r="L195" s="186"/>
      <c r="M195" s="187" t="s">
        <v>1</v>
      </c>
      <c r="N195" s="188" t="s">
        <v>41</v>
      </c>
      <c r="P195" s="146">
        <f>O195*H195</f>
        <v>0</v>
      </c>
      <c r="Q195" s="146">
        <v>1E-3</v>
      </c>
      <c r="R195" s="146">
        <f>Q195*H195</f>
        <v>2.0988000000000002</v>
      </c>
      <c r="S195" s="146">
        <v>0</v>
      </c>
      <c r="T195" s="147">
        <f>S195*H195</f>
        <v>0</v>
      </c>
      <c r="AR195" s="148" t="s">
        <v>159</v>
      </c>
      <c r="AT195" s="148" t="s">
        <v>191</v>
      </c>
      <c r="AU195" s="148" t="s">
        <v>123</v>
      </c>
      <c r="AY195" s="17" t="s">
        <v>116</v>
      </c>
      <c r="BE195" s="149">
        <f>IF(N195="základná",J195,0)</f>
        <v>0</v>
      </c>
      <c r="BF195" s="149">
        <f>IF(N195="znížená",J195,0)</f>
        <v>0</v>
      </c>
      <c r="BG195" s="149">
        <f>IF(N195="zákl. prenesená",J195,0)</f>
        <v>0</v>
      </c>
      <c r="BH195" s="149">
        <f>IF(N195="zníž. prenesená",J195,0)</f>
        <v>0</v>
      </c>
      <c r="BI195" s="149">
        <f>IF(N195="nulová",J195,0)</f>
        <v>0</v>
      </c>
      <c r="BJ195" s="17" t="s">
        <v>123</v>
      </c>
      <c r="BK195" s="149">
        <f>ROUND(I195*H195,2)</f>
        <v>0</v>
      </c>
      <c r="BL195" s="17" t="s">
        <v>122</v>
      </c>
      <c r="BM195" s="148" t="s">
        <v>246</v>
      </c>
    </row>
    <row r="196" spans="2:65" s="13" customFormat="1">
      <c r="B196" s="158"/>
      <c r="D196" s="151" t="s">
        <v>125</v>
      </c>
      <c r="E196" s="159" t="s">
        <v>1</v>
      </c>
      <c r="F196" s="160" t="s">
        <v>247</v>
      </c>
      <c r="H196" s="159" t="s">
        <v>1</v>
      </c>
      <c r="I196" s="161"/>
      <c r="L196" s="158"/>
      <c r="M196" s="162"/>
      <c r="T196" s="163"/>
      <c r="AT196" s="159" t="s">
        <v>125</v>
      </c>
      <c r="AU196" s="159" t="s">
        <v>123</v>
      </c>
      <c r="AV196" s="13" t="s">
        <v>83</v>
      </c>
      <c r="AW196" s="13" t="s">
        <v>31</v>
      </c>
      <c r="AX196" s="13" t="s">
        <v>75</v>
      </c>
      <c r="AY196" s="159" t="s">
        <v>116</v>
      </c>
    </row>
    <row r="197" spans="2:65" s="12" customFormat="1">
      <c r="B197" s="150"/>
      <c r="D197" s="151" t="s">
        <v>125</v>
      </c>
      <c r="E197" s="152" t="s">
        <v>1</v>
      </c>
      <c r="F197" s="153" t="s">
        <v>248</v>
      </c>
      <c r="H197" s="154">
        <v>2098.8000000000002</v>
      </c>
      <c r="I197" s="155"/>
      <c r="L197" s="150"/>
      <c r="M197" s="156"/>
      <c r="T197" s="157"/>
      <c r="AT197" s="152" t="s">
        <v>125</v>
      </c>
      <c r="AU197" s="152" t="s">
        <v>123</v>
      </c>
      <c r="AV197" s="12" t="s">
        <v>123</v>
      </c>
      <c r="AW197" s="12" t="s">
        <v>31</v>
      </c>
      <c r="AX197" s="12" t="s">
        <v>83</v>
      </c>
      <c r="AY197" s="152" t="s">
        <v>116</v>
      </c>
    </row>
    <row r="198" spans="2:65" s="1" customFormat="1" ht="24.2" customHeight="1">
      <c r="B198" s="135"/>
      <c r="C198" s="178" t="s">
        <v>249</v>
      </c>
      <c r="D198" s="178" t="s">
        <v>191</v>
      </c>
      <c r="E198" s="179" t="s">
        <v>250</v>
      </c>
      <c r="F198" s="180" t="s">
        <v>251</v>
      </c>
      <c r="G198" s="181" t="s">
        <v>245</v>
      </c>
      <c r="H198" s="182">
        <v>17097</v>
      </c>
      <c r="I198" s="183"/>
      <c r="J198" s="184">
        <f>ROUND(I198*H198,2)</f>
        <v>0</v>
      </c>
      <c r="K198" s="185"/>
      <c r="L198" s="186"/>
      <c r="M198" s="187" t="s">
        <v>1</v>
      </c>
      <c r="N198" s="188" t="s">
        <v>41</v>
      </c>
      <c r="P198" s="146">
        <f>O198*H198</f>
        <v>0</v>
      </c>
      <c r="Q198" s="146">
        <v>1E-3</v>
      </c>
      <c r="R198" s="146">
        <f>Q198*H198</f>
        <v>17.097000000000001</v>
      </c>
      <c r="S198" s="146">
        <v>0</v>
      </c>
      <c r="T198" s="147">
        <f>S198*H198</f>
        <v>0</v>
      </c>
      <c r="AR198" s="148" t="s">
        <v>159</v>
      </c>
      <c r="AT198" s="148" t="s">
        <v>191</v>
      </c>
      <c r="AU198" s="148" t="s">
        <v>123</v>
      </c>
      <c r="AY198" s="17" t="s">
        <v>116</v>
      </c>
      <c r="BE198" s="149">
        <f>IF(N198="základná",J198,0)</f>
        <v>0</v>
      </c>
      <c r="BF198" s="149">
        <f>IF(N198="znížená",J198,0)</f>
        <v>0</v>
      </c>
      <c r="BG198" s="149">
        <f>IF(N198="zákl. prenesená",J198,0)</f>
        <v>0</v>
      </c>
      <c r="BH198" s="149">
        <f>IF(N198="zníž. prenesená",J198,0)</f>
        <v>0</v>
      </c>
      <c r="BI198" s="149">
        <f>IF(N198="nulová",J198,0)</f>
        <v>0</v>
      </c>
      <c r="BJ198" s="17" t="s">
        <v>123</v>
      </c>
      <c r="BK198" s="149">
        <f>ROUND(I198*H198,2)</f>
        <v>0</v>
      </c>
      <c r="BL198" s="17" t="s">
        <v>122</v>
      </c>
      <c r="BM198" s="148" t="s">
        <v>252</v>
      </c>
    </row>
    <row r="199" spans="2:65" s="13" customFormat="1">
      <c r="B199" s="158"/>
      <c r="D199" s="151" t="s">
        <v>125</v>
      </c>
      <c r="E199" s="159" t="s">
        <v>1</v>
      </c>
      <c r="F199" s="160" t="s">
        <v>253</v>
      </c>
      <c r="H199" s="159" t="s">
        <v>1</v>
      </c>
      <c r="I199" s="161"/>
      <c r="L199" s="158"/>
      <c r="M199" s="162"/>
      <c r="T199" s="163"/>
      <c r="AT199" s="159" t="s">
        <v>125</v>
      </c>
      <c r="AU199" s="159" t="s">
        <v>123</v>
      </c>
      <c r="AV199" s="13" t="s">
        <v>83</v>
      </c>
      <c r="AW199" s="13" t="s">
        <v>31</v>
      </c>
      <c r="AX199" s="13" t="s">
        <v>75</v>
      </c>
      <c r="AY199" s="159" t="s">
        <v>116</v>
      </c>
    </row>
    <row r="200" spans="2:65" s="12" customFormat="1">
      <c r="B200" s="150"/>
      <c r="D200" s="151" t="s">
        <v>125</v>
      </c>
      <c r="E200" s="152" t="s">
        <v>1</v>
      </c>
      <c r="F200" s="153" t="s">
        <v>254</v>
      </c>
      <c r="H200" s="154">
        <v>8.3000000000000007</v>
      </c>
      <c r="I200" s="155"/>
      <c r="L200" s="150"/>
      <c r="M200" s="156"/>
      <c r="T200" s="157"/>
      <c r="AT200" s="152" t="s">
        <v>125</v>
      </c>
      <c r="AU200" s="152" t="s">
        <v>123</v>
      </c>
      <c r="AV200" s="12" t="s">
        <v>123</v>
      </c>
      <c r="AW200" s="12" t="s">
        <v>31</v>
      </c>
      <c r="AX200" s="12" t="s">
        <v>75</v>
      </c>
      <c r="AY200" s="152" t="s">
        <v>116</v>
      </c>
    </row>
    <row r="201" spans="2:65" s="12" customFormat="1">
      <c r="B201" s="150"/>
      <c r="D201" s="151" t="s">
        <v>125</v>
      </c>
      <c r="E201" s="152" t="s">
        <v>1</v>
      </c>
      <c r="F201" s="153" t="s">
        <v>255</v>
      </c>
      <c r="H201" s="154">
        <v>31.8</v>
      </c>
      <c r="I201" s="155"/>
      <c r="L201" s="150"/>
      <c r="M201" s="156"/>
      <c r="T201" s="157"/>
      <c r="AT201" s="152" t="s">
        <v>125</v>
      </c>
      <c r="AU201" s="152" t="s">
        <v>123</v>
      </c>
      <c r="AV201" s="12" t="s">
        <v>123</v>
      </c>
      <c r="AW201" s="12" t="s">
        <v>31</v>
      </c>
      <c r="AX201" s="12" t="s">
        <v>75</v>
      </c>
      <c r="AY201" s="152" t="s">
        <v>116</v>
      </c>
    </row>
    <row r="202" spans="2:65" s="12" customFormat="1">
      <c r="B202" s="150"/>
      <c r="D202" s="151" t="s">
        <v>125</v>
      </c>
      <c r="E202" s="152" t="s">
        <v>1</v>
      </c>
      <c r="F202" s="153" t="s">
        <v>256</v>
      </c>
      <c r="H202" s="154">
        <v>98.9</v>
      </c>
      <c r="I202" s="155"/>
      <c r="L202" s="150"/>
      <c r="M202" s="156"/>
      <c r="T202" s="157"/>
      <c r="AT202" s="152" t="s">
        <v>125</v>
      </c>
      <c r="AU202" s="152" t="s">
        <v>123</v>
      </c>
      <c r="AV202" s="12" t="s">
        <v>123</v>
      </c>
      <c r="AW202" s="12" t="s">
        <v>31</v>
      </c>
      <c r="AX202" s="12" t="s">
        <v>75</v>
      </c>
      <c r="AY202" s="152" t="s">
        <v>116</v>
      </c>
    </row>
    <row r="203" spans="2:65" s="14" customFormat="1">
      <c r="B203" s="164"/>
      <c r="D203" s="151" t="s">
        <v>125</v>
      </c>
      <c r="E203" s="165" t="s">
        <v>1</v>
      </c>
      <c r="F203" s="166" t="s">
        <v>138</v>
      </c>
      <c r="H203" s="167">
        <v>139</v>
      </c>
      <c r="I203" s="168"/>
      <c r="L203" s="164"/>
      <c r="M203" s="169"/>
      <c r="T203" s="170"/>
      <c r="AT203" s="165" t="s">
        <v>125</v>
      </c>
      <c r="AU203" s="165" t="s">
        <v>123</v>
      </c>
      <c r="AV203" s="14" t="s">
        <v>122</v>
      </c>
      <c r="AW203" s="14" t="s">
        <v>31</v>
      </c>
      <c r="AX203" s="14" t="s">
        <v>75</v>
      </c>
      <c r="AY203" s="165" t="s">
        <v>116</v>
      </c>
    </row>
    <row r="204" spans="2:65" s="12" customFormat="1">
      <c r="B204" s="150"/>
      <c r="D204" s="151" t="s">
        <v>125</v>
      </c>
      <c r="E204" s="152" t="s">
        <v>1</v>
      </c>
      <c r="F204" s="153" t="s">
        <v>257</v>
      </c>
      <c r="H204" s="154">
        <v>17097</v>
      </c>
      <c r="I204" s="155"/>
      <c r="L204" s="150"/>
      <c r="M204" s="156"/>
      <c r="T204" s="157"/>
      <c r="AT204" s="152" t="s">
        <v>125</v>
      </c>
      <c r="AU204" s="152" t="s">
        <v>123</v>
      </c>
      <c r="AV204" s="12" t="s">
        <v>123</v>
      </c>
      <c r="AW204" s="12" t="s">
        <v>31</v>
      </c>
      <c r="AX204" s="12" t="s">
        <v>83</v>
      </c>
      <c r="AY204" s="152" t="s">
        <v>116</v>
      </c>
    </row>
    <row r="205" spans="2:65" s="1" customFormat="1" ht="21.75" customHeight="1">
      <c r="B205" s="135"/>
      <c r="C205" s="136" t="s">
        <v>258</v>
      </c>
      <c r="D205" s="136" t="s">
        <v>118</v>
      </c>
      <c r="E205" s="137" t="s">
        <v>259</v>
      </c>
      <c r="F205" s="138" t="s">
        <v>260</v>
      </c>
      <c r="G205" s="139" t="s">
        <v>233</v>
      </c>
      <c r="H205" s="140">
        <v>564</v>
      </c>
      <c r="I205" s="141"/>
      <c r="J205" s="142">
        <f>ROUND(I205*H205,2)</f>
        <v>0</v>
      </c>
      <c r="K205" s="143"/>
      <c r="L205" s="32"/>
      <c r="M205" s="144" t="s">
        <v>1</v>
      </c>
      <c r="N205" s="145" t="s">
        <v>41</v>
      </c>
      <c r="P205" s="146">
        <f>O205*H205</f>
        <v>0</v>
      </c>
      <c r="Q205" s="146">
        <v>0.27050999999999997</v>
      </c>
      <c r="R205" s="146">
        <f>Q205*H205</f>
        <v>152.56763999999998</v>
      </c>
      <c r="S205" s="146">
        <v>0</v>
      </c>
      <c r="T205" s="147">
        <f>S205*H205</f>
        <v>0</v>
      </c>
      <c r="AR205" s="148" t="s">
        <v>122</v>
      </c>
      <c r="AT205" s="148" t="s">
        <v>118</v>
      </c>
      <c r="AU205" s="148" t="s">
        <v>123</v>
      </c>
      <c r="AY205" s="17" t="s">
        <v>116</v>
      </c>
      <c r="BE205" s="149">
        <f>IF(N205="základná",J205,0)</f>
        <v>0</v>
      </c>
      <c r="BF205" s="149">
        <f>IF(N205="znížená",J205,0)</f>
        <v>0</v>
      </c>
      <c r="BG205" s="149">
        <f>IF(N205="zákl. prenesená",J205,0)</f>
        <v>0</v>
      </c>
      <c r="BH205" s="149">
        <f>IF(N205="zníž. prenesená",J205,0)</f>
        <v>0</v>
      </c>
      <c r="BI205" s="149">
        <f>IF(N205="nulová",J205,0)</f>
        <v>0</v>
      </c>
      <c r="BJ205" s="17" t="s">
        <v>123</v>
      </c>
      <c r="BK205" s="149">
        <f>ROUND(I205*H205,2)</f>
        <v>0</v>
      </c>
      <c r="BL205" s="17" t="s">
        <v>122</v>
      </c>
      <c r="BM205" s="148" t="s">
        <v>261</v>
      </c>
    </row>
    <row r="206" spans="2:65" s="12" customFormat="1">
      <c r="B206" s="150"/>
      <c r="D206" s="151" t="s">
        <v>125</v>
      </c>
      <c r="E206" s="152" t="s">
        <v>1</v>
      </c>
      <c r="F206" s="153" t="s">
        <v>262</v>
      </c>
      <c r="H206" s="154">
        <v>564</v>
      </c>
      <c r="I206" s="155"/>
      <c r="L206" s="150"/>
      <c r="M206" s="156"/>
      <c r="T206" s="157"/>
      <c r="AT206" s="152" t="s">
        <v>125</v>
      </c>
      <c r="AU206" s="152" t="s">
        <v>123</v>
      </c>
      <c r="AV206" s="12" t="s">
        <v>123</v>
      </c>
      <c r="AW206" s="12" t="s">
        <v>31</v>
      </c>
      <c r="AX206" s="12" t="s">
        <v>83</v>
      </c>
      <c r="AY206" s="152" t="s">
        <v>116</v>
      </c>
    </row>
    <row r="207" spans="2:65" s="1" customFormat="1" ht="27.75" customHeight="1">
      <c r="B207" s="135"/>
      <c r="C207" s="178" t="s">
        <v>263</v>
      </c>
      <c r="D207" s="178" t="s">
        <v>191</v>
      </c>
      <c r="E207" s="179" t="s">
        <v>264</v>
      </c>
      <c r="F207" s="180" t="s">
        <v>294</v>
      </c>
      <c r="G207" s="181" t="s">
        <v>188</v>
      </c>
      <c r="H207" s="182">
        <v>141</v>
      </c>
      <c r="I207" s="183"/>
      <c r="J207" s="184">
        <f>ROUND(I207*H207,2)</f>
        <v>0</v>
      </c>
      <c r="K207" s="185"/>
      <c r="L207" s="186"/>
      <c r="M207" s="187" t="s">
        <v>1</v>
      </c>
      <c r="N207" s="188" t="s">
        <v>41</v>
      </c>
      <c r="P207" s="146">
        <f>O207*H207</f>
        <v>0</v>
      </c>
      <c r="Q207" s="146">
        <v>0</v>
      </c>
      <c r="R207" s="146">
        <f>Q207*H207</f>
        <v>0</v>
      </c>
      <c r="S207" s="146">
        <v>0</v>
      </c>
      <c r="T207" s="147">
        <f>S207*H207</f>
        <v>0</v>
      </c>
      <c r="AR207" s="148" t="s">
        <v>159</v>
      </c>
      <c r="AT207" s="148" t="s">
        <v>191</v>
      </c>
      <c r="AU207" s="148" t="s">
        <v>123</v>
      </c>
      <c r="AY207" s="17" t="s">
        <v>116</v>
      </c>
      <c r="BE207" s="149">
        <f>IF(N207="základná",J207,0)</f>
        <v>0</v>
      </c>
      <c r="BF207" s="149">
        <f>IF(N207="znížená",J207,0)</f>
        <v>0</v>
      </c>
      <c r="BG207" s="149">
        <f>IF(N207="zákl. prenesená",J207,0)</f>
        <v>0</v>
      </c>
      <c r="BH207" s="149">
        <f>IF(N207="zníž. prenesená",J207,0)</f>
        <v>0</v>
      </c>
      <c r="BI207" s="149">
        <f>IF(N207="nulová",J207,0)</f>
        <v>0</v>
      </c>
      <c r="BJ207" s="17" t="s">
        <v>123</v>
      </c>
      <c r="BK207" s="149">
        <f>ROUND(I207*H207,2)</f>
        <v>0</v>
      </c>
      <c r="BL207" s="17" t="s">
        <v>122</v>
      </c>
      <c r="BM207" s="148" t="s">
        <v>265</v>
      </c>
    </row>
    <row r="208" spans="2:65" s="12" customFormat="1">
      <c r="B208" s="150"/>
      <c r="D208" s="151" t="s">
        <v>125</v>
      </c>
      <c r="E208" s="152" t="s">
        <v>1</v>
      </c>
      <c r="F208" s="153" t="s">
        <v>293</v>
      </c>
      <c r="H208" s="154">
        <v>141</v>
      </c>
      <c r="I208" s="155"/>
      <c r="L208" s="150"/>
      <c r="M208" s="156"/>
      <c r="T208" s="157"/>
      <c r="AT208" s="152" t="s">
        <v>125</v>
      </c>
      <c r="AU208" s="152" t="s">
        <v>123</v>
      </c>
      <c r="AV208" s="12" t="s">
        <v>123</v>
      </c>
      <c r="AW208" s="12" t="s">
        <v>31</v>
      </c>
      <c r="AX208" s="12" t="s">
        <v>83</v>
      </c>
      <c r="AY208" s="152" t="s">
        <v>116</v>
      </c>
    </row>
    <row r="209" spans="2:65" s="11" customFormat="1" ht="22.9" customHeight="1">
      <c r="B209" s="123"/>
      <c r="D209" s="124" t="s">
        <v>74</v>
      </c>
      <c r="E209" s="133" t="s">
        <v>266</v>
      </c>
      <c r="F209" s="133" t="s">
        <v>267</v>
      </c>
      <c r="I209" s="126"/>
      <c r="J209" s="134">
        <f>BK209</f>
        <v>0</v>
      </c>
      <c r="L209" s="123"/>
      <c r="M209" s="128"/>
      <c r="P209" s="129">
        <f>P210</f>
        <v>0</v>
      </c>
      <c r="R209" s="129">
        <f>R210</f>
        <v>0</v>
      </c>
      <c r="T209" s="130">
        <f>T210</f>
        <v>0</v>
      </c>
      <c r="AR209" s="124" t="s">
        <v>83</v>
      </c>
      <c r="AT209" s="131" t="s">
        <v>74</v>
      </c>
      <c r="AU209" s="131" t="s">
        <v>83</v>
      </c>
      <c r="AY209" s="124" t="s">
        <v>116</v>
      </c>
      <c r="BK209" s="132">
        <f>BK210</f>
        <v>0</v>
      </c>
    </row>
    <row r="210" spans="2:65" s="1" customFormat="1" ht="33" customHeight="1">
      <c r="B210" s="135"/>
      <c r="C210" s="136" t="s">
        <v>268</v>
      </c>
      <c r="D210" s="136" t="s">
        <v>118</v>
      </c>
      <c r="E210" s="137" t="s">
        <v>269</v>
      </c>
      <c r="F210" s="138" t="s">
        <v>270</v>
      </c>
      <c r="G210" s="139" t="s">
        <v>200</v>
      </c>
      <c r="H210" s="140">
        <v>588.76800000000003</v>
      </c>
      <c r="I210" s="141"/>
      <c r="J210" s="142">
        <f>ROUND(I210*H210,2)</f>
        <v>0</v>
      </c>
      <c r="K210" s="143"/>
      <c r="L210" s="32"/>
      <c r="M210" s="144" t="s">
        <v>1</v>
      </c>
      <c r="N210" s="145" t="s">
        <v>41</v>
      </c>
      <c r="P210" s="146">
        <f>O210*H210</f>
        <v>0</v>
      </c>
      <c r="Q210" s="146">
        <v>0</v>
      </c>
      <c r="R210" s="146">
        <f>Q210*H210</f>
        <v>0</v>
      </c>
      <c r="S210" s="146">
        <v>0</v>
      </c>
      <c r="T210" s="147">
        <f>S210*H210</f>
        <v>0</v>
      </c>
      <c r="AR210" s="148" t="s">
        <v>122</v>
      </c>
      <c r="AT210" s="148" t="s">
        <v>118</v>
      </c>
      <c r="AU210" s="148" t="s">
        <v>123</v>
      </c>
      <c r="AY210" s="17" t="s">
        <v>116</v>
      </c>
      <c r="BE210" s="149">
        <f>IF(N210="základná",J210,0)</f>
        <v>0</v>
      </c>
      <c r="BF210" s="149">
        <f>IF(N210="znížená",J210,0)</f>
        <v>0</v>
      </c>
      <c r="BG210" s="149">
        <f>IF(N210="zákl. prenesená",J210,0)</f>
        <v>0</v>
      </c>
      <c r="BH210" s="149">
        <f>IF(N210="zníž. prenesená",J210,0)</f>
        <v>0</v>
      </c>
      <c r="BI210" s="149">
        <f>IF(N210="nulová",J210,0)</f>
        <v>0</v>
      </c>
      <c r="BJ210" s="17" t="s">
        <v>123</v>
      </c>
      <c r="BK210" s="149">
        <f>ROUND(I210*H210,2)</f>
        <v>0</v>
      </c>
      <c r="BL210" s="17" t="s">
        <v>122</v>
      </c>
      <c r="BM210" s="148" t="s">
        <v>271</v>
      </c>
    </row>
    <row r="211" spans="2:65" s="11" customFormat="1" ht="25.9" customHeight="1">
      <c r="B211" s="123"/>
      <c r="D211" s="124" t="s">
        <v>74</v>
      </c>
      <c r="E211" s="125" t="s">
        <v>272</v>
      </c>
      <c r="F211" s="125" t="s">
        <v>273</v>
      </c>
      <c r="I211" s="126"/>
      <c r="J211" s="127">
        <f>BK211</f>
        <v>0</v>
      </c>
      <c r="L211" s="123"/>
      <c r="M211" s="128"/>
      <c r="P211" s="129">
        <f>P212</f>
        <v>0</v>
      </c>
      <c r="R211" s="129">
        <f>R212</f>
        <v>8.3761039999999998</v>
      </c>
      <c r="T211" s="130">
        <f>T212</f>
        <v>0</v>
      </c>
      <c r="AR211" s="124" t="s">
        <v>123</v>
      </c>
      <c r="AT211" s="131" t="s">
        <v>74</v>
      </c>
      <c r="AU211" s="131" t="s">
        <v>75</v>
      </c>
      <c r="AY211" s="124" t="s">
        <v>116</v>
      </c>
      <c r="BK211" s="132">
        <f>BK212</f>
        <v>0</v>
      </c>
    </row>
    <row r="212" spans="2:65" s="11" customFormat="1" ht="22.9" customHeight="1">
      <c r="B212" s="123"/>
      <c r="D212" s="124" t="s">
        <v>74</v>
      </c>
      <c r="E212" s="133" t="s">
        <v>274</v>
      </c>
      <c r="F212" s="133" t="s">
        <v>275</v>
      </c>
      <c r="I212" s="126"/>
      <c r="J212" s="134">
        <f>BK212</f>
        <v>0</v>
      </c>
      <c r="L212" s="123"/>
      <c r="M212" s="128"/>
      <c r="P212" s="129">
        <f>SUM(P213:P220)</f>
        <v>0</v>
      </c>
      <c r="R212" s="129">
        <f>SUM(R213:R220)</f>
        <v>8.3761039999999998</v>
      </c>
      <c r="T212" s="130">
        <f>SUM(T213:T220)</f>
        <v>0</v>
      </c>
      <c r="AR212" s="124" t="s">
        <v>123</v>
      </c>
      <c r="AT212" s="131" t="s">
        <v>74</v>
      </c>
      <c r="AU212" s="131" t="s">
        <v>83</v>
      </c>
      <c r="AY212" s="124" t="s">
        <v>116</v>
      </c>
      <c r="BK212" s="132">
        <f>SUM(BK213:BK220)</f>
        <v>0</v>
      </c>
    </row>
    <row r="213" spans="2:65" s="1" customFormat="1" ht="24.2" customHeight="1">
      <c r="B213" s="135"/>
      <c r="C213" s="136" t="s">
        <v>276</v>
      </c>
      <c r="D213" s="136" t="s">
        <v>118</v>
      </c>
      <c r="E213" s="137" t="s">
        <v>277</v>
      </c>
      <c r="F213" s="138" t="s">
        <v>278</v>
      </c>
      <c r="G213" s="139" t="s">
        <v>212</v>
      </c>
      <c r="H213" s="140">
        <v>96.8</v>
      </c>
      <c r="I213" s="141"/>
      <c r="J213" s="142">
        <f>ROUND(I213*H213,2)</f>
        <v>0</v>
      </c>
      <c r="K213" s="143"/>
      <c r="L213" s="32"/>
      <c r="M213" s="144" t="s">
        <v>1</v>
      </c>
      <c r="N213" s="145" t="s">
        <v>41</v>
      </c>
      <c r="P213" s="146">
        <f>O213*H213</f>
        <v>0</v>
      </c>
      <c r="Q213" s="146">
        <v>2.6530000000000001E-2</v>
      </c>
      <c r="R213" s="146">
        <f>Q213*H213</f>
        <v>2.5681039999999999</v>
      </c>
      <c r="S213" s="146">
        <v>0</v>
      </c>
      <c r="T213" s="147">
        <f>S213*H213</f>
        <v>0</v>
      </c>
      <c r="AR213" s="148" t="s">
        <v>216</v>
      </c>
      <c r="AT213" s="148" t="s">
        <v>118</v>
      </c>
      <c r="AU213" s="148" t="s">
        <v>123</v>
      </c>
      <c r="AY213" s="17" t="s">
        <v>116</v>
      </c>
      <c r="BE213" s="149">
        <f>IF(N213="základná",J213,0)</f>
        <v>0</v>
      </c>
      <c r="BF213" s="149">
        <f>IF(N213="znížená",J213,0)</f>
        <v>0</v>
      </c>
      <c r="BG213" s="149">
        <f>IF(N213="zákl. prenesená",J213,0)</f>
        <v>0</v>
      </c>
      <c r="BH213" s="149">
        <f>IF(N213="zníž. prenesená",J213,0)</f>
        <v>0</v>
      </c>
      <c r="BI213" s="149">
        <f>IF(N213="nulová",J213,0)</f>
        <v>0</v>
      </c>
      <c r="BJ213" s="17" t="s">
        <v>123</v>
      </c>
      <c r="BK213" s="149">
        <f>ROUND(I213*H213,2)</f>
        <v>0</v>
      </c>
      <c r="BL213" s="17" t="s">
        <v>216</v>
      </c>
      <c r="BM213" s="148" t="s">
        <v>279</v>
      </c>
    </row>
    <row r="214" spans="2:65" s="13" customFormat="1">
      <c r="B214" s="158"/>
      <c r="D214" s="151" t="s">
        <v>125</v>
      </c>
      <c r="E214" s="159" t="s">
        <v>1</v>
      </c>
      <c r="F214" s="160" t="s">
        <v>280</v>
      </c>
      <c r="H214" s="159" t="s">
        <v>1</v>
      </c>
      <c r="I214" s="161"/>
      <c r="L214" s="158"/>
      <c r="M214" s="162"/>
      <c r="T214" s="163"/>
      <c r="AT214" s="159" t="s">
        <v>125</v>
      </c>
      <c r="AU214" s="159" t="s">
        <v>123</v>
      </c>
      <c r="AV214" s="13" t="s">
        <v>83</v>
      </c>
      <c r="AW214" s="13" t="s">
        <v>31</v>
      </c>
      <c r="AX214" s="13" t="s">
        <v>75</v>
      </c>
      <c r="AY214" s="159" t="s">
        <v>116</v>
      </c>
    </row>
    <row r="215" spans="2:65" s="12" customFormat="1">
      <c r="B215" s="150"/>
      <c r="D215" s="151" t="s">
        <v>125</v>
      </c>
      <c r="E215" s="152" t="s">
        <v>1</v>
      </c>
      <c r="F215" s="153" t="s">
        <v>281</v>
      </c>
      <c r="H215" s="154">
        <v>74.8</v>
      </c>
      <c r="I215" s="155"/>
      <c r="L215" s="150"/>
      <c r="M215" s="156"/>
      <c r="T215" s="157"/>
      <c r="AT215" s="152" t="s">
        <v>125</v>
      </c>
      <c r="AU215" s="152" t="s">
        <v>123</v>
      </c>
      <c r="AV215" s="12" t="s">
        <v>123</v>
      </c>
      <c r="AW215" s="12" t="s">
        <v>31</v>
      </c>
      <c r="AX215" s="12" t="s">
        <v>75</v>
      </c>
      <c r="AY215" s="152" t="s">
        <v>116</v>
      </c>
    </row>
    <row r="216" spans="2:65" s="13" customFormat="1">
      <c r="B216" s="158"/>
      <c r="D216" s="151" t="s">
        <v>125</v>
      </c>
      <c r="E216" s="159" t="s">
        <v>1</v>
      </c>
      <c r="F216" s="160" t="s">
        <v>282</v>
      </c>
      <c r="H216" s="159" t="s">
        <v>1</v>
      </c>
      <c r="I216" s="161"/>
      <c r="L216" s="158"/>
      <c r="M216" s="162"/>
      <c r="T216" s="163"/>
      <c r="AT216" s="159" t="s">
        <v>125</v>
      </c>
      <c r="AU216" s="159" t="s">
        <v>123</v>
      </c>
      <c r="AV216" s="13" t="s">
        <v>83</v>
      </c>
      <c r="AW216" s="13" t="s">
        <v>31</v>
      </c>
      <c r="AX216" s="13" t="s">
        <v>75</v>
      </c>
      <c r="AY216" s="159" t="s">
        <v>116</v>
      </c>
    </row>
    <row r="217" spans="2:65" s="12" customFormat="1">
      <c r="B217" s="150"/>
      <c r="D217" s="151" t="s">
        <v>125</v>
      </c>
      <c r="E217" s="152" t="s">
        <v>1</v>
      </c>
      <c r="F217" s="153" t="s">
        <v>283</v>
      </c>
      <c r="H217" s="154">
        <v>22</v>
      </c>
      <c r="I217" s="155"/>
      <c r="L217" s="150"/>
      <c r="M217" s="156"/>
      <c r="T217" s="157"/>
      <c r="AT217" s="152" t="s">
        <v>125</v>
      </c>
      <c r="AU217" s="152" t="s">
        <v>123</v>
      </c>
      <c r="AV217" s="12" t="s">
        <v>123</v>
      </c>
      <c r="AW217" s="12" t="s">
        <v>31</v>
      </c>
      <c r="AX217" s="12" t="s">
        <v>75</v>
      </c>
      <c r="AY217" s="152" t="s">
        <v>116</v>
      </c>
    </row>
    <row r="218" spans="2:65" s="14" customFormat="1">
      <c r="B218" s="164"/>
      <c r="D218" s="151" t="s">
        <v>125</v>
      </c>
      <c r="E218" s="165" t="s">
        <v>1</v>
      </c>
      <c r="F218" s="166" t="s">
        <v>138</v>
      </c>
      <c r="H218" s="167">
        <v>96.8</v>
      </c>
      <c r="I218" s="168"/>
      <c r="L218" s="164"/>
      <c r="M218" s="169"/>
      <c r="T218" s="170"/>
      <c r="AT218" s="165" t="s">
        <v>125</v>
      </c>
      <c r="AU218" s="165" t="s">
        <v>123</v>
      </c>
      <c r="AV218" s="14" t="s">
        <v>122</v>
      </c>
      <c r="AW218" s="14" t="s">
        <v>31</v>
      </c>
      <c r="AX218" s="14" t="s">
        <v>83</v>
      </c>
      <c r="AY218" s="165" t="s">
        <v>116</v>
      </c>
    </row>
    <row r="219" spans="2:65" s="1" customFormat="1" ht="24.2" customHeight="1">
      <c r="B219" s="135"/>
      <c r="C219" s="178" t="s">
        <v>284</v>
      </c>
      <c r="D219" s="178" t="s">
        <v>191</v>
      </c>
      <c r="E219" s="179" t="s">
        <v>285</v>
      </c>
      <c r="F219" s="180" t="s">
        <v>286</v>
      </c>
      <c r="G219" s="181" t="s">
        <v>212</v>
      </c>
      <c r="H219" s="182">
        <v>96.8</v>
      </c>
      <c r="I219" s="183"/>
      <c r="J219" s="184">
        <f>ROUND(I219*H219,2)</f>
        <v>0</v>
      </c>
      <c r="K219" s="185"/>
      <c r="L219" s="186"/>
      <c r="M219" s="187" t="s">
        <v>1</v>
      </c>
      <c r="N219" s="188" t="s">
        <v>41</v>
      </c>
      <c r="P219" s="146">
        <f>O219*H219</f>
        <v>0</v>
      </c>
      <c r="Q219" s="146">
        <v>0.06</v>
      </c>
      <c r="R219" s="146">
        <f>Q219*H219</f>
        <v>5.8079999999999998</v>
      </c>
      <c r="S219" s="146">
        <v>0</v>
      </c>
      <c r="T219" s="147">
        <f>S219*H219</f>
        <v>0</v>
      </c>
      <c r="AR219" s="148" t="s">
        <v>287</v>
      </c>
      <c r="AT219" s="148" t="s">
        <v>191</v>
      </c>
      <c r="AU219" s="148" t="s">
        <v>123</v>
      </c>
      <c r="AY219" s="17" t="s">
        <v>116</v>
      </c>
      <c r="BE219" s="149">
        <f>IF(N219="základná",J219,0)</f>
        <v>0</v>
      </c>
      <c r="BF219" s="149">
        <f>IF(N219="znížená",J219,0)</f>
        <v>0</v>
      </c>
      <c r="BG219" s="149">
        <f>IF(N219="zákl. prenesená",J219,0)</f>
        <v>0</v>
      </c>
      <c r="BH219" s="149">
        <f>IF(N219="zníž. prenesená",J219,0)</f>
        <v>0</v>
      </c>
      <c r="BI219" s="149">
        <f>IF(N219="nulová",J219,0)</f>
        <v>0</v>
      </c>
      <c r="BJ219" s="17" t="s">
        <v>123</v>
      </c>
      <c r="BK219" s="149">
        <f>ROUND(I219*H219,2)</f>
        <v>0</v>
      </c>
      <c r="BL219" s="17" t="s">
        <v>216</v>
      </c>
      <c r="BM219" s="148" t="s">
        <v>288</v>
      </c>
    </row>
    <row r="220" spans="2:65" s="1" customFormat="1" ht="24.2" customHeight="1">
      <c r="B220" s="135"/>
      <c r="C220" s="136" t="s">
        <v>289</v>
      </c>
      <c r="D220" s="136" t="s">
        <v>118</v>
      </c>
      <c r="E220" s="137" t="s">
        <v>290</v>
      </c>
      <c r="F220" s="138" t="s">
        <v>291</v>
      </c>
      <c r="G220" s="139" t="s">
        <v>200</v>
      </c>
      <c r="H220" s="140">
        <v>8.3759999999999994</v>
      </c>
      <c r="I220" s="141"/>
      <c r="J220" s="142">
        <f>ROUND(I220*H220,2)</f>
        <v>0</v>
      </c>
      <c r="K220" s="143"/>
      <c r="L220" s="32"/>
      <c r="M220" s="189" t="s">
        <v>1</v>
      </c>
      <c r="N220" s="190" t="s">
        <v>41</v>
      </c>
      <c r="O220" s="191"/>
      <c r="P220" s="192">
        <f>O220*H220</f>
        <v>0</v>
      </c>
      <c r="Q220" s="192">
        <v>0</v>
      </c>
      <c r="R220" s="192">
        <f>Q220*H220</f>
        <v>0</v>
      </c>
      <c r="S220" s="192">
        <v>0</v>
      </c>
      <c r="T220" s="193">
        <f>S220*H220</f>
        <v>0</v>
      </c>
      <c r="AR220" s="148" t="s">
        <v>216</v>
      </c>
      <c r="AT220" s="148" t="s">
        <v>118</v>
      </c>
      <c r="AU220" s="148" t="s">
        <v>123</v>
      </c>
      <c r="AY220" s="17" t="s">
        <v>116</v>
      </c>
      <c r="BE220" s="149">
        <f>IF(N220="základná",J220,0)</f>
        <v>0</v>
      </c>
      <c r="BF220" s="149">
        <f>IF(N220="znížená",J220,0)</f>
        <v>0</v>
      </c>
      <c r="BG220" s="149">
        <f>IF(N220="zákl. prenesená",J220,0)</f>
        <v>0</v>
      </c>
      <c r="BH220" s="149">
        <f>IF(N220="zníž. prenesená",J220,0)</f>
        <v>0</v>
      </c>
      <c r="BI220" s="149">
        <f>IF(N220="nulová",J220,0)</f>
        <v>0</v>
      </c>
      <c r="BJ220" s="17" t="s">
        <v>123</v>
      </c>
      <c r="BK220" s="149">
        <f>ROUND(I220*H220,2)</f>
        <v>0</v>
      </c>
      <c r="BL220" s="17" t="s">
        <v>216</v>
      </c>
      <c r="BM220" s="148" t="s">
        <v>292</v>
      </c>
    </row>
    <row r="221" spans="2:65" s="1" customFormat="1" ht="6.95" customHeight="1">
      <c r="B221" s="47"/>
      <c r="C221" s="48"/>
      <c r="D221" s="48"/>
      <c r="E221" s="48"/>
      <c r="F221" s="48"/>
      <c r="G221" s="48"/>
      <c r="H221" s="48"/>
      <c r="I221" s="48"/>
      <c r="J221" s="48"/>
      <c r="K221" s="48"/>
      <c r="L221" s="32"/>
    </row>
  </sheetData>
  <autoFilter ref="C124:K220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SO-01 - SO-01-Odrážky a p...</vt:lpstr>
      <vt:lpstr>'Rekapitulácia stavby'!Názvy_tlače</vt:lpstr>
      <vt:lpstr>'SO-01 - SO-01-Odrážky a p...'!Názvy_tlače</vt:lpstr>
      <vt:lpstr>'Rekapitulácia stavby'!Oblasť_tlače</vt:lpstr>
      <vt:lpstr>'SO-01 - SO-01-Odrážky a p...'!Oblasť_tlače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Jurčo</dc:creator>
  <cp:lastModifiedBy>MMprojekt KK</cp:lastModifiedBy>
  <cp:lastPrinted>2024-10-18T07:38:23Z</cp:lastPrinted>
  <dcterms:created xsi:type="dcterms:W3CDTF">2024-10-01T13:25:54Z</dcterms:created>
  <dcterms:modified xsi:type="dcterms:W3CDTF">2024-10-23T16:30:20Z</dcterms:modified>
</cp:coreProperties>
</file>