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S:\VO\Súťaže 2024\6 DNS 2024\Oprava striech\Výzva_08_2024\výzva\"/>
    </mc:Choice>
  </mc:AlternateContent>
  <xr:revisionPtr revIDLastSave="0" documentId="8_{3771AA0E-1F5F-46ED-8B89-C2264F64946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ácia stavby" sheetId="1" r:id="rId1"/>
    <sheet name="Výmena strešného svetlíka" sheetId="2" r:id="rId2"/>
  </sheets>
  <definedNames>
    <definedName name="_xlnm._FilterDatabase" localSheetId="1" hidden="1">'Výmena strešného svetlíka'!$C$134:$K$194</definedName>
    <definedName name="_xlnm.Print_Titles" localSheetId="0">'Rekapitulácia stavby'!$92:$92</definedName>
    <definedName name="_xlnm.Print_Titles" localSheetId="1">'Výmena strešného svetlíka'!$134:$134</definedName>
    <definedName name="_xlnm.Print_Area" localSheetId="0">'Rekapitulácia stavby'!$D$4:$AO$76,'Rekapitulácia stavby'!$C$82:$AQ$103</definedName>
    <definedName name="_xlnm.Print_Area" localSheetId="1">'Výmena strešného svetlíka'!$C$4:$J$76,'Výmena strešného svetlíka'!$C$82:$J$116,'Výmena strešného svetlíka'!$C$122:$J$194</definedName>
  </definedNames>
  <calcPr calcId="181029"/>
</workbook>
</file>

<file path=xl/calcChain.xml><?xml version="1.0" encoding="utf-8"?>
<calcChain xmlns="http://schemas.openxmlformats.org/spreadsheetml/2006/main">
  <c r="J39" i="2" l="1"/>
  <c r="J38" i="2"/>
  <c r="AY95" i="1" s="1"/>
  <c r="J37" i="2"/>
  <c r="AX95" i="1" s="1"/>
  <c r="BI194" i="2"/>
  <c r="BH194" i="2"/>
  <c r="BG194" i="2"/>
  <c r="BE194" i="2"/>
  <c r="BK194" i="2"/>
  <c r="J194" i="2" s="1"/>
  <c r="BF194" i="2" s="1"/>
  <c r="BI193" i="2"/>
  <c r="BH193" i="2"/>
  <c r="BG193" i="2"/>
  <c r="BE193" i="2"/>
  <c r="BK193" i="2"/>
  <c r="J193" i="2" s="1"/>
  <c r="BF193" i="2" s="1"/>
  <c r="BI192" i="2"/>
  <c r="BH192" i="2"/>
  <c r="BG192" i="2"/>
  <c r="BE192" i="2"/>
  <c r="BK192" i="2"/>
  <c r="J192" i="2" s="1"/>
  <c r="BF192" i="2" s="1"/>
  <c r="BI191" i="2"/>
  <c r="BH191" i="2"/>
  <c r="BG191" i="2"/>
  <c r="BE191" i="2"/>
  <c r="BK191" i="2"/>
  <c r="J191" i="2" s="1"/>
  <c r="BF191" i="2" s="1"/>
  <c r="BI190" i="2"/>
  <c r="BH190" i="2"/>
  <c r="BG190" i="2"/>
  <c r="BE190" i="2"/>
  <c r="BK190" i="2"/>
  <c r="J190" i="2" s="1"/>
  <c r="BF190" i="2" s="1"/>
  <c r="BI188" i="2"/>
  <c r="BH188" i="2"/>
  <c r="BG188" i="2"/>
  <c r="BE188" i="2"/>
  <c r="T188" i="2"/>
  <c r="R188" i="2"/>
  <c r="P188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2" i="2"/>
  <c r="BH182" i="2"/>
  <c r="BG182" i="2"/>
  <c r="BE182" i="2"/>
  <c r="T182" i="2"/>
  <c r="R182" i="2"/>
  <c r="P182" i="2"/>
  <c r="BI180" i="2"/>
  <c r="BH180" i="2"/>
  <c r="BG180" i="2"/>
  <c r="BE180" i="2"/>
  <c r="T180" i="2"/>
  <c r="R180" i="2"/>
  <c r="P180" i="2"/>
  <c r="BI177" i="2"/>
  <c r="BH177" i="2"/>
  <c r="BG177" i="2"/>
  <c r="BE177" i="2"/>
  <c r="T177" i="2"/>
  <c r="R177" i="2"/>
  <c r="P177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69" i="2"/>
  <c r="BH169" i="2"/>
  <c r="BG169" i="2"/>
  <c r="BE169" i="2"/>
  <c r="T169" i="2"/>
  <c r="R169" i="2"/>
  <c r="P169" i="2"/>
  <c r="BI167" i="2"/>
  <c r="BH167" i="2"/>
  <c r="BG167" i="2"/>
  <c r="BE167" i="2"/>
  <c r="T167" i="2"/>
  <c r="R167" i="2"/>
  <c r="P167" i="2"/>
  <c r="BI164" i="2"/>
  <c r="BH164" i="2"/>
  <c r="BG164" i="2"/>
  <c r="BE164" i="2"/>
  <c r="T164" i="2"/>
  <c r="R164" i="2"/>
  <c r="P164" i="2"/>
  <c r="BI161" i="2"/>
  <c r="BH161" i="2"/>
  <c r="BG161" i="2"/>
  <c r="BE161" i="2"/>
  <c r="T161" i="2"/>
  <c r="T160" i="2"/>
  <c r="R161" i="2"/>
  <c r="R160" i="2" s="1"/>
  <c r="P161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7" i="2"/>
  <c r="BH147" i="2"/>
  <c r="BG147" i="2"/>
  <c r="BE147" i="2"/>
  <c r="T147" i="2"/>
  <c r="R147" i="2"/>
  <c r="P147" i="2"/>
  <c r="BI144" i="2"/>
  <c r="BH144" i="2"/>
  <c r="BG144" i="2"/>
  <c r="BE144" i="2"/>
  <c r="T144" i="2"/>
  <c r="R144" i="2"/>
  <c r="P144" i="2"/>
  <c r="BI142" i="2"/>
  <c r="BH142" i="2"/>
  <c r="BG142" i="2"/>
  <c r="BE142" i="2"/>
  <c r="T142" i="2"/>
  <c r="R142" i="2"/>
  <c r="P142" i="2"/>
  <c r="BI138" i="2"/>
  <c r="BH138" i="2"/>
  <c r="BG138" i="2"/>
  <c r="BE138" i="2"/>
  <c r="T138" i="2"/>
  <c r="T137" i="2" s="1"/>
  <c r="R138" i="2"/>
  <c r="R137" i="2"/>
  <c r="P138" i="2"/>
  <c r="P137" i="2" s="1"/>
  <c r="F131" i="2"/>
  <c r="F129" i="2"/>
  <c r="E127" i="2"/>
  <c r="BI114" i="2"/>
  <c r="BH114" i="2"/>
  <c r="BG114" i="2"/>
  <c r="BE114" i="2"/>
  <c r="BI113" i="2"/>
  <c r="BH113" i="2"/>
  <c r="BG113" i="2"/>
  <c r="BF113" i="2"/>
  <c r="BE113" i="2"/>
  <c r="BI112" i="2"/>
  <c r="BH112" i="2"/>
  <c r="BG112" i="2"/>
  <c r="BF112" i="2"/>
  <c r="BE112" i="2"/>
  <c r="BI111" i="2"/>
  <c r="BH111" i="2"/>
  <c r="BG111" i="2"/>
  <c r="BF111" i="2"/>
  <c r="BE111" i="2"/>
  <c r="BI110" i="2"/>
  <c r="BH110" i="2"/>
  <c r="BG110" i="2"/>
  <c r="BF110" i="2"/>
  <c r="BE110" i="2"/>
  <c r="BI109" i="2"/>
  <c r="BH109" i="2"/>
  <c r="BG109" i="2"/>
  <c r="BF109" i="2"/>
  <c r="BE109" i="2"/>
  <c r="F91" i="2"/>
  <c r="F89" i="2"/>
  <c r="E87" i="2"/>
  <c r="J24" i="2"/>
  <c r="E24" i="2"/>
  <c r="J132" i="2" s="1"/>
  <c r="J23" i="2"/>
  <c r="J21" i="2"/>
  <c r="E21" i="2"/>
  <c r="J131" i="2" s="1"/>
  <c r="J20" i="2"/>
  <c r="J18" i="2"/>
  <c r="E18" i="2"/>
  <c r="F92" i="2" s="1"/>
  <c r="J17" i="2"/>
  <c r="J12" i="2"/>
  <c r="J89" i="2" s="1"/>
  <c r="E7" i="2"/>
  <c r="E125" i="2" s="1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CK98" i="1"/>
  <c r="CJ98" i="1"/>
  <c r="CI98" i="1"/>
  <c r="CH98" i="1"/>
  <c r="CG98" i="1"/>
  <c r="CF98" i="1"/>
  <c r="BZ98" i="1"/>
  <c r="CE98" i="1"/>
  <c r="L90" i="1"/>
  <c r="AM90" i="1"/>
  <c r="AM89" i="1"/>
  <c r="L89" i="1"/>
  <c r="AM87" i="1"/>
  <c r="L87" i="1"/>
  <c r="L85" i="1"/>
  <c r="L84" i="1"/>
  <c r="J175" i="2"/>
  <c r="J177" i="2"/>
  <c r="BK182" i="2"/>
  <c r="BK159" i="2"/>
  <c r="J147" i="2"/>
  <c r="BK153" i="2"/>
  <c r="J164" i="2"/>
  <c r="BK180" i="2"/>
  <c r="J157" i="2"/>
  <c r="J138" i="2"/>
  <c r="BK174" i="2"/>
  <c r="BK169" i="2"/>
  <c r="BK142" i="2"/>
  <c r="BK147" i="2"/>
  <c r="J167" i="2"/>
  <c r="BK177" i="2"/>
  <c r="J155" i="2"/>
  <c r="J161" i="2"/>
  <c r="J142" i="2"/>
  <c r="BK173" i="2"/>
  <c r="J173" i="2"/>
  <c r="BK185" i="2"/>
  <c r="BK164" i="2"/>
  <c r="BK151" i="2"/>
  <c r="J169" i="2"/>
  <c r="J151" i="2"/>
  <c r="AS94" i="1"/>
  <c r="J182" i="2"/>
  <c r="J156" i="2"/>
  <c r="J159" i="2"/>
  <c r="J185" i="2"/>
  <c r="BK167" i="2"/>
  <c r="BK158" i="2"/>
  <c r="BK152" i="2"/>
  <c r="BK144" i="2"/>
  <c r="BK157" i="2"/>
  <c r="BK150" i="2"/>
  <c r="J144" i="2"/>
  <c r="J180" i="2"/>
  <c r="J188" i="2"/>
  <c r="BK188" i="2"/>
  <c r="BK186" i="2"/>
  <c r="BK175" i="2"/>
  <c r="BK161" i="2"/>
  <c r="BK156" i="2"/>
  <c r="J150" i="2"/>
  <c r="J158" i="2"/>
  <c r="J152" i="2"/>
  <c r="BK138" i="2"/>
  <c r="J186" i="2"/>
  <c r="J174" i="2"/>
  <c r="J153" i="2"/>
  <c r="BK155" i="2"/>
  <c r="R141" i="2" l="1"/>
  <c r="R136" i="2" s="1"/>
  <c r="T163" i="2"/>
  <c r="BK181" i="2"/>
  <c r="J181" i="2" s="1"/>
  <c r="J104" i="2" s="1"/>
  <c r="P141" i="2"/>
  <c r="P136" i="2" s="1"/>
  <c r="BK176" i="2"/>
  <c r="J176" i="2" s="1"/>
  <c r="J103" i="2" s="1"/>
  <c r="BK141" i="2"/>
  <c r="J141" i="2" s="1"/>
  <c r="J99" i="2" s="1"/>
  <c r="P163" i="2"/>
  <c r="R176" i="2"/>
  <c r="P181" i="2"/>
  <c r="R163" i="2"/>
  <c r="R181" i="2"/>
  <c r="T141" i="2"/>
  <c r="T136" i="2" s="1"/>
  <c r="P176" i="2"/>
  <c r="BK189" i="2"/>
  <c r="J189" i="2"/>
  <c r="J105" i="2" s="1"/>
  <c r="BK163" i="2"/>
  <c r="J163" i="2" s="1"/>
  <c r="J102" i="2" s="1"/>
  <c r="T176" i="2"/>
  <c r="T181" i="2"/>
  <c r="BK137" i="2"/>
  <c r="J137" i="2" s="1"/>
  <c r="J98" i="2" s="1"/>
  <c r="BK160" i="2"/>
  <c r="J160" i="2"/>
  <c r="J100" i="2" s="1"/>
  <c r="J92" i="2"/>
  <c r="F132" i="2"/>
  <c r="J129" i="2"/>
  <c r="J91" i="2"/>
  <c r="BF152" i="2"/>
  <c r="BF156" i="2"/>
  <c r="BF157" i="2"/>
  <c r="BF158" i="2"/>
  <c r="BF159" i="2"/>
  <c r="BF164" i="2"/>
  <c r="E85" i="2"/>
  <c r="BF150" i="2"/>
  <c r="BF153" i="2"/>
  <c r="BF161" i="2"/>
  <c r="BF173" i="2"/>
  <c r="BF182" i="2"/>
  <c r="BF188" i="2"/>
  <c r="BF142" i="2"/>
  <c r="BF144" i="2"/>
  <c r="BF147" i="2"/>
  <c r="BF155" i="2"/>
  <c r="BF167" i="2"/>
  <c r="BF169" i="2"/>
  <c r="BF175" i="2"/>
  <c r="BF185" i="2"/>
  <c r="BF138" i="2"/>
  <c r="BF151" i="2"/>
  <c r="BF174" i="2"/>
  <c r="BF177" i="2"/>
  <c r="BF180" i="2"/>
  <c r="BF186" i="2"/>
  <c r="J35" i="2"/>
  <c r="AV95" i="1" s="1"/>
  <c r="F39" i="2"/>
  <c r="BD95" i="1" s="1"/>
  <c r="BD94" i="1" s="1"/>
  <c r="W36" i="1" s="1"/>
  <c r="F37" i="2"/>
  <c r="BB95" i="1" s="1"/>
  <c r="BB94" i="1" s="1"/>
  <c r="W34" i="1" s="1"/>
  <c r="F38" i="2"/>
  <c r="BC95" i="1" s="1"/>
  <c r="BC94" i="1" s="1"/>
  <c r="W35" i="1" s="1"/>
  <c r="F35" i="2"/>
  <c r="AZ95" i="1" s="1"/>
  <c r="AZ94" i="1" s="1"/>
  <c r="P162" i="2" l="1"/>
  <c r="P135" i="2" s="1"/>
  <c r="AU95" i="1" s="1"/>
  <c r="AU94" i="1" s="1"/>
  <c r="R162" i="2"/>
  <c r="R135" i="2" s="1"/>
  <c r="T162" i="2"/>
  <c r="T135" i="2" s="1"/>
  <c r="BK136" i="2"/>
  <c r="J136" i="2" s="1"/>
  <c r="J97" i="2" s="1"/>
  <c r="BK162" i="2"/>
  <c r="J162" i="2"/>
  <c r="J101" i="2" s="1"/>
  <c r="AV94" i="1"/>
  <c r="AY94" i="1"/>
  <c r="AX94" i="1"/>
  <c r="BK135" i="2" l="1"/>
  <c r="J135" i="2"/>
  <c r="J96" i="2" s="1"/>
  <c r="J30" i="2" s="1"/>
  <c r="J114" i="2" s="1"/>
  <c r="BF114" i="2" s="1"/>
  <c r="F36" i="2" s="1"/>
  <c r="BA95" i="1" s="1"/>
  <c r="BA94" i="1" s="1"/>
  <c r="AW94" i="1" s="1"/>
  <c r="AK33" i="1" s="1"/>
  <c r="AT94" i="1" l="1"/>
  <c r="J36" i="2"/>
  <c r="AW95" i="1" s="1"/>
  <c r="AT95" i="1" s="1"/>
  <c r="J108" i="2"/>
  <c r="J116" i="2" s="1"/>
  <c r="W33" i="1"/>
  <c r="J31" i="2" l="1"/>
  <c r="J32" i="2"/>
  <c r="AG95" i="1" s="1"/>
  <c r="AG94" i="1" s="1"/>
  <c r="AG100" i="1" s="1"/>
  <c r="CD100" i="1" s="1"/>
  <c r="AN94" i="1" l="1"/>
  <c r="AN95" i="1"/>
  <c r="J41" i="2"/>
  <c r="AK26" i="1"/>
  <c r="AG99" i="1"/>
  <c r="CD99" i="1" s="1"/>
  <c r="AG101" i="1"/>
  <c r="AV101" i="1" s="1"/>
  <c r="BY101" i="1" s="1"/>
  <c r="AV100" i="1"/>
  <c r="BY100" i="1" s="1"/>
  <c r="AG98" i="1"/>
  <c r="AV98" i="1" s="1"/>
  <c r="BY98" i="1" s="1"/>
  <c r="CD101" i="1" l="1"/>
  <c r="CD98" i="1"/>
  <c r="AN100" i="1"/>
  <c r="AV99" i="1"/>
  <c r="BY99" i="1" s="1"/>
  <c r="AK32" i="1" s="1"/>
  <c r="AN98" i="1"/>
  <c r="AG97" i="1"/>
  <c r="AK27" i="1" s="1"/>
  <c r="AK29" i="1" s="1"/>
  <c r="AN101" i="1"/>
  <c r="AK38" i="1" l="1"/>
  <c r="AN99" i="1"/>
  <c r="AN97" i="1" s="1"/>
  <c r="AN103" i="1" s="1"/>
  <c r="AG103" i="1"/>
  <c r="W32" i="1"/>
</calcChain>
</file>

<file path=xl/sharedStrings.xml><?xml version="1.0" encoding="utf-8"?>
<sst xmlns="http://schemas.openxmlformats.org/spreadsheetml/2006/main" count="936" uniqueCount="279">
  <si>
    <t>Export Komplet</t>
  </si>
  <si>
    <t/>
  </si>
  <si>
    <t>2.0</t>
  </si>
  <si>
    <t>ZAMOK</t>
  </si>
  <si>
    <t>False</t>
  </si>
  <si>
    <t>{e11bff40-6320-46bf-bf61-09cd55a730bc}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</si>
  <si>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</si>
  <si>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</si>
  <si>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</si>
  <si>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</si>
  <si>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</si>
  <si>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</si>
  <si>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</si>
  <si>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0224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</si>
  <si>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</si>
  <si>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</si>
  <si>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</si>
  <si>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</si>
  <si>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</si>
  <si>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>Bratislava</t>
  </si>
  <si>
    <t>Dátum:</t>
  </si>
  <si>
    <t>8. 3. 2024</t>
  </si>
  <si>
    <t>Objednávateľ:</t>
  </si>
  <si>
    <t>IČO:</t>
  </si>
  <si>
    <t>00492736</t>
  </si>
  <si>
    <t>Dopravný podnik Bratislava, akciová spoločnosť</t>
  </si>
  <si>
    <t>IČ DPH:</t>
  </si>
  <si>
    <t>SK2020298786</t>
  </si>
  <si>
    <t>Zhotoviteľ:</t>
  </si>
  <si>
    <t>Vyplň údaj</t>
  </si>
  <si>
    <t>Projektant:</t>
  </si>
  <si>
    <t xml:space="preserve"> 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</si>
  <si>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</si>
  <si>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</si>
  <si>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</si>
  <si>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</si>
  <si>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</si>
  <si>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</si>
  <si>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</si>
  <si>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</si>
  <si>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</si>
  <si>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</si>
  <si>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</si>
  <si>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</si>
  <si>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</si>
  <si>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</si>
  <si>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</si>
  <si>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</si>
  <si>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</si>
  <si>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</si>
  <si>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</si>
  <si>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</si>
  <si>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</si>
  <si>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</si>
  <si>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</si>
  <si>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</si>
  <si>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</si>
  <si>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</si>
  <si>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</si>
  <si>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</si>
  <si>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</si>
  <si>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</si>
  <si>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</si>
  <si>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</si>
  <si>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</si>
  <si>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</si>
  <si>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</si>
  <si>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</si>
  <si>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</si>
  <si>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</si>
  <si>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</si>
  <si>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</si>
  <si>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</si>
  <si>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</si>
  <si>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</si>
  <si>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</si>
  <si>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</si>
  <si>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</si>
  <si>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</si>
  <si>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</si>
  <si>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</si>
  <si>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/</t>
  </si>
  <si>
    <t>12</t>
  </si>
  <si>
    <t>STA</t>
  </si>
  <si>
    <t>1</t>
  </si>
  <si>
    <t>{42bcb658-2fe8-4903-acc1-e136370cd265}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</si>
  <si>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</si>
  <si>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</si>
  <si>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</si>
  <si>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</si>
  <si>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</si>
  <si>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</si>
  <si>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</si>
  <si>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</si>
  <si>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</si>
  <si>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KRYCÍ LIST ROZPOČTU</t>
  </si>
  <si>
    <t>Objekt: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</si>
  <si>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</si>
  <si>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</si>
  <si>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</si>
  <si>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</si>
  <si>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</si>
  <si>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</si>
  <si>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</si>
  <si>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4 - Vodorovné konštrukcie</t>
  </si>
  <si>
    <t xml:space="preserve">    9 - Ostatné konštrukcie a práce-búranie</t>
  </si>
  <si>
    <t xml:space="preserve">    99 - Presun hmôt HSV</t>
  </si>
  <si>
    <t>PSV - Práce a dodávky PSV</t>
  </si>
  <si>
    <t xml:space="preserve">    712 - Izolácie striech, povlakové krytiny</t>
  </si>
  <si>
    <t xml:space="preserve">    764 - Konštrukcie klampiarske</t>
  </si>
  <si>
    <t xml:space="preserve">    767 - Konštrukcie doplnkové kovové</t>
  </si>
  <si>
    <t>VP -   Práce naviac</t>
  </si>
  <si>
    <t>2) Ostatné náklady</t>
  </si>
  <si>
    <t>GZS</t>
  </si>
  <si>
    <t>VRN</t>
  </si>
  <si>
    <t>2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</si>
  <si>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</si>
  <si>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</si>
  <si>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</si>
  <si>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</si>
  <si>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</si>
  <si>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</si>
  <si>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</si>
  <si>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</si>
  <si>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</si>
  <si>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</si>
  <si>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</si>
  <si>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</si>
  <si>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</si>
  <si>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</si>
  <si>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</si>
  <si>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</si>
  <si>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</si>
  <si>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</si>
  <si>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</si>
  <si>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</si>
  <si>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</si>
  <si>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4</t>
  </si>
  <si>
    <t>Vodorovné konštrukcie</t>
  </si>
  <si>
    <t>K</t>
  </si>
  <si>
    <t>411238221.S</t>
  </si>
  <si>
    <t>Zamurovanie otvoru s plochou do 4,00 m2 v klenbách tehlami hr. 150-300 mm + malovka biela farba</t>
  </si>
  <si>
    <t>m2</t>
  </si>
  <si>
    <t>170986768</t>
  </si>
  <si>
    <t>VV</t>
  </si>
  <si>
    <t>" deliacej steny hr. 250mm medzi jednotlivými prevádzkami (2ks)" 12*2</t>
  </si>
  <si>
    <t>Súčet</t>
  </si>
  <si>
    <t>9</t>
  </si>
  <si>
    <t>Ostatné konštrukcie a práce-búranie</t>
  </si>
  <si>
    <t>949942101.S</t>
  </si>
  <si>
    <t>Hydraulická zdvíhacia plošina vrátane obsluhy inštalovaná na automobilovom podvozku výšky zdvihu do 27 m</t>
  </si>
  <si>
    <t>hod</t>
  </si>
  <si>
    <t>-515135320</t>
  </si>
  <si>
    <t>10*6</t>
  </si>
  <si>
    <t>3</t>
  </si>
  <si>
    <t>962086121.S</t>
  </si>
  <si>
    <t>Búranie muriva priečok z pórobetónu hr. do 300 mm,  -0,15000t</t>
  </si>
  <si>
    <t>1926788534</t>
  </si>
  <si>
    <t>"búranie deliacej steny hr. 250mm medzi jednotlivými prevádzkami (2ks)" 12*2</t>
  </si>
  <si>
    <t>974083101.SR</t>
  </si>
  <si>
    <t>Rezanie betónových konštrukcii -zrezanie vrchu podstavy svetlíka do roviny (rezanie betónu) šírka 150mm hĺbky do 50 mm</t>
  </si>
  <si>
    <t>m</t>
  </si>
  <si>
    <t>-952669482</t>
  </si>
  <si>
    <t>26*2*2+3*2*2</t>
  </si>
  <si>
    <t>5</t>
  </si>
  <si>
    <t>979012112.S</t>
  </si>
  <si>
    <t>Zvislá doprava, sutiny na výšku do 3,5 m</t>
  </si>
  <si>
    <t>t</t>
  </si>
  <si>
    <t>-2135175914</t>
  </si>
  <si>
    <t>6</t>
  </si>
  <si>
    <t>979012119.S</t>
  </si>
  <si>
    <t>Príplatok k cene za každých ďalších i začatých 3,5 m výšky nad 3,5 m pre zvislú dopravu sutiny</t>
  </si>
  <si>
    <t>2135525157</t>
  </si>
  <si>
    <t>7</t>
  </si>
  <si>
    <t>979081111.S</t>
  </si>
  <si>
    <t>Odvoz sutiny a vybúraných hmôt na skládku do 1 km</t>
  </si>
  <si>
    <t>1325700093</t>
  </si>
  <si>
    <t>8</t>
  </si>
  <si>
    <t>979081121.S</t>
  </si>
  <si>
    <t>Odvoz sutiny a vybúraných hmôt na skládku za každý ďalší 1 km</t>
  </si>
  <si>
    <t>-1355869412</t>
  </si>
  <si>
    <t>7,521*25 'Prepočítané koeficientom množstva</t>
  </si>
  <si>
    <t>979082111.S</t>
  </si>
  <si>
    <t>Vnútrostavenisková doprava sutiny a vybúraných hmôt do 10 m</t>
  </si>
  <si>
    <t>-240436718</t>
  </si>
  <si>
    <t>10</t>
  </si>
  <si>
    <t>979082121.S</t>
  </si>
  <si>
    <t>Vnútrostavenisková doprava sutiny a vybúraných hmôt za každých ďalších 5 m</t>
  </si>
  <si>
    <t>547462821</t>
  </si>
  <si>
    <t>11</t>
  </si>
  <si>
    <t>979087112.S</t>
  </si>
  <si>
    <t>Nakladanie na dopravný prostriedok pre vodorovnú dopravu sutiny</t>
  </si>
  <si>
    <t>-1208145264</t>
  </si>
  <si>
    <t>979089612.S</t>
  </si>
  <si>
    <t>Poplatok za skládku - iné odpady zo stavieb a demolácií (17 09), ostatné</t>
  </si>
  <si>
    <t>-269345139</t>
  </si>
  <si>
    <t>13</t>
  </si>
  <si>
    <t>979093111.S</t>
  </si>
  <si>
    <t>Uloženie sutiny na skládku s hrubým urovnaním bez zhutnenia</t>
  </si>
  <si>
    <t>1642607195</t>
  </si>
  <si>
    <t>99</t>
  </si>
  <si>
    <t>Presun hmôt HSV</t>
  </si>
  <si>
    <t>14</t>
  </si>
  <si>
    <t>999281111.S</t>
  </si>
  <si>
    <t>Presun hmôt pre opravy a údržbu objektov vrátane vonkajších plášťov výšky do 25 m</t>
  </si>
  <si>
    <t>1856000975</t>
  </si>
  <si>
    <t>PSV</t>
  </si>
  <si>
    <t>Práce a dodávky PSV</t>
  </si>
  <si>
    <t>712</t>
  </si>
  <si>
    <t>Izolácie striech, povlakové krytiny</t>
  </si>
  <si>
    <t>15</t>
  </si>
  <si>
    <t>712511101.S</t>
  </si>
  <si>
    <t>Zhotovenie povlakovej krytiny striech oblých za studena náterom penetračným</t>
  </si>
  <si>
    <t>16</t>
  </si>
  <si>
    <t>1472677928</t>
  </si>
  <si>
    <t>(26+3)*2*2*0,65</t>
  </si>
  <si>
    <t>M</t>
  </si>
  <si>
    <t>111630002800.S</t>
  </si>
  <si>
    <t>Penetračný náter na živičnej báze s obsahom rozpoušťadiel</t>
  </si>
  <si>
    <t>l</t>
  </si>
  <si>
    <t>32</t>
  </si>
  <si>
    <t>271660735</t>
  </si>
  <si>
    <t>75,4*0,25 'Prepočítané koeficientom množstva</t>
  </si>
  <si>
    <t>17</t>
  </si>
  <si>
    <t>712541759.S</t>
  </si>
  <si>
    <t>Zhotovenie povlakovej krytiny stiech oblých pásmi pritavením NAIP na celej ploche, modifikované pásy  v dvoch vrstvách</t>
  </si>
  <si>
    <t>-194800390</t>
  </si>
  <si>
    <t>P</t>
  </si>
  <si>
    <t xml:space="preserve">Poznámka k položke:_x000D_
Preizolovanie modifikovaným asfaltový pásom od hornej plochy podstavy svetlíka až po jestvujúcu hydroizoláciu strechy okolo svetlíka - Vrchný Modifikovaný asfaltovaný pás Elastotherm hr. 5,2mm, plnoplošne natavenie, vodorovná, zvislá a plocha aj na atike spolu  D+M (modifikácia (ohybnosť) min. -30°C))_x000D_
_x000D_
_x000D_
</t>
  </si>
  <si>
    <t>18</t>
  </si>
  <si>
    <t>628310000700.S</t>
  </si>
  <si>
    <t>Pás asfaltový s jemným posypom hr. 3,6 mm vystužený sklenenou rohožou</t>
  </si>
  <si>
    <t>623677727</t>
  </si>
  <si>
    <t>19</t>
  </si>
  <si>
    <t>628330000100.S</t>
  </si>
  <si>
    <t>Pás asfaltový SBS s bridličným posypom hr. 5,2 mm vystužený netkanou polyesterovou rohožou modifikovaný</t>
  </si>
  <si>
    <t>778559975</t>
  </si>
  <si>
    <t>998712102.S</t>
  </si>
  <si>
    <t>Presun hmôt pre izoláciu povlakovej krytiny v objektoch výšky nad 6 do 12 m</t>
  </si>
  <si>
    <t>1171368987</t>
  </si>
  <si>
    <t>764</t>
  </si>
  <si>
    <t>Konštrukcie klampiarske</t>
  </si>
  <si>
    <t>21</t>
  </si>
  <si>
    <t>764421770.S</t>
  </si>
  <si>
    <t>Oplechovanie ríms a ozdobných prvkov z hliníkového farebného Al plechu, r.š. 500 mm</t>
  </si>
  <si>
    <t>-569062215</t>
  </si>
  <si>
    <t>Poznámka k položke:_x000D_
napojenie svetlíka na oplechovanie striech pri štítoch</t>
  </si>
  <si>
    <t>4,3*4*1,05</t>
  </si>
  <si>
    <t>22</t>
  </si>
  <si>
    <t>998764102.S</t>
  </si>
  <si>
    <t>Presun hmôt pre konštrukcie klampiarske v objektoch výšky nad 6 do 12 m</t>
  </si>
  <si>
    <t>-643666215</t>
  </si>
  <si>
    <t>767</t>
  </si>
  <si>
    <t>Konštrukcie doplnkové kovové</t>
  </si>
  <si>
    <t>23</t>
  </si>
  <si>
    <t>767311828.SR</t>
  </si>
  <si>
    <t>Demontáž svetlíka líniového polykarbonátového polkruhového obdĺžnikového tvaru, priechod svetla nad4 m2  -0,0754t</t>
  </si>
  <si>
    <t>584100197</t>
  </si>
  <si>
    <t>"2 svetliky kazdy dl. 26 m" 26*2</t>
  </si>
  <si>
    <t>24</t>
  </si>
  <si>
    <t>767316308.SR</t>
  </si>
  <si>
    <t>Montáž svetlíka polykarbonátového  obdĺžnikového, stavebný otvor nad 4 m2</t>
  </si>
  <si>
    <t>ks</t>
  </si>
  <si>
    <t>-1424798143</t>
  </si>
  <si>
    <t>25</t>
  </si>
  <si>
    <t>611340006800.S</t>
  </si>
  <si>
    <t>Strešný svetlík, Svetlík líniový - (podstava 26 x 3m, nutnosť zrezania betonovej podstavy do roviny), oblúkovitý líniový svetlík s výplňou polykarbonát</t>
  </si>
  <si>
    <t>-752580613</t>
  </si>
  <si>
    <t xml:space="preserve">Poznámka k položke:_x000D_
Svetlík líniový - (podstava 26 x 4,3m, nutnosť zrezania betonovej podstavy do roviny), oblúkovitý líniový svetlík s výplňou polykarbonát :                               _x000D_
Nosná konštrukcia: Hliníková bez povrchovej úpravy
Krycie lišty: Hliníkové prítlačné s gumeným tesnením Polycarbonát: CBK2UV16/7W/2550-OK04opal16 mm, 6-kom., 2UV biely, konštrukcia svetlíka 16 - AL profily pre PC16, guma
Montážny a kotevný materiál: HILTI
Tesniaci materiál: Páska na uzatvorenie kanálikov polykarbonátu"_x000D_
_x000D_
</t>
  </si>
  <si>
    <t>26</t>
  </si>
  <si>
    <t>998767102.S</t>
  </si>
  <si>
    <t>Presun hmôt pre kovové stavebné doplnkové konštrukcie v objektoch výšky nad 6 do 12 m</t>
  </si>
  <si>
    <t>-1037946591</t>
  </si>
  <si>
    <t>VP</t>
  </si>
  <si>
    <t xml:space="preserve">  Práce naviac</t>
  </si>
  <si>
    <t>PN</t>
  </si>
  <si>
    <t>Výmena strešného svetlíka - Dielne Opráv Autobusov, 6.hala, Jurajov Dvor</t>
  </si>
  <si>
    <t>Výmena strešného svetlíka - DOAutobusov</t>
  </si>
  <si>
    <t>Dielne Opráv Autobusov, 6.hala, Jurajov Dvor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</si>
</sst>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  <font>
      <b/>
      <sz val="11"/>
      <name val="Arial CE"/>
      <charset val="238"/>
    </font>
    <font>
      <b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5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6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18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3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4" fillId="4" borderId="0" xfId="0" applyFont="1" applyFill="1" applyAlignment="1">
      <alignment horizontal="center" vertical="center"/>
    </xf>
    <xf numFmtId="0" fontId="25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Alignment="1">
      <alignment vertical="center"/>
    </xf>
    <xf numFmtId="166" fontId="22" fillId="0" borderId="0" xfId="0" applyNumberFormat="1" applyFont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1" fillId="0" borderId="19" xfId="0" applyNumberFormat="1" applyFont="1" applyBorder="1" applyAlignment="1">
      <alignment vertical="center"/>
    </xf>
    <xf numFmtId="4" fontId="31" fillId="0" borderId="20" xfId="0" applyNumberFormat="1" applyFont="1" applyBorder="1" applyAlignment="1">
      <alignment vertical="center"/>
    </xf>
    <xf numFmtId="166" fontId="31" fillId="0" borderId="20" xfId="0" applyNumberFormat="1" applyFont="1" applyBorder="1" applyAlignment="1">
      <alignment vertical="center"/>
    </xf>
    <xf numFmtId="4" fontId="31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Border="1" applyAlignment="1">
      <alignment vertical="center"/>
    </xf>
    <xf numFmtId="0" fontId="7" fillId="0" borderId="0" xfId="0" applyFont="1" applyAlignment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4" fontId="1" fillId="0" borderId="15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>
      <alignment vertical="center"/>
    </xf>
    <xf numFmtId="0" fontId="26" fillId="4" borderId="0" xfId="0" applyFont="1" applyFill="1" applyAlignment="1">
      <alignment horizontal="left" vertical="center"/>
    </xf>
    <xf numFmtId="0" fontId="0" fillId="4" borderId="0" xfId="0" applyFill="1" applyAlignment="1">
      <alignment vertical="center"/>
    </xf>
    <xf numFmtId="4" fontId="26" fillId="4" borderId="0" xfId="0" applyNumberFormat="1" applyFont="1" applyFill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4" fillId="4" borderId="0" xfId="0" applyFont="1" applyFill="1" applyAlignment="1">
      <alignment horizontal="left" vertical="center"/>
    </xf>
    <xf numFmtId="0" fontId="24" fillId="4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4" fontId="33" fillId="0" borderId="0" xfId="0" applyNumberFormat="1" applyFont="1" applyAlignment="1">
      <alignment vertical="center"/>
    </xf>
    <xf numFmtId="0" fontId="25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0" fillId="0" borderId="3" xfId="0" applyBorder="1" applyAlignment="1">
      <alignment horizontal="center" vertical="center" wrapText="1"/>
    </xf>
    <xf numFmtId="0" fontId="24" fillId="4" borderId="16" xfId="0" applyFont="1" applyFill="1" applyBorder="1" applyAlignment="1">
      <alignment horizontal="center" vertical="center" wrapText="1"/>
    </xf>
    <xf numFmtId="0" fontId="24" fillId="4" borderId="17" xfId="0" applyFont="1" applyFill="1" applyBorder="1" applyAlignment="1">
      <alignment horizontal="center" vertical="center" wrapText="1"/>
    </xf>
    <xf numFmtId="0" fontId="24" fillId="4" borderId="18" xfId="0" applyFont="1" applyFill="1" applyBorder="1" applyAlignment="1">
      <alignment horizontal="center" vertical="center" wrapText="1"/>
    </xf>
    <xf numFmtId="0" fontId="24" fillId="4" borderId="0" xfId="0" applyFont="1" applyFill="1" applyAlignment="1">
      <alignment horizontal="center" vertical="center" wrapText="1"/>
    </xf>
    <xf numFmtId="4" fontId="26" fillId="0" borderId="0" xfId="0" applyNumberFormat="1" applyFont="1"/>
    <xf numFmtId="166" fontId="34" fillId="0" borderId="12" xfId="0" applyNumberFormat="1" applyFont="1" applyBorder="1"/>
    <xf numFmtId="166" fontId="34" fillId="0" borderId="13" xfId="0" applyNumberFormat="1" applyFont="1" applyBorder="1"/>
    <xf numFmtId="4" fontId="35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4" fillId="0" borderId="23" xfId="0" applyFont="1" applyBorder="1" applyAlignment="1">
      <alignment horizontal="center" vertical="center"/>
    </xf>
    <xf numFmtId="49" fontId="24" fillId="0" borderId="23" xfId="0" applyNumberFormat="1" applyFont="1" applyBorder="1" applyAlignment="1">
      <alignment horizontal="left" vertical="center" wrapText="1"/>
    </xf>
    <xf numFmtId="0" fontId="24" fillId="0" borderId="23" xfId="0" applyFont="1" applyBorder="1" applyAlignment="1">
      <alignment horizontal="left" vertical="center" wrapText="1"/>
    </xf>
    <xf numFmtId="0" fontId="24" fillId="0" borderId="23" xfId="0" applyFont="1" applyBorder="1" applyAlignment="1">
      <alignment horizontal="center" vertical="center" wrapText="1"/>
    </xf>
    <xf numFmtId="167" fontId="24" fillId="2" borderId="23" xfId="0" applyNumberFormat="1" applyFont="1" applyFill="1" applyBorder="1" applyAlignment="1" applyProtection="1">
      <alignment vertical="center"/>
      <protection locked="0"/>
    </xf>
    <xf numFmtId="4" fontId="24" fillId="2" borderId="23" xfId="0" applyNumberFormat="1" applyFont="1" applyFill="1" applyBorder="1" applyAlignment="1" applyProtection="1">
      <alignment vertical="center"/>
      <protection locked="0"/>
    </xf>
    <xf numFmtId="4" fontId="24" fillId="0" borderId="23" xfId="0" applyNumberFormat="1" applyFont="1" applyBorder="1" applyAlignment="1">
      <alignment vertical="center"/>
    </xf>
    <xf numFmtId="0" fontId="0" fillId="0" borderId="23" xfId="0" applyBorder="1" applyAlignment="1">
      <alignment vertical="center"/>
    </xf>
    <xf numFmtId="0" fontId="25" fillId="2" borderId="14" xfId="0" applyFont="1" applyFill="1" applyBorder="1" applyAlignment="1" applyProtection="1">
      <alignment horizontal="left" vertical="center"/>
      <protection locked="0"/>
    </xf>
    <xf numFmtId="166" fontId="25" fillId="0" borderId="0" xfId="0" applyNumberFormat="1" applyFont="1" applyAlignment="1">
      <alignment vertical="center"/>
    </xf>
    <xf numFmtId="166" fontId="25" fillId="0" borderId="15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7" fillId="0" borderId="23" xfId="0" applyFont="1" applyBorder="1" applyAlignment="1">
      <alignment horizontal="center" vertical="center"/>
    </xf>
    <xf numFmtId="49" fontId="37" fillId="0" borderId="23" xfId="0" applyNumberFormat="1" applyFont="1" applyBorder="1" applyAlignment="1">
      <alignment horizontal="left" vertical="center" wrapText="1"/>
    </xf>
    <xf numFmtId="0" fontId="37" fillId="0" borderId="23" xfId="0" applyFont="1" applyBorder="1" applyAlignment="1">
      <alignment horizontal="left" vertical="center" wrapText="1"/>
    </xf>
    <xf numFmtId="0" fontId="37" fillId="0" borderId="23" xfId="0" applyFont="1" applyBorder="1" applyAlignment="1">
      <alignment horizontal="center" vertical="center" wrapText="1"/>
    </xf>
    <xf numFmtId="167" fontId="37" fillId="2" borderId="23" xfId="0" applyNumberFormat="1" applyFont="1" applyFill="1" applyBorder="1" applyAlignment="1" applyProtection="1">
      <alignment vertical="center"/>
      <protection locked="0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>
      <alignment vertical="center"/>
    </xf>
    <xf numFmtId="0" fontId="38" fillId="0" borderId="23" xfId="0" applyFont="1" applyBorder="1" applyAlignment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39" fillId="0" borderId="0" xfId="0" applyFont="1" applyAlignment="1">
      <alignment vertical="center" wrapText="1"/>
    </xf>
    <xf numFmtId="0" fontId="0" fillId="0" borderId="14" xfId="0" applyBorder="1" applyAlignment="1">
      <alignment vertical="center"/>
    </xf>
    <xf numFmtId="0" fontId="0" fillId="2" borderId="23" xfId="0" applyFill="1" applyBorder="1" applyAlignment="1" applyProtection="1">
      <alignment horizontal="center" vertical="center"/>
      <protection locked="0"/>
    </xf>
    <xf numFmtId="49" fontId="0" fillId="2" borderId="23" xfId="0" applyNumberFormat="1" applyFill="1" applyBorder="1" applyAlignment="1" applyProtection="1">
      <alignment horizontal="left" vertical="center" wrapText="1"/>
      <protection locked="0"/>
    </xf>
    <xf numFmtId="0" fontId="0" fillId="2" borderId="23" xfId="0" applyFill="1" applyBorder="1" applyAlignment="1" applyProtection="1">
      <alignment horizontal="left" vertical="center" wrapText="1"/>
      <protection locked="0"/>
    </xf>
    <xf numFmtId="0" fontId="0" fillId="2" borderId="23" xfId="0" applyFill="1" applyBorder="1" applyAlignment="1" applyProtection="1">
      <alignment horizontal="center" vertical="center" wrapText="1"/>
      <protection locked="0"/>
    </xf>
    <xf numFmtId="167" fontId="0" fillId="2" borderId="23" xfId="0" applyNumberFormat="1" applyFill="1" applyBorder="1" applyAlignment="1" applyProtection="1">
      <alignment vertical="center"/>
      <protection locked="0"/>
    </xf>
    <xf numFmtId="4" fontId="0" fillId="2" borderId="23" xfId="0" applyNumberFormat="1" applyFill="1" applyBorder="1" applyAlignment="1" applyProtection="1">
      <alignment vertical="center"/>
      <protection locked="0"/>
    </xf>
    <xf numFmtId="4" fontId="0" fillId="0" borderId="23" xfId="0" applyNumberFormat="1" applyBorder="1" applyAlignment="1">
      <alignment vertical="center"/>
    </xf>
    <xf numFmtId="0" fontId="23" fillId="2" borderId="23" xfId="0" applyFont="1" applyFill="1" applyBorder="1" applyAlignment="1" applyProtection="1">
      <alignment horizontal="left" vertical="center"/>
      <protection locked="0"/>
    </xf>
    <xf numFmtId="0" fontId="23" fillId="2" borderId="23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/>
    <xf numFmtId="4" fontId="19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164" fontId="18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4" fontId="26" fillId="0" borderId="0" xfId="0" applyNumberFormat="1" applyFont="1" applyAlignment="1">
      <alignment vertical="center"/>
    </xf>
    <xf numFmtId="4" fontId="26" fillId="4" borderId="0" xfId="0" applyNumberFormat="1" applyFont="1" applyFill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0" fontId="24" fillId="4" borderId="7" xfId="0" applyFont="1" applyFill="1" applyBorder="1" applyAlignment="1">
      <alignment horizontal="center" vertical="center"/>
    </xf>
    <xf numFmtId="0" fontId="24" fillId="4" borderId="7" xfId="0" applyFont="1" applyFill="1" applyBorder="1" applyAlignment="1">
      <alignment horizontal="left" vertical="center"/>
    </xf>
    <xf numFmtId="0" fontId="24" fillId="4" borderId="8" xfId="0" applyFont="1" applyFill="1" applyBorder="1" applyAlignment="1">
      <alignment horizontal="left" vertical="center"/>
    </xf>
    <xf numFmtId="0" fontId="24" fillId="4" borderId="6" xfId="0" applyFont="1" applyFill="1" applyBorder="1" applyAlignment="1">
      <alignment horizontal="center" vertical="center"/>
    </xf>
    <xf numFmtId="0" fontId="24" fillId="4" borderId="7" xfId="0" applyFont="1" applyFill="1" applyBorder="1" applyAlignment="1">
      <alignment horizontal="right" vertical="center"/>
    </xf>
    <xf numFmtId="0" fontId="29" fillId="0" borderId="0" xfId="0" applyFont="1" applyAlignment="1">
      <alignment horizontal="left" vertical="center" wrapText="1"/>
    </xf>
    <xf numFmtId="4" fontId="30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41" fillId="0" borderId="0" xfId="0" applyFont="1" applyAlignment="1">
      <alignment horizontal="left" vertical="center" wrapText="1"/>
    </xf>
    <xf numFmtId="0" fontId="42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4"/>
  <sheetViews>
    <sheetView showGridLines="0" tabSelected="1" workbookViewId="0">
      <selection activeCell="AJ110" sqref="AJ110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206"/>
      <c r="AS2" s="206"/>
      <c r="AT2" s="206"/>
      <c r="AU2" s="206"/>
      <c r="AV2" s="206"/>
      <c r="AW2" s="206"/>
      <c r="AX2" s="206"/>
      <c r="AY2" s="206"/>
      <c r="AZ2" s="206"/>
      <c r="BA2" s="206"/>
      <c r="BB2" s="206"/>
      <c r="BC2" s="206"/>
      <c r="BD2" s="206"/>
      <c r="BE2" s="206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pans="1:74" ht="24.95" customHeight="1">
      <c r="B4" s="18"/>
      <c r="D4" s="19" t="s">
        <v>8</v>
      </c>
      <c r="AR4" s="18"/>
      <c r="AS4" s="20" t="s">
        <v>9</v>
      </c>
      <c r="BE4" s="21" t="s">
        <v>10</v>
      </c>
      <c r="BS4" s="15" t="s">
        <v>11</v>
      </c>
    </row>
    <row r="5" spans="1:74" ht="12" customHeight="1">
      <c r="B5" s="18"/>
      <c r="D5" s="22" t="s">
        <v>12</v>
      </c>
      <c r="K5" s="222" t="s">
        <v>13</v>
      </c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6"/>
      <c r="AD5" s="206"/>
      <c r="AE5" s="206"/>
      <c r="AF5" s="206"/>
      <c r="AG5" s="206"/>
      <c r="AH5" s="206"/>
      <c r="AI5" s="206"/>
      <c r="AJ5" s="206"/>
      <c r="AK5" s="206"/>
      <c r="AL5" s="206"/>
      <c r="AM5" s="206"/>
      <c r="AN5" s="206"/>
      <c r="AO5" s="206"/>
      <c r="AR5" s="18"/>
      <c r="BE5" s="219" t="s">
        <v>14</v>
      </c>
      <c r="BS5" s="15" t="s">
        <v>6</v>
      </c>
    </row>
    <row r="6" spans="1:74" ht="36.950000000000003" customHeight="1">
      <c r="B6" s="18"/>
      <c r="D6" s="24" t="s">
        <v>15</v>
      </c>
      <c r="K6" s="223" t="s">
        <v>276</v>
      </c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6"/>
      <c r="AJ6" s="206"/>
      <c r="AK6" s="206"/>
      <c r="AL6" s="206"/>
      <c r="AM6" s="206"/>
      <c r="AN6" s="206"/>
      <c r="AO6" s="206"/>
      <c r="AR6" s="18"/>
      <c r="BE6" s="220"/>
      <c r="BS6" s="15" t="s">
        <v>6</v>
      </c>
    </row>
    <row r="7" spans="1:74" ht="12" customHeight="1">
      <c r="B7" s="18"/>
      <c r="D7" s="25" t="s">
        <v>16</v>
      </c>
      <c r="K7" s="23" t="s">
        <v>1</v>
      </c>
      <c r="AK7" s="25" t="s">
        <v>17</v>
      </c>
      <c r="AN7" s="23" t="s">
        <v>1</v>
      </c>
      <c r="AR7" s="18"/>
      <c r="BE7" s="220"/>
      <c r="BS7" s="15" t="s">
        <v>6</v>
      </c>
    </row>
    <row r="8" spans="1:74" ht="12" customHeight="1">
      <c r="B8" s="18"/>
      <c r="D8" s="25" t="s">
        <v>18</v>
      </c>
      <c r="K8" s="23" t="s">
        <v>19</v>
      </c>
      <c r="AK8" s="25" t="s">
        <v>20</v>
      </c>
      <c r="AN8" s="26" t="s">
        <v>21</v>
      </c>
      <c r="AR8" s="18"/>
      <c r="BE8" s="220"/>
      <c r="BS8" s="15" t="s">
        <v>6</v>
      </c>
    </row>
    <row r="9" spans="1:74" ht="14.45" customHeight="1">
      <c r="B9" s="18"/>
      <c r="AR9" s="18"/>
      <c r="BE9" s="220"/>
      <c r="BS9" s="15" t="s">
        <v>6</v>
      </c>
    </row>
    <row r="10" spans="1:74" ht="12" customHeight="1">
      <c r="B10" s="18"/>
      <c r="D10" s="25" t="s">
        <v>22</v>
      </c>
      <c r="AK10" s="25" t="s">
        <v>23</v>
      </c>
      <c r="AN10" s="23" t="s">
        <v>24</v>
      </c>
      <c r="AR10" s="18"/>
      <c r="BE10" s="220"/>
      <c r="BS10" s="15" t="s">
        <v>6</v>
      </c>
    </row>
    <row r="11" spans="1:74" ht="18.399999999999999" customHeight="1">
      <c r="B11" s="18"/>
      <c r="E11" s="23" t="s">
        <v>25</v>
      </c>
      <c r="AK11" s="25" t="s">
        <v>26</v>
      </c>
      <c r="AN11" s="23" t="s">
        <v>27</v>
      </c>
      <c r="AR11" s="18"/>
      <c r="BE11" s="220"/>
      <c r="BS11" s="15" t="s">
        <v>6</v>
      </c>
    </row>
    <row r="12" spans="1:74" ht="6.95" customHeight="1">
      <c r="B12" s="18"/>
      <c r="AR12" s="18"/>
      <c r="BE12" s="220"/>
      <c r="BS12" s="15" t="s">
        <v>6</v>
      </c>
    </row>
    <row r="13" spans="1:74" ht="12" customHeight="1">
      <c r="B13" s="18"/>
      <c r="D13" s="25" t="s">
        <v>28</v>
      </c>
      <c r="AK13" s="25" t="s">
        <v>23</v>
      </c>
      <c r="AN13" s="27" t="s">
        <v>29</v>
      </c>
      <c r="AR13" s="18"/>
      <c r="BE13" s="220"/>
      <c r="BS13" s="15" t="s">
        <v>6</v>
      </c>
    </row>
    <row r="14" spans="1:74" ht="12.75">
      <c r="B14" s="18"/>
      <c r="E14" s="224" t="s">
        <v>29</v>
      </c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  <c r="Q14" s="225"/>
      <c r="R14" s="225"/>
      <c r="S14" s="225"/>
      <c r="T14" s="225"/>
      <c r="U14" s="225"/>
      <c r="V14" s="225"/>
      <c r="W14" s="225"/>
      <c r="X14" s="225"/>
      <c r="Y14" s="225"/>
      <c r="Z14" s="225"/>
      <c r="AA14" s="225"/>
      <c r="AB14" s="225"/>
      <c r="AC14" s="225"/>
      <c r="AD14" s="225"/>
      <c r="AE14" s="225"/>
      <c r="AF14" s="225"/>
      <c r="AG14" s="225"/>
      <c r="AH14" s="225"/>
      <c r="AI14" s="225"/>
      <c r="AJ14" s="225"/>
      <c r="AK14" s="25" t="s">
        <v>26</v>
      </c>
      <c r="AN14" s="27" t="s">
        <v>29</v>
      </c>
      <c r="AR14" s="18"/>
      <c r="BE14" s="220"/>
      <c r="BS14" s="15" t="s">
        <v>6</v>
      </c>
    </row>
    <row r="15" spans="1:74" ht="6.95" customHeight="1">
      <c r="B15" s="18"/>
      <c r="AR15" s="18"/>
      <c r="BE15" s="220"/>
      <c r="BS15" s="15" t="s">
        <v>4</v>
      </c>
    </row>
    <row r="16" spans="1:74" ht="12" customHeight="1">
      <c r="B16" s="18"/>
      <c r="D16" s="25" t="s">
        <v>30</v>
      </c>
      <c r="AK16" s="25" t="s">
        <v>23</v>
      </c>
      <c r="AN16" s="23" t="s">
        <v>1</v>
      </c>
      <c r="AR16" s="18"/>
      <c r="BE16" s="220"/>
      <c r="BS16" s="15" t="s">
        <v>4</v>
      </c>
    </row>
    <row r="17" spans="2:71" ht="18.399999999999999" customHeight="1">
      <c r="B17" s="18"/>
      <c r="E17" s="23" t="s">
        <v>31</v>
      </c>
      <c r="AK17" s="25" t="s">
        <v>26</v>
      </c>
      <c r="AN17" s="23" t="s">
        <v>1</v>
      </c>
      <c r="AR17" s="18"/>
      <c r="BE17" s="220"/>
      <c r="BS17" s="15" t="s">
        <v>32</v>
      </c>
    </row>
    <row r="18" spans="2:71" ht="6.95" customHeight="1">
      <c r="B18" s="18"/>
      <c r="AR18" s="18"/>
      <c r="BE18" s="220"/>
      <c r="BS18" s="15" t="s">
        <v>6</v>
      </c>
    </row>
    <row r="19" spans="2:71" ht="12" customHeight="1">
      <c r="B19" s="18"/>
      <c r="D19" s="25" t="s">
        <v>33</v>
      </c>
      <c r="AK19" s="25" t="s">
        <v>23</v>
      </c>
      <c r="AN19" s="23" t="s">
        <v>1</v>
      </c>
      <c r="AR19" s="18"/>
      <c r="BE19" s="220"/>
      <c r="BS19" s="15" t="s">
        <v>6</v>
      </c>
    </row>
    <row r="20" spans="2:71" ht="18.399999999999999" customHeight="1">
      <c r="B20" s="18"/>
      <c r="E20" s="23" t="s">
        <v>31</v>
      </c>
      <c r="AK20" s="25" t="s">
        <v>26</v>
      </c>
      <c r="AN20" s="23" t="s">
        <v>1</v>
      </c>
      <c r="AR20" s="18"/>
      <c r="BE20" s="220"/>
      <c r="BS20" s="15" t="s">
        <v>32</v>
      </c>
    </row>
    <row r="21" spans="2:71" ht="6.95" customHeight="1">
      <c r="B21" s="18"/>
      <c r="AR21" s="18"/>
      <c r="BE21" s="220"/>
    </row>
    <row r="22" spans="2:71" ht="12" customHeight="1">
      <c r="B22" s="18"/>
      <c r="D22" s="25" t="s">
        <v>34</v>
      </c>
      <c r="AR22" s="18"/>
      <c r="BE22" s="220"/>
    </row>
    <row r="23" spans="2:71" ht="16.5" customHeight="1">
      <c r="B23" s="18"/>
      <c r="E23" s="226" t="s">
        <v>1</v>
      </c>
      <c r="F23" s="226"/>
      <c r="G23" s="226"/>
      <c r="H23" s="226"/>
      <c r="I23" s="226"/>
      <c r="J23" s="226"/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26"/>
      <c r="Y23" s="226"/>
      <c r="Z23" s="226"/>
      <c r="AA23" s="226"/>
      <c r="AB23" s="226"/>
      <c r="AC23" s="226"/>
      <c r="AD23" s="226"/>
      <c r="AE23" s="226"/>
      <c r="AF23" s="226"/>
      <c r="AG23" s="226"/>
      <c r="AH23" s="226"/>
      <c r="AI23" s="226"/>
      <c r="AJ23" s="226"/>
      <c r="AK23" s="226"/>
      <c r="AL23" s="226"/>
      <c r="AM23" s="226"/>
      <c r="AN23" s="226"/>
      <c r="AR23" s="18"/>
      <c r="BE23" s="220"/>
    </row>
    <row r="24" spans="2:71" ht="6.95" customHeight="1">
      <c r="B24" s="18"/>
      <c r="AR24" s="18"/>
      <c r="BE24" s="220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20"/>
    </row>
    <row r="26" spans="2:71" ht="14.45" customHeight="1">
      <c r="B26" s="18"/>
      <c r="D26" s="30" t="s">
        <v>35</v>
      </c>
      <c r="AK26" s="227">
        <f>ROUND(AG94,2)</f>
        <v>0</v>
      </c>
      <c r="AL26" s="206"/>
      <c r="AM26" s="206"/>
      <c r="AN26" s="206"/>
      <c r="AO26" s="206"/>
      <c r="AR26" s="18"/>
      <c r="BE26" s="220"/>
    </row>
    <row r="27" spans="2:71" ht="14.45" customHeight="1">
      <c r="B27" s="18"/>
      <c r="D27" s="30" t="s">
        <v>36</v>
      </c>
      <c r="AK27" s="227">
        <f>ROUND(AG97, 2)</f>
        <v>0</v>
      </c>
      <c r="AL27" s="227"/>
      <c r="AM27" s="227"/>
      <c r="AN27" s="227"/>
      <c r="AO27" s="227"/>
      <c r="AR27" s="18"/>
      <c r="BE27" s="220"/>
    </row>
    <row r="28" spans="2:71" s="1" customFormat="1" ht="6.95" customHeight="1">
      <c r="B28" s="32"/>
      <c r="AR28" s="32"/>
      <c r="BE28" s="220"/>
    </row>
    <row r="29" spans="2:71" s="1" customFormat="1" ht="25.9" customHeight="1">
      <c r="B29" s="32"/>
      <c r="D29" s="33" t="s">
        <v>37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228">
        <f>ROUND(AK26 + AK27, 2)</f>
        <v>0</v>
      </c>
      <c r="AL29" s="229"/>
      <c r="AM29" s="229"/>
      <c r="AN29" s="229"/>
      <c r="AO29" s="229"/>
      <c r="AR29" s="32"/>
      <c r="BE29" s="220"/>
    </row>
    <row r="30" spans="2:71" s="1" customFormat="1" ht="6.95" customHeight="1">
      <c r="B30" s="32"/>
      <c r="AR30" s="32"/>
      <c r="BE30" s="220"/>
    </row>
    <row r="31" spans="2:71" s="1" customFormat="1" ht="12.75">
      <c r="B31" s="32"/>
      <c r="L31" s="230" t="s">
        <v>38</v>
      </c>
      <c r="M31" s="230"/>
      <c r="N31" s="230"/>
      <c r="O31" s="230"/>
      <c r="P31" s="230"/>
      <c r="W31" s="230" t="s">
        <v>39</v>
      </c>
      <c r="X31" s="230"/>
      <c r="Y31" s="230"/>
      <c r="Z31" s="230"/>
      <c r="AA31" s="230"/>
      <c r="AB31" s="230"/>
      <c r="AC31" s="230"/>
      <c r="AD31" s="230"/>
      <c r="AE31" s="230"/>
      <c r="AK31" s="230" t="s">
        <v>40</v>
      </c>
      <c r="AL31" s="230"/>
      <c r="AM31" s="230"/>
      <c r="AN31" s="230"/>
      <c r="AO31" s="230"/>
      <c r="AR31" s="32"/>
      <c r="BE31" s="220"/>
    </row>
    <row r="32" spans="2:71" s="2" customFormat="1" ht="14.45" customHeight="1">
      <c r="B32" s="36"/>
      <c r="D32" s="25" t="s">
        <v>41</v>
      </c>
      <c r="F32" s="37" t="s">
        <v>42</v>
      </c>
      <c r="L32" s="209">
        <v>0.2</v>
      </c>
      <c r="M32" s="208"/>
      <c r="N32" s="208"/>
      <c r="O32" s="208"/>
      <c r="P32" s="208"/>
      <c r="Q32" s="38"/>
      <c r="R32" s="38"/>
      <c r="S32" s="38"/>
      <c r="T32" s="38"/>
      <c r="U32" s="38"/>
      <c r="V32" s="38"/>
      <c r="W32" s="207">
        <f>ROUND(AZ94 + SUM(CD97:CD101), 2)</f>
        <v>0</v>
      </c>
      <c r="X32" s="208"/>
      <c r="Y32" s="208"/>
      <c r="Z32" s="208"/>
      <c r="AA32" s="208"/>
      <c r="AB32" s="208"/>
      <c r="AC32" s="208"/>
      <c r="AD32" s="208"/>
      <c r="AE32" s="208"/>
      <c r="AF32" s="38"/>
      <c r="AG32" s="38"/>
      <c r="AH32" s="38"/>
      <c r="AI32" s="38"/>
      <c r="AJ32" s="38"/>
      <c r="AK32" s="207">
        <f>ROUND(AV94 + SUM(BY97:BY101), 2)</f>
        <v>0</v>
      </c>
      <c r="AL32" s="208"/>
      <c r="AM32" s="208"/>
      <c r="AN32" s="208"/>
      <c r="AO32" s="208"/>
      <c r="AP32" s="38"/>
      <c r="AQ32" s="38"/>
      <c r="AR32" s="39"/>
      <c r="AS32" s="38"/>
      <c r="AT32" s="38"/>
      <c r="AU32" s="38"/>
      <c r="AV32" s="38"/>
      <c r="AW32" s="38"/>
      <c r="AX32" s="38"/>
      <c r="AY32" s="38"/>
      <c r="AZ32" s="38"/>
      <c r="BE32" s="221"/>
    </row>
    <row r="33" spans="2:57" s="2" customFormat="1" ht="14.45" customHeight="1">
      <c r="B33" s="36"/>
      <c r="F33" s="37" t="s">
        <v>43</v>
      </c>
      <c r="L33" s="209">
        <v>0.2</v>
      </c>
      <c r="M33" s="208"/>
      <c r="N33" s="208"/>
      <c r="O33" s="208"/>
      <c r="P33" s="208"/>
      <c r="Q33" s="38"/>
      <c r="R33" s="38"/>
      <c r="S33" s="38"/>
      <c r="T33" s="38"/>
      <c r="U33" s="38"/>
      <c r="V33" s="38"/>
      <c r="W33" s="207">
        <f>ROUND(BA94 + SUM(CE97:CE101), 2)</f>
        <v>0</v>
      </c>
      <c r="X33" s="208"/>
      <c r="Y33" s="208"/>
      <c r="Z33" s="208"/>
      <c r="AA33" s="208"/>
      <c r="AB33" s="208"/>
      <c r="AC33" s="208"/>
      <c r="AD33" s="208"/>
      <c r="AE33" s="208"/>
      <c r="AF33" s="38"/>
      <c r="AG33" s="38"/>
      <c r="AH33" s="38"/>
      <c r="AI33" s="38"/>
      <c r="AJ33" s="38"/>
      <c r="AK33" s="207">
        <f>ROUND(AW94 + SUM(BZ97:BZ101), 2)</f>
        <v>0</v>
      </c>
      <c r="AL33" s="208"/>
      <c r="AM33" s="208"/>
      <c r="AN33" s="208"/>
      <c r="AO33" s="208"/>
      <c r="AP33" s="38"/>
      <c r="AQ33" s="38"/>
      <c r="AR33" s="39"/>
      <c r="AS33" s="38"/>
      <c r="AT33" s="38"/>
      <c r="AU33" s="38"/>
      <c r="AV33" s="38"/>
      <c r="AW33" s="38"/>
      <c r="AX33" s="38"/>
      <c r="AY33" s="38"/>
      <c r="AZ33" s="38"/>
      <c r="BE33" s="221"/>
    </row>
    <row r="34" spans="2:57" s="2" customFormat="1" ht="14.45" hidden="1" customHeight="1">
      <c r="B34" s="36"/>
      <c r="F34" s="25" t="s">
        <v>44</v>
      </c>
      <c r="L34" s="214">
        <v>0.2</v>
      </c>
      <c r="M34" s="215"/>
      <c r="N34" s="215"/>
      <c r="O34" s="215"/>
      <c r="P34" s="215"/>
      <c r="W34" s="216">
        <f>ROUND(BB94 + SUM(CF97:CF101), 2)</f>
        <v>0</v>
      </c>
      <c r="X34" s="215"/>
      <c r="Y34" s="215"/>
      <c r="Z34" s="215"/>
      <c r="AA34" s="215"/>
      <c r="AB34" s="215"/>
      <c r="AC34" s="215"/>
      <c r="AD34" s="215"/>
      <c r="AE34" s="215"/>
      <c r="AK34" s="216">
        <v>0</v>
      </c>
      <c r="AL34" s="215"/>
      <c r="AM34" s="215"/>
      <c r="AN34" s="215"/>
      <c r="AO34" s="215"/>
      <c r="AR34" s="36"/>
      <c r="BE34" s="221"/>
    </row>
    <row r="35" spans="2:57" s="2" customFormat="1" ht="14.45" hidden="1" customHeight="1">
      <c r="B35" s="36"/>
      <c r="F35" s="25" t="s">
        <v>45</v>
      </c>
      <c r="L35" s="214">
        <v>0.2</v>
      </c>
      <c r="M35" s="215"/>
      <c r="N35" s="215"/>
      <c r="O35" s="215"/>
      <c r="P35" s="215"/>
      <c r="W35" s="216">
        <f>ROUND(BC94 + SUM(CG97:CG101), 2)</f>
        <v>0</v>
      </c>
      <c r="X35" s="215"/>
      <c r="Y35" s="215"/>
      <c r="Z35" s="215"/>
      <c r="AA35" s="215"/>
      <c r="AB35" s="215"/>
      <c r="AC35" s="215"/>
      <c r="AD35" s="215"/>
      <c r="AE35" s="215"/>
      <c r="AK35" s="216">
        <v>0</v>
      </c>
      <c r="AL35" s="215"/>
      <c r="AM35" s="215"/>
      <c r="AN35" s="215"/>
      <c r="AO35" s="215"/>
      <c r="AR35" s="36"/>
    </row>
    <row r="36" spans="2:57" s="2" customFormat="1" ht="14.45" hidden="1" customHeight="1">
      <c r="B36" s="36"/>
      <c r="F36" s="37" t="s">
        <v>46</v>
      </c>
      <c r="L36" s="209">
        <v>0</v>
      </c>
      <c r="M36" s="208"/>
      <c r="N36" s="208"/>
      <c r="O36" s="208"/>
      <c r="P36" s="208"/>
      <c r="Q36" s="38"/>
      <c r="R36" s="38"/>
      <c r="S36" s="38"/>
      <c r="T36" s="38"/>
      <c r="U36" s="38"/>
      <c r="V36" s="38"/>
      <c r="W36" s="207">
        <f>ROUND(BD94 + SUM(CH97:CH101), 2)</f>
        <v>0</v>
      </c>
      <c r="X36" s="208"/>
      <c r="Y36" s="208"/>
      <c r="Z36" s="208"/>
      <c r="AA36" s="208"/>
      <c r="AB36" s="208"/>
      <c r="AC36" s="208"/>
      <c r="AD36" s="208"/>
      <c r="AE36" s="208"/>
      <c r="AF36" s="38"/>
      <c r="AG36" s="38"/>
      <c r="AH36" s="38"/>
      <c r="AI36" s="38"/>
      <c r="AJ36" s="38"/>
      <c r="AK36" s="207">
        <v>0</v>
      </c>
      <c r="AL36" s="208"/>
      <c r="AM36" s="208"/>
      <c r="AN36" s="208"/>
      <c r="AO36" s="208"/>
      <c r="AP36" s="38"/>
      <c r="AQ36" s="38"/>
      <c r="AR36" s="39"/>
      <c r="AS36" s="38"/>
      <c r="AT36" s="38"/>
      <c r="AU36" s="38"/>
      <c r="AV36" s="38"/>
      <c r="AW36" s="38"/>
      <c r="AX36" s="38"/>
      <c r="AY36" s="38"/>
      <c r="AZ36" s="38"/>
    </row>
    <row r="37" spans="2:57" s="1" customFormat="1" ht="6.95" customHeight="1">
      <c r="B37" s="32"/>
      <c r="AR37" s="32"/>
    </row>
    <row r="38" spans="2:57" s="1" customFormat="1" ht="25.9" customHeight="1">
      <c r="B38" s="32"/>
      <c r="C38" s="40"/>
      <c r="D38" s="41" t="s">
        <v>47</v>
      </c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3" t="s">
        <v>48</v>
      </c>
      <c r="U38" s="42"/>
      <c r="V38" s="42"/>
      <c r="W38" s="42"/>
      <c r="X38" s="210" t="s">
        <v>49</v>
      </c>
      <c r="Y38" s="211"/>
      <c r="Z38" s="211"/>
      <c r="AA38" s="211"/>
      <c r="AB38" s="211"/>
      <c r="AC38" s="42"/>
      <c r="AD38" s="42"/>
      <c r="AE38" s="42"/>
      <c r="AF38" s="42"/>
      <c r="AG38" s="42"/>
      <c r="AH38" s="42"/>
      <c r="AI38" s="42"/>
      <c r="AJ38" s="42"/>
      <c r="AK38" s="212">
        <f>SUM(AK29:AK36)</f>
        <v>0</v>
      </c>
      <c r="AL38" s="211"/>
      <c r="AM38" s="211"/>
      <c r="AN38" s="211"/>
      <c r="AO38" s="213"/>
      <c r="AP38" s="40"/>
      <c r="AQ38" s="40"/>
      <c r="AR38" s="32"/>
    </row>
    <row r="39" spans="2:57" s="1" customFormat="1" ht="6.95" customHeight="1">
      <c r="B39" s="32"/>
      <c r="AR39" s="32"/>
    </row>
    <row r="40" spans="2:57" s="1" customFormat="1" ht="14.45" customHeight="1">
      <c r="B40" s="32"/>
      <c r="AR40" s="32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2"/>
      <c r="D49" s="44" t="s">
        <v>50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51</v>
      </c>
      <c r="AI49" s="45"/>
      <c r="AJ49" s="45"/>
      <c r="AK49" s="45"/>
      <c r="AL49" s="45"/>
      <c r="AM49" s="45"/>
      <c r="AN49" s="45"/>
      <c r="AO49" s="45"/>
      <c r="AR49" s="32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2.75">
      <c r="B60" s="32"/>
      <c r="D60" s="46" t="s">
        <v>52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6" t="s">
        <v>53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6" t="s">
        <v>52</v>
      </c>
      <c r="AI60" s="34"/>
      <c r="AJ60" s="34"/>
      <c r="AK60" s="34"/>
      <c r="AL60" s="34"/>
      <c r="AM60" s="46" t="s">
        <v>53</v>
      </c>
      <c r="AN60" s="34"/>
      <c r="AO60" s="34"/>
      <c r="AR60" s="32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2.75">
      <c r="B64" s="32"/>
      <c r="D64" s="44" t="s">
        <v>54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4" t="s">
        <v>55</v>
      </c>
      <c r="AI64" s="45"/>
      <c r="AJ64" s="45"/>
      <c r="AK64" s="45"/>
      <c r="AL64" s="45"/>
      <c r="AM64" s="45"/>
      <c r="AN64" s="45"/>
      <c r="AO64" s="45"/>
      <c r="AR64" s="32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2.75">
      <c r="B75" s="32"/>
      <c r="D75" s="46" t="s">
        <v>52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6" t="s">
        <v>53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6" t="s">
        <v>52</v>
      </c>
      <c r="AI75" s="34"/>
      <c r="AJ75" s="34"/>
      <c r="AK75" s="34"/>
      <c r="AL75" s="34"/>
      <c r="AM75" s="46" t="s">
        <v>53</v>
      </c>
      <c r="AN75" s="34"/>
      <c r="AO75" s="34"/>
      <c r="AR75" s="32"/>
    </row>
    <row r="76" spans="2:44" s="1" customFormat="1">
      <c r="B76" s="32"/>
      <c r="AR76" s="32"/>
    </row>
    <row r="77" spans="2:44" s="1" customFormat="1" ht="6.95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2"/>
    </row>
    <row r="81" spans="1:91" s="1" customFormat="1" ht="6.95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2"/>
    </row>
    <row r="82" spans="1:91" s="1" customFormat="1" ht="24.95" customHeight="1">
      <c r="B82" s="32"/>
      <c r="C82" s="19" t="s">
        <v>56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51"/>
      <c r="C84" s="25" t="s">
        <v>12</v>
      </c>
      <c r="L84" s="3" t="str">
        <f>K5</f>
        <v>0224</v>
      </c>
      <c r="AR84" s="51"/>
    </row>
    <row r="85" spans="1:91" s="4" customFormat="1" ht="36.950000000000003" customHeight="1">
      <c r="B85" s="52"/>
      <c r="C85" s="53" t="s">
        <v>15</v>
      </c>
      <c r="L85" s="244" t="str">
        <f>K6</f>
        <v>Výmena strešného svetlíka - Dielne Opráv Autobusov, 6.hala, Jurajov Dvor</v>
      </c>
      <c r="M85" s="245"/>
      <c r="N85" s="245"/>
      <c r="O85" s="245"/>
      <c r="P85" s="245"/>
      <c r="Q85" s="245"/>
      <c r="R85" s="245"/>
      <c r="S85" s="245"/>
      <c r="T85" s="245"/>
      <c r="U85" s="245"/>
      <c r="V85" s="245"/>
      <c r="W85" s="245"/>
      <c r="X85" s="245"/>
      <c r="Y85" s="245"/>
      <c r="Z85" s="245"/>
      <c r="AA85" s="245"/>
      <c r="AB85" s="245"/>
      <c r="AC85" s="245"/>
      <c r="AD85" s="245"/>
      <c r="AE85" s="245"/>
      <c r="AF85" s="245"/>
      <c r="AG85" s="245"/>
      <c r="AH85" s="245"/>
      <c r="AI85" s="245"/>
      <c r="AJ85" s="245"/>
      <c r="AK85" s="245"/>
      <c r="AL85" s="245"/>
      <c r="AM85" s="245"/>
      <c r="AN85" s="245"/>
      <c r="AO85" s="245"/>
      <c r="AR85" s="52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5" t="s">
        <v>18</v>
      </c>
      <c r="L87" s="54" t="str">
        <f>IF(K8="","",K8)</f>
        <v>Bratislava</v>
      </c>
      <c r="AI87" s="25" t="s">
        <v>20</v>
      </c>
      <c r="AM87" s="246" t="str">
        <f>IF(AN8= "","",AN8)</f>
        <v>8. 3. 2024</v>
      </c>
      <c r="AN87" s="246"/>
      <c r="AR87" s="32"/>
    </row>
    <row r="88" spans="1:91" s="1" customFormat="1" ht="6.95" customHeight="1">
      <c r="B88" s="32"/>
      <c r="AR88" s="32"/>
    </row>
    <row r="89" spans="1:91" s="1" customFormat="1" ht="15.2" customHeight="1">
      <c r="B89" s="32"/>
      <c r="C89" s="25" t="s">
        <v>22</v>
      </c>
      <c r="L89" s="3" t="str">
        <f>IF(E11= "","",E11)</f>
        <v>Dopravný podnik Bratislava, akciová spoločnosť</v>
      </c>
      <c r="AI89" s="25" t="s">
        <v>30</v>
      </c>
      <c r="AM89" s="251" t="str">
        <f>IF(E17="","",E17)</f>
        <v xml:space="preserve"> </v>
      </c>
      <c r="AN89" s="252"/>
      <c r="AO89" s="252"/>
      <c r="AP89" s="252"/>
      <c r="AR89" s="32"/>
      <c r="AS89" s="247" t="s">
        <v>57</v>
      </c>
      <c r="AT89" s="248"/>
      <c r="AU89" s="56"/>
      <c r="AV89" s="56"/>
      <c r="AW89" s="56"/>
      <c r="AX89" s="56"/>
      <c r="AY89" s="56"/>
      <c r="AZ89" s="56"/>
      <c r="BA89" s="56"/>
      <c r="BB89" s="56"/>
      <c r="BC89" s="56"/>
      <c r="BD89" s="57"/>
    </row>
    <row r="90" spans="1:91" s="1" customFormat="1" ht="15.2" customHeight="1">
      <c r="B90" s="32"/>
      <c r="C90" s="25" t="s">
        <v>28</v>
      </c>
      <c r="L90" s="3" t="str">
        <f>IF(E14= "Vyplň údaj","",E14)</f>
        <v/>
      </c>
      <c r="AI90" s="25" t="s">
        <v>33</v>
      </c>
      <c r="AM90" s="251" t="str">
        <f>IF(E20="","",E20)</f>
        <v xml:space="preserve"> </v>
      </c>
      <c r="AN90" s="252"/>
      <c r="AO90" s="252"/>
      <c r="AP90" s="252"/>
      <c r="AR90" s="32"/>
      <c r="AS90" s="249"/>
      <c r="AT90" s="250"/>
      <c r="BD90" s="59"/>
    </row>
    <row r="91" spans="1:91" s="1" customFormat="1" ht="10.9" customHeight="1">
      <c r="B91" s="32"/>
      <c r="AR91" s="32"/>
      <c r="AS91" s="249"/>
      <c r="AT91" s="250"/>
      <c r="BD91" s="59"/>
    </row>
    <row r="92" spans="1:91" s="1" customFormat="1" ht="29.25" customHeight="1">
      <c r="B92" s="32"/>
      <c r="C92" s="238" t="s">
        <v>58</v>
      </c>
      <c r="D92" s="236"/>
      <c r="E92" s="236"/>
      <c r="F92" s="236"/>
      <c r="G92" s="236"/>
      <c r="H92" s="60"/>
      <c r="I92" s="235" t="s">
        <v>59</v>
      </c>
      <c r="J92" s="236"/>
      <c r="K92" s="236"/>
      <c r="L92" s="236"/>
      <c r="M92" s="236"/>
      <c r="N92" s="236"/>
      <c r="O92" s="236"/>
      <c r="P92" s="236"/>
      <c r="Q92" s="236"/>
      <c r="R92" s="236"/>
      <c r="S92" s="236"/>
      <c r="T92" s="236"/>
      <c r="U92" s="236"/>
      <c r="V92" s="236"/>
      <c r="W92" s="236"/>
      <c r="X92" s="236"/>
      <c r="Y92" s="236"/>
      <c r="Z92" s="236"/>
      <c r="AA92" s="236"/>
      <c r="AB92" s="236"/>
      <c r="AC92" s="236"/>
      <c r="AD92" s="236"/>
      <c r="AE92" s="236"/>
      <c r="AF92" s="236"/>
      <c r="AG92" s="239" t="s">
        <v>60</v>
      </c>
      <c r="AH92" s="236"/>
      <c r="AI92" s="236"/>
      <c r="AJ92" s="236"/>
      <c r="AK92" s="236"/>
      <c r="AL92" s="236"/>
      <c r="AM92" s="236"/>
      <c r="AN92" s="235" t="s">
        <v>61</v>
      </c>
      <c r="AO92" s="236"/>
      <c r="AP92" s="237"/>
      <c r="AQ92" s="61" t="s">
        <v>62</v>
      </c>
      <c r="AR92" s="32"/>
      <c r="AS92" s="62" t="s">
        <v>63</v>
      </c>
      <c r="AT92" s="63" t="s">
        <v>64</v>
      </c>
      <c r="AU92" s="63" t="s">
        <v>65</v>
      </c>
      <c r="AV92" s="63" t="s">
        <v>66</v>
      </c>
      <c r="AW92" s="63" t="s">
        <v>67</v>
      </c>
      <c r="AX92" s="63" t="s">
        <v>68</v>
      </c>
      <c r="AY92" s="63" t="s">
        <v>69</v>
      </c>
      <c r="AZ92" s="63" t="s">
        <v>70</v>
      </c>
      <c r="BA92" s="63" t="s">
        <v>71</v>
      </c>
      <c r="BB92" s="63" t="s">
        <v>72</v>
      </c>
      <c r="BC92" s="63" t="s">
        <v>73</v>
      </c>
      <c r="BD92" s="64" t="s">
        <v>74</v>
      </c>
    </row>
    <row r="93" spans="1:91" s="1" customFormat="1" ht="10.9" customHeight="1">
      <c r="B93" s="32"/>
      <c r="AR93" s="32"/>
      <c r="AS93" s="65"/>
      <c r="AT93" s="56"/>
      <c r="AU93" s="56"/>
      <c r="AV93" s="56"/>
      <c r="AW93" s="56"/>
      <c r="AX93" s="56"/>
      <c r="AY93" s="56"/>
      <c r="AZ93" s="56"/>
      <c r="BA93" s="56"/>
      <c r="BB93" s="56"/>
      <c r="BC93" s="56"/>
      <c r="BD93" s="57"/>
    </row>
    <row r="94" spans="1:91" s="5" customFormat="1" ht="32.450000000000003" customHeight="1">
      <c r="B94" s="66"/>
      <c r="C94" s="67" t="s">
        <v>75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43">
        <f>ROUND(AG95,2)</f>
        <v>0</v>
      </c>
      <c r="AH94" s="243"/>
      <c r="AI94" s="243"/>
      <c r="AJ94" s="243"/>
      <c r="AK94" s="243"/>
      <c r="AL94" s="243"/>
      <c r="AM94" s="243"/>
      <c r="AN94" s="217">
        <f>SUM(AG94,AT94)</f>
        <v>0</v>
      </c>
      <c r="AO94" s="217"/>
      <c r="AP94" s="217"/>
      <c r="AQ94" s="70" t="s">
        <v>1</v>
      </c>
      <c r="AR94" s="66"/>
      <c r="AS94" s="71">
        <f>ROUND(AS95,2)</f>
        <v>0</v>
      </c>
      <c r="AT94" s="72">
        <f>ROUND(SUM(AV94:AW94),2)</f>
        <v>0</v>
      </c>
      <c r="AU94" s="73">
        <f>ROUND(AU95,5)</f>
        <v>0</v>
      </c>
      <c r="AV94" s="72">
        <f>ROUND(AZ94*L32,2)</f>
        <v>0</v>
      </c>
      <c r="AW94" s="72">
        <f>ROUND(BA94*L33,2)</f>
        <v>0</v>
      </c>
      <c r="AX94" s="72">
        <f>ROUND(BB94*L32,2)</f>
        <v>0</v>
      </c>
      <c r="AY94" s="72">
        <f>ROUND(BC94*L33,2)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76</v>
      </c>
      <c r="BT94" s="75" t="s">
        <v>77</v>
      </c>
      <c r="BU94" s="76" t="s">
        <v>78</v>
      </c>
      <c r="BV94" s="75" t="s">
        <v>79</v>
      </c>
      <c r="BW94" s="75" t="s">
        <v>5</v>
      </c>
      <c r="BX94" s="75" t="s">
        <v>80</v>
      </c>
      <c r="CL94" s="75" t="s">
        <v>1</v>
      </c>
    </row>
    <row r="95" spans="1:91" s="6" customFormat="1" ht="16.5" customHeight="1">
      <c r="A95" s="77" t="s">
        <v>81</v>
      </c>
      <c r="B95" s="78"/>
      <c r="C95" s="79"/>
      <c r="D95" s="240" t="s">
        <v>82</v>
      </c>
      <c r="E95" s="240"/>
      <c r="F95" s="240"/>
      <c r="G95" s="240"/>
      <c r="H95" s="240"/>
      <c r="I95" s="80"/>
      <c r="J95" s="240" t="s">
        <v>277</v>
      </c>
      <c r="K95" s="240"/>
      <c r="L95" s="240"/>
      <c r="M95" s="240"/>
      <c r="N95" s="240"/>
      <c r="O95" s="240"/>
      <c r="P95" s="240"/>
      <c r="Q95" s="240"/>
      <c r="R95" s="240"/>
      <c r="S95" s="240"/>
      <c r="T95" s="240"/>
      <c r="U95" s="240"/>
      <c r="V95" s="240"/>
      <c r="W95" s="240"/>
      <c r="X95" s="240"/>
      <c r="Y95" s="240"/>
      <c r="Z95" s="240"/>
      <c r="AA95" s="240"/>
      <c r="AB95" s="240"/>
      <c r="AC95" s="240"/>
      <c r="AD95" s="240"/>
      <c r="AE95" s="240"/>
      <c r="AF95" s="240"/>
      <c r="AG95" s="241">
        <f>'Výmena strešného svetlíka'!J32</f>
        <v>0</v>
      </c>
      <c r="AH95" s="242"/>
      <c r="AI95" s="242"/>
      <c r="AJ95" s="242"/>
      <c r="AK95" s="242"/>
      <c r="AL95" s="242"/>
      <c r="AM95" s="242"/>
      <c r="AN95" s="241">
        <f>SUM(AG95,AT95)</f>
        <v>0</v>
      </c>
      <c r="AO95" s="242"/>
      <c r="AP95" s="242"/>
      <c r="AQ95" s="81" t="s">
        <v>83</v>
      </c>
      <c r="AR95" s="78"/>
      <c r="AS95" s="82">
        <v>0</v>
      </c>
      <c r="AT95" s="83">
        <f>ROUND(SUM(AV95:AW95),2)</f>
        <v>0</v>
      </c>
      <c r="AU95" s="84">
        <f>'Výmena strešného svetlíka'!P135</f>
        <v>0</v>
      </c>
      <c r="AV95" s="83">
        <f>'Výmena strešného svetlíka'!J35</f>
        <v>0</v>
      </c>
      <c r="AW95" s="83">
        <f>'Výmena strešného svetlíka'!J36</f>
        <v>0</v>
      </c>
      <c r="AX95" s="83">
        <f>'Výmena strešného svetlíka'!J37</f>
        <v>0</v>
      </c>
      <c r="AY95" s="83">
        <f>'Výmena strešného svetlíka'!J38</f>
        <v>0</v>
      </c>
      <c r="AZ95" s="83">
        <f>'Výmena strešného svetlíka'!F35</f>
        <v>0</v>
      </c>
      <c r="BA95" s="83">
        <f>'Výmena strešného svetlíka'!F36</f>
        <v>0</v>
      </c>
      <c r="BB95" s="83">
        <f>'Výmena strešného svetlíka'!F37</f>
        <v>0</v>
      </c>
      <c r="BC95" s="83">
        <f>'Výmena strešného svetlíka'!F38</f>
        <v>0</v>
      </c>
      <c r="BD95" s="85">
        <f>'Výmena strešného svetlíka'!F39</f>
        <v>0</v>
      </c>
      <c r="BT95" s="86" t="s">
        <v>84</v>
      </c>
      <c r="BV95" s="86" t="s">
        <v>79</v>
      </c>
      <c r="BW95" s="86" t="s">
        <v>85</v>
      </c>
      <c r="BX95" s="86" t="s">
        <v>5</v>
      </c>
      <c r="CL95" s="86" t="s">
        <v>1</v>
      </c>
      <c r="CM95" s="86" t="s">
        <v>77</v>
      </c>
    </row>
    <row r="96" spans="1:91">
      <c r="B96" s="18"/>
      <c r="AR96" s="18"/>
    </row>
    <row r="97" spans="2:89" s="1" customFormat="1" ht="30" customHeight="1">
      <c r="B97" s="32"/>
      <c r="C97" s="67" t="s">
        <v>86</v>
      </c>
      <c r="AG97" s="217">
        <f>ROUND(SUM(AG98:AG101), 2)</f>
        <v>0</v>
      </c>
      <c r="AH97" s="217"/>
      <c r="AI97" s="217"/>
      <c r="AJ97" s="217"/>
      <c r="AK97" s="217"/>
      <c r="AL97" s="217"/>
      <c r="AM97" s="217"/>
      <c r="AN97" s="217">
        <f>ROUND(SUM(AN98:AN101), 2)</f>
        <v>0</v>
      </c>
      <c r="AO97" s="217"/>
      <c r="AP97" s="217"/>
      <c r="AQ97" s="87"/>
      <c r="AR97" s="32"/>
      <c r="AS97" s="62" t="s">
        <v>87</v>
      </c>
      <c r="AT97" s="63" t="s">
        <v>88</v>
      </c>
      <c r="AU97" s="63" t="s">
        <v>41</v>
      </c>
      <c r="AV97" s="64" t="s">
        <v>64</v>
      </c>
    </row>
    <row r="98" spans="2:89" s="1" customFormat="1" ht="19.899999999999999" customHeight="1">
      <c r="B98" s="32"/>
      <c r="D98" s="232" t="s">
        <v>89</v>
      </c>
      <c r="E98" s="232"/>
      <c r="F98" s="232"/>
      <c r="G98" s="232"/>
      <c r="H98" s="232"/>
      <c r="I98" s="232"/>
      <c r="J98" s="232"/>
      <c r="K98" s="232"/>
      <c r="L98" s="232"/>
      <c r="M98" s="232"/>
      <c r="N98" s="232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G98" s="233">
        <f>ROUND(AG94 * AS98, 2)</f>
        <v>0</v>
      </c>
      <c r="AH98" s="234"/>
      <c r="AI98" s="234"/>
      <c r="AJ98" s="234"/>
      <c r="AK98" s="234"/>
      <c r="AL98" s="234"/>
      <c r="AM98" s="234"/>
      <c r="AN98" s="234">
        <f>ROUND(AG98 + AV98, 2)</f>
        <v>0</v>
      </c>
      <c r="AO98" s="234"/>
      <c r="AP98" s="234"/>
      <c r="AR98" s="32"/>
      <c r="AS98" s="90">
        <v>0</v>
      </c>
      <c r="AT98" s="91" t="s">
        <v>90</v>
      </c>
      <c r="AU98" s="91" t="s">
        <v>42</v>
      </c>
      <c r="AV98" s="92">
        <f>ROUND(IF(AU98="základná",AG98*L32,IF(AU98="znížená",AG98*L33,0)), 2)</f>
        <v>0</v>
      </c>
      <c r="BV98" s="15" t="s">
        <v>91</v>
      </c>
      <c r="BY98" s="93">
        <f>IF(AU98="základná",AV98,0)</f>
        <v>0</v>
      </c>
      <c r="BZ98" s="93">
        <f>IF(AU98="znížená",AV98,0)</f>
        <v>0</v>
      </c>
      <c r="CA98" s="93">
        <v>0</v>
      </c>
      <c r="CB98" s="93">
        <v>0</v>
      </c>
      <c r="CC98" s="93">
        <v>0</v>
      </c>
      <c r="CD98" s="93">
        <f>IF(AU98="základná",AG98,0)</f>
        <v>0</v>
      </c>
      <c r="CE98" s="93">
        <f>IF(AU98="znížená",AG98,0)</f>
        <v>0</v>
      </c>
      <c r="CF98" s="93">
        <f>IF(AU98="zákl. prenesená",AG98,0)</f>
        <v>0</v>
      </c>
      <c r="CG98" s="93">
        <f>IF(AU98="zníž. prenesená",AG98,0)</f>
        <v>0</v>
      </c>
      <c r="CH98" s="93">
        <f>IF(AU98="nulová",AG98,0)</f>
        <v>0</v>
      </c>
      <c r="CI98" s="15">
        <f>IF(AU98="základná",1,IF(AU98="znížená",2,IF(AU98="zákl. prenesená",4,IF(AU98="zníž. prenesená",5,3))))</f>
        <v>1</v>
      </c>
      <c r="CJ98" s="15">
        <f>IF(AT98="stavebná časť",1,IF(AT98="investičná časť",2,3))</f>
        <v>1</v>
      </c>
      <c r="CK98" s="15" t="str">
        <f>IF(D98="Vyplň vlastné","","x")</f>
        <v>x</v>
      </c>
    </row>
    <row r="99" spans="2:89" s="1" customFormat="1" ht="19.899999999999999" customHeight="1">
      <c r="B99" s="32"/>
      <c r="D99" s="231" t="s">
        <v>92</v>
      </c>
      <c r="E99" s="232"/>
      <c r="F99" s="232"/>
      <c r="G99" s="232"/>
      <c r="H99" s="232"/>
      <c r="I99" s="232"/>
      <c r="J99" s="232"/>
      <c r="K99" s="232"/>
      <c r="L99" s="232"/>
      <c r="M99" s="232"/>
      <c r="N99" s="232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G99" s="233">
        <f>ROUND(AG94 * AS99, 2)</f>
        <v>0</v>
      </c>
      <c r="AH99" s="234"/>
      <c r="AI99" s="234"/>
      <c r="AJ99" s="234"/>
      <c r="AK99" s="234"/>
      <c r="AL99" s="234"/>
      <c r="AM99" s="234"/>
      <c r="AN99" s="234">
        <f>ROUND(AG99 + AV99, 2)</f>
        <v>0</v>
      </c>
      <c r="AO99" s="234"/>
      <c r="AP99" s="234"/>
      <c r="AR99" s="32"/>
      <c r="AS99" s="90">
        <v>0</v>
      </c>
      <c r="AT99" s="91" t="s">
        <v>90</v>
      </c>
      <c r="AU99" s="91" t="s">
        <v>42</v>
      </c>
      <c r="AV99" s="92">
        <f>ROUND(IF(AU99="základná",AG99*L32,IF(AU99="znížená",AG99*L33,0)), 2)</f>
        <v>0</v>
      </c>
      <c r="BV99" s="15" t="s">
        <v>93</v>
      </c>
      <c r="BY99" s="93">
        <f>IF(AU99="základná",AV99,0)</f>
        <v>0</v>
      </c>
      <c r="BZ99" s="93">
        <f>IF(AU99="znížená",AV99,0)</f>
        <v>0</v>
      </c>
      <c r="CA99" s="93">
        <v>0</v>
      </c>
      <c r="CB99" s="93">
        <v>0</v>
      </c>
      <c r="CC99" s="93">
        <v>0</v>
      </c>
      <c r="CD99" s="93">
        <f>IF(AU99="základná",AG99,0)</f>
        <v>0</v>
      </c>
      <c r="CE99" s="93">
        <f>IF(AU99="znížená",AG99,0)</f>
        <v>0</v>
      </c>
      <c r="CF99" s="93">
        <f>IF(AU99="zákl. prenesená",AG99,0)</f>
        <v>0</v>
      </c>
      <c r="CG99" s="93">
        <f>IF(AU99="zníž. prenesená",AG99,0)</f>
        <v>0</v>
      </c>
      <c r="CH99" s="93">
        <f>IF(AU99="nulová",AG99,0)</f>
        <v>0</v>
      </c>
      <c r="CI99" s="15">
        <f>IF(AU99="základná",1,IF(AU99="znížená",2,IF(AU99="zákl. prenesená",4,IF(AU99="zníž. prenesená",5,3))))</f>
        <v>1</v>
      </c>
      <c r="CJ99" s="15">
        <f>IF(AT99="stavebná časť",1,IF(AT99="investičná časť",2,3))</f>
        <v>1</v>
      </c>
      <c r="CK99" s="15" t="str">
        <f>IF(D99="Vyplň vlastné","","x")</f>
        <v/>
      </c>
    </row>
    <row r="100" spans="2:89" s="1" customFormat="1" ht="19.899999999999999" customHeight="1">
      <c r="B100" s="32"/>
      <c r="D100" s="231" t="s">
        <v>92</v>
      </c>
      <c r="E100" s="232"/>
      <c r="F100" s="232"/>
      <c r="G100" s="232"/>
      <c r="H100" s="232"/>
      <c r="I100" s="232"/>
      <c r="J100" s="232"/>
      <c r="K100" s="232"/>
      <c r="L100" s="232"/>
      <c r="M100" s="232"/>
      <c r="N100" s="232"/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G100" s="233">
        <f>ROUND(AG94 * AS100, 2)</f>
        <v>0</v>
      </c>
      <c r="AH100" s="234"/>
      <c r="AI100" s="234"/>
      <c r="AJ100" s="234"/>
      <c r="AK100" s="234"/>
      <c r="AL100" s="234"/>
      <c r="AM100" s="234"/>
      <c r="AN100" s="234">
        <f>ROUND(AG100 + AV100, 2)</f>
        <v>0</v>
      </c>
      <c r="AO100" s="234"/>
      <c r="AP100" s="234"/>
      <c r="AR100" s="32"/>
      <c r="AS100" s="90">
        <v>0</v>
      </c>
      <c r="AT100" s="91" t="s">
        <v>90</v>
      </c>
      <c r="AU100" s="91" t="s">
        <v>42</v>
      </c>
      <c r="AV100" s="92">
        <f>ROUND(IF(AU100="základná",AG100*L32,IF(AU100="znížená",AG100*L33,0)), 2)</f>
        <v>0</v>
      </c>
      <c r="BV100" s="15" t="s">
        <v>93</v>
      </c>
      <c r="BY100" s="93">
        <f>IF(AU100="základná",AV100,0)</f>
        <v>0</v>
      </c>
      <c r="BZ100" s="93">
        <f>IF(AU100="znížená",AV100,0)</f>
        <v>0</v>
      </c>
      <c r="CA100" s="93">
        <v>0</v>
      </c>
      <c r="CB100" s="93">
        <v>0</v>
      </c>
      <c r="CC100" s="93">
        <v>0</v>
      </c>
      <c r="CD100" s="93">
        <f>IF(AU100="základná",AG100,0)</f>
        <v>0</v>
      </c>
      <c r="CE100" s="93">
        <f>IF(AU100="znížená",AG100,0)</f>
        <v>0</v>
      </c>
      <c r="CF100" s="93">
        <f>IF(AU100="zákl. prenesená",AG100,0)</f>
        <v>0</v>
      </c>
      <c r="CG100" s="93">
        <f>IF(AU100="zníž. prenesená",AG100,0)</f>
        <v>0</v>
      </c>
      <c r="CH100" s="93">
        <f>IF(AU100="nulová",AG100,0)</f>
        <v>0</v>
      </c>
      <c r="CI100" s="15">
        <f>IF(AU100="základná",1,IF(AU100="znížená",2,IF(AU100="zákl. prenesená",4,IF(AU100="zníž. prenesená",5,3))))</f>
        <v>1</v>
      </c>
      <c r="CJ100" s="15">
        <f>IF(AT100="stavebná časť",1,IF(AT100="investičná časť",2,3))</f>
        <v>1</v>
      </c>
      <c r="CK100" s="15" t="str">
        <f>IF(D100="Vyplň vlastné","","x")</f>
        <v/>
      </c>
    </row>
    <row r="101" spans="2:89" s="1" customFormat="1" ht="19.899999999999999" customHeight="1">
      <c r="B101" s="32"/>
      <c r="D101" s="231" t="s">
        <v>92</v>
      </c>
      <c r="E101" s="232"/>
      <c r="F101" s="232"/>
      <c r="G101" s="232"/>
      <c r="H101" s="232"/>
      <c r="I101" s="232"/>
      <c r="J101" s="232"/>
      <c r="K101" s="232"/>
      <c r="L101" s="232"/>
      <c r="M101" s="232"/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G101" s="233">
        <f>ROUND(AG94 * AS101, 2)</f>
        <v>0</v>
      </c>
      <c r="AH101" s="234"/>
      <c r="AI101" s="234"/>
      <c r="AJ101" s="234"/>
      <c r="AK101" s="234"/>
      <c r="AL101" s="234"/>
      <c r="AM101" s="234"/>
      <c r="AN101" s="234">
        <f>ROUND(AG101 + AV101, 2)</f>
        <v>0</v>
      </c>
      <c r="AO101" s="234"/>
      <c r="AP101" s="234"/>
      <c r="AR101" s="32"/>
      <c r="AS101" s="94">
        <v>0</v>
      </c>
      <c r="AT101" s="95" t="s">
        <v>90</v>
      </c>
      <c r="AU101" s="95" t="s">
        <v>42</v>
      </c>
      <c r="AV101" s="96">
        <f>ROUND(IF(AU101="základná",AG101*L32,IF(AU101="znížená",AG101*L33,0)), 2)</f>
        <v>0</v>
      </c>
      <c r="BV101" s="15" t="s">
        <v>93</v>
      </c>
      <c r="BY101" s="93">
        <f>IF(AU101="základná",AV101,0)</f>
        <v>0</v>
      </c>
      <c r="BZ101" s="93">
        <f>IF(AU101="znížená",AV101,0)</f>
        <v>0</v>
      </c>
      <c r="CA101" s="93">
        <v>0</v>
      </c>
      <c r="CB101" s="93">
        <v>0</v>
      </c>
      <c r="CC101" s="93">
        <v>0</v>
      </c>
      <c r="CD101" s="93">
        <f>IF(AU101="základná",AG101,0)</f>
        <v>0</v>
      </c>
      <c r="CE101" s="93">
        <f>IF(AU101="znížená",AG101,0)</f>
        <v>0</v>
      </c>
      <c r="CF101" s="93">
        <f>IF(AU101="zákl. prenesená",AG101,0)</f>
        <v>0</v>
      </c>
      <c r="CG101" s="93">
        <f>IF(AU101="zníž. prenesená",AG101,0)</f>
        <v>0</v>
      </c>
      <c r="CH101" s="93">
        <f>IF(AU101="nulová",AG101,0)</f>
        <v>0</v>
      </c>
      <c r="CI101" s="15">
        <f>IF(AU101="základná",1,IF(AU101="znížená",2,IF(AU101="zákl. prenesená",4,IF(AU101="zníž. prenesená",5,3))))</f>
        <v>1</v>
      </c>
      <c r="CJ101" s="15">
        <f>IF(AT101="stavebná časť",1,IF(AT101="investičná časť",2,3))</f>
        <v>1</v>
      </c>
      <c r="CK101" s="15" t="str">
        <f>IF(D101="Vyplň vlastné","","x")</f>
        <v/>
      </c>
    </row>
    <row r="102" spans="2:89" s="1" customFormat="1" ht="10.9" customHeight="1">
      <c r="B102" s="32"/>
      <c r="AR102" s="32"/>
    </row>
    <row r="103" spans="2:89" s="1" customFormat="1" ht="30" customHeight="1">
      <c r="B103" s="32"/>
      <c r="C103" s="97" t="s">
        <v>94</v>
      </c>
      <c r="D103" s="98"/>
      <c r="E103" s="98"/>
      <c r="F103" s="98"/>
      <c r="G103" s="98"/>
      <c r="H103" s="98"/>
      <c r="I103" s="98"/>
      <c r="J103" s="98"/>
      <c r="K103" s="98"/>
      <c r="L103" s="98"/>
      <c r="M103" s="98"/>
      <c r="N103" s="98"/>
      <c r="O103" s="98"/>
      <c r="P103" s="98"/>
      <c r="Q103" s="98"/>
      <c r="R103" s="98"/>
      <c r="S103" s="98"/>
      <c r="T103" s="98"/>
      <c r="U103" s="98"/>
      <c r="V103" s="98"/>
      <c r="W103" s="98"/>
      <c r="X103" s="98"/>
      <c r="Y103" s="98"/>
      <c r="Z103" s="98"/>
      <c r="AA103" s="98"/>
      <c r="AB103" s="98"/>
      <c r="AC103" s="98"/>
      <c r="AD103" s="98"/>
      <c r="AE103" s="98"/>
      <c r="AF103" s="98"/>
      <c r="AG103" s="218">
        <f>ROUND(AG94 + AG97, 2)</f>
        <v>0</v>
      </c>
      <c r="AH103" s="218"/>
      <c r="AI103" s="218"/>
      <c r="AJ103" s="218"/>
      <c r="AK103" s="218"/>
      <c r="AL103" s="218"/>
      <c r="AM103" s="218"/>
      <c r="AN103" s="218">
        <f>ROUND(AN94 + AN97, 2)</f>
        <v>0</v>
      </c>
      <c r="AO103" s="218"/>
      <c r="AP103" s="218"/>
      <c r="AQ103" s="98"/>
      <c r="AR103" s="32"/>
    </row>
    <row r="104" spans="2:89" s="1" customFormat="1" ht="6.95" customHeight="1"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32"/>
    </row>
  </sheetData>
  <sheetProtection algorithmName="SHA-512" hashValue="SfKQc8SSCeAfWykRYV/7KWoZ+8LkC12j36f+61uMp8nGyxMagm6/ZGGnO7PqdKIylaM/EDxxLcHGM09ME48kVw==" saltValue="l54O5zSjHR0oU/5a2aOEHQ==" spinCount="100000" sheet="1" objects="1" scenarios="1" formatColumns="0" formatRows="0"/>
  <mergeCells count="60">
    <mergeCell ref="L85:AO85"/>
    <mergeCell ref="AM87:AN87"/>
    <mergeCell ref="AS89:AT91"/>
    <mergeCell ref="AM89:AP89"/>
    <mergeCell ref="AM90:AP90"/>
    <mergeCell ref="AN99:AP99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4:AM94"/>
    <mergeCell ref="AN94:AP9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L31:P31"/>
    <mergeCell ref="AK31:AO31"/>
    <mergeCell ref="L32:P32"/>
    <mergeCell ref="W33:AE33"/>
    <mergeCell ref="AG97:AM97"/>
    <mergeCell ref="AN97:AP97"/>
    <mergeCell ref="AG103:AM103"/>
    <mergeCell ref="AN103:AP103"/>
    <mergeCell ref="D100:AB100"/>
    <mergeCell ref="AG100:AM100"/>
    <mergeCell ref="AN100:AP100"/>
    <mergeCell ref="D101:AB101"/>
    <mergeCell ref="AG101:AM101"/>
    <mergeCell ref="AN101:AP101"/>
    <mergeCell ref="AG98:AM98"/>
    <mergeCell ref="D98:AB98"/>
    <mergeCell ref="AN98:AP98"/>
    <mergeCell ref="AG99:AM99"/>
    <mergeCell ref="D99:AB99"/>
    <mergeCell ref="AR2:BE2"/>
    <mergeCell ref="AK36:AO36"/>
    <mergeCell ref="L36:P36"/>
    <mergeCell ref="W36:AE36"/>
    <mergeCell ref="X38:AB38"/>
    <mergeCell ref="AK38:AO38"/>
    <mergeCell ref="L34:P34"/>
    <mergeCell ref="AK34:AO34"/>
    <mergeCell ref="W34:AE34"/>
    <mergeCell ref="W35:AE35"/>
    <mergeCell ref="L35:P35"/>
    <mergeCell ref="AK35:AO35"/>
    <mergeCell ref="W32:AE32"/>
    <mergeCell ref="AK32:AO32"/>
    <mergeCell ref="L33:P33"/>
    <mergeCell ref="AK33:AO33"/>
  </mergeCells>
  <dataValidations count="2">
    <dataValidation type="list" allowBlank="1" showInputMessage="1" showErrorMessage="1" error="Povolené sú hodnoty základná, znížená, nulová." sqref="AU97:AU101" xr:uid="{00000000-0002-0000-0000-000000000000}">
      <formula1>"základná, znížená, nulová"</formula1>
    </dataValidation>
    <dataValidation type="list" allowBlank="1" showInputMessage="1" showErrorMessage="1" error="Povolené sú hodnoty stavebná časť, technologická časť, investičná časť." sqref="AT97:AT101" xr:uid="{00000000-0002-0000-0000-000001000000}">
      <formula1>"stavebná časť, technologická časť, investičná časť"</formula1>
    </dataValidation>
  </dataValidations>
  <hyperlinks>
    <hyperlink ref="A95" location="'12 - Výmena strešného sve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95"/>
  <sheetViews>
    <sheetView showGridLines="0" workbookViewId="0">
      <selection activeCell="W136" sqref="W13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5" t="s">
        <v>85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77</v>
      </c>
    </row>
    <row r="4" spans="2:46" ht="24.95" customHeight="1">
      <c r="B4" s="18"/>
      <c r="D4" s="19" t="s">
        <v>95</v>
      </c>
      <c r="L4" s="18"/>
      <c r="M4" s="100" t="s">
        <v>9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15</v>
      </c>
      <c r="L6" s="18"/>
    </row>
    <row r="7" spans="2:46" ht="16.5" customHeight="1">
      <c r="B7" s="18"/>
      <c r="E7" s="253" t="str">
        <f>'Rekapitulácia stavby'!K6</f>
        <v>Výmena strešného svetlíka - Dielne Opráv Autobusov, 6.hala, Jurajov Dvor</v>
      </c>
      <c r="F7" s="254"/>
      <c r="G7" s="254"/>
      <c r="H7" s="254"/>
      <c r="L7" s="18"/>
    </row>
    <row r="8" spans="2:46" s="1" customFormat="1" ht="12" customHeight="1">
      <c r="B8" s="32"/>
      <c r="D8" s="25" t="s">
        <v>96</v>
      </c>
      <c r="L8" s="32"/>
    </row>
    <row r="9" spans="2:46" s="1" customFormat="1" ht="16.5" customHeight="1">
      <c r="B9" s="32"/>
      <c r="E9" s="256" t="s">
        <v>278</v>
      </c>
      <c r="F9" s="257"/>
      <c r="G9" s="257"/>
      <c r="H9" s="257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5" t="s">
        <v>16</v>
      </c>
      <c r="F11" s="23" t="s">
        <v>1</v>
      </c>
      <c r="I11" s="25" t="s">
        <v>17</v>
      </c>
      <c r="J11" s="23" t="s">
        <v>1</v>
      </c>
      <c r="L11" s="32"/>
    </row>
    <row r="12" spans="2:46" s="1" customFormat="1" ht="12" customHeight="1">
      <c r="B12" s="32"/>
      <c r="D12" s="25" t="s">
        <v>18</v>
      </c>
      <c r="F12" s="23" t="s">
        <v>19</v>
      </c>
      <c r="I12" s="25" t="s">
        <v>20</v>
      </c>
      <c r="J12" s="55" t="str">
        <f>'Rekapitulácia stavby'!AN8</f>
        <v>8. 3. 2024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5" t="s">
        <v>22</v>
      </c>
      <c r="I14" s="25" t="s">
        <v>23</v>
      </c>
      <c r="J14" s="23" t="s">
        <v>24</v>
      </c>
      <c r="L14" s="32"/>
    </row>
    <row r="15" spans="2:46" s="1" customFormat="1" ht="18" customHeight="1">
      <c r="B15" s="32"/>
      <c r="E15" s="23" t="s">
        <v>25</v>
      </c>
      <c r="I15" s="25" t="s">
        <v>26</v>
      </c>
      <c r="J15" s="23" t="s">
        <v>27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5" t="s">
        <v>28</v>
      </c>
      <c r="I17" s="25" t="s">
        <v>23</v>
      </c>
      <c r="J17" s="26" t="str">
        <f>'Rekapitulácia stavby'!AN13</f>
        <v>Vyplň údaj</v>
      </c>
      <c r="L17" s="32"/>
    </row>
    <row r="18" spans="2:12" s="1" customFormat="1" ht="18" customHeight="1">
      <c r="B18" s="32"/>
      <c r="E18" s="258" t="str">
        <f>'Rekapitulácia stavby'!E14</f>
        <v>Vyplň údaj</v>
      </c>
      <c r="F18" s="222"/>
      <c r="G18" s="222"/>
      <c r="H18" s="222"/>
      <c r="I18" s="25" t="s">
        <v>26</v>
      </c>
      <c r="J18" s="26" t="str">
        <f>'Rekapitulácia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5" t="s">
        <v>30</v>
      </c>
      <c r="I20" s="25" t="s">
        <v>23</v>
      </c>
      <c r="J20" s="23" t="str">
        <f>IF('Rekapitulácia stavby'!AN16="","",'Rekapitulácia stavby'!AN16)</f>
        <v/>
      </c>
      <c r="L20" s="32"/>
    </row>
    <row r="21" spans="2:12" s="1" customFormat="1" ht="18" customHeight="1">
      <c r="B21" s="32"/>
      <c r="E21" s="23" t="str">
        <f>IF('Rekapitulácia stavby'!E17="","",'Rekapitulácia stavby'!E17)</f>
        <v xml:space="preserve"> </v>
      </c>
      <c r="I21" s="25" t="s">
        <v>26</v>
      </c>
      <c r="J21" s="23" t="str">
        <f>IF('Rekapitulácia stavby'!AN17="","",'Rekapitulácia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5" t="s">
        <v>33</v>
      </c>
      <c r="I23" s="25" t="s">
        <v>23</v>
      </c>
      <c r="J23" s="23" t="str">
        <f>IF('Rekapitulácia stavby'!AN19="","",'Rekapitulácia stavby'!AN19)</f>
        <v/>
      </c>
      <c r="L23" s="32"/>
    </row>
    <row r="24" spans="2:12" s="1" customFormat="1" ht="18" customHeight="1">
      <c r="B24" s="32"/>
      <c r="E24" s="23" t="str">
        <f>IF('Rekapitulácia stavby'!E20="","",'Rekapitulácia stavby'!E20)</f>
        <v xml:space="preserve"> </v>
      </c>
      <c r="I24" s="25" t="s">
        <v>26</v>
      </c>
      <c r="J24" s="23" t="str">
        <f>IF('Rekapitulácia stavby'!AN20="","",'Rekapitulácia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5" t="s">
        <v>34</v>
      </c>
      <c r="L26" s="32"/>
    </row>
    <row r="27" spans="2:12" s="7" customFormat="1" ht="16.5" customHeight="1">
      <c r="B27" s="101"/>
      <c r="E27" s="226" t="s">
        <v>1</v>
      </c>
      <c r="F27" s="226"/>
      <c r="G27" s="226"/>
      <c r="H27" s="226"/>
      <c r="L27" s="101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6"/>
      <c r="E29" s="56"/>
      <c r="F29" s="56"/>
      <c r="G29" s="56"/>
      <c r="H29" s="56"/>
      <c r="I29" s="56"/>
      <c r="J29" s="56"/>
      <c r="K29" s="56"/>
      <c r="L29" s="32"/>
    </row>
    <row r="30" spans="2:12" s="1" customFormat="1" ht="14.45" customHeight="1">
      <c r="B30" s="32"/>
      <c r="D30" s="23" t="s">
        <v>97</v>
      </c>
      <c r="J30" s="31">
        <f>J96</f>
        <v>0</v>
      </c>
      <c r="L30" s="32"/>
    </row>
    <row r="31" spans="2:12" s="1" customFormat="1" ht="14.45" customHeight="1">
      <c r="B31" s="32"/>
      <c r="D31" s="30" t="s">
        <v>89</v>
      </c>
      <c r="J31" s="31">
        <f>J108</f>
        <v>0</v>
      </c>
      <c r="L31" s="32"/>
    </row>
    <row r="32" spans="2:12" s="1" customFormat="1" ht="25.35" customHeight="1">
      <c r="B32" s="32"/>
      <c r="D32" s="102" t="s">
        <v>37</v>
      </c>
      <c r="J32" s="69">
        <f>ROUND(J30 + J31, 2)</f>
        <v>0</v>
      </c>
      <c r="L32" s="32"/>
    </row>
    <row r="33" spans="2:12" s="1" customFormat="1" ht="6.95" customHeight="1">
      <c r="B33" s="32"/>
      <c r="D33" s="56"/>
      <c r="E33" s="56"/>
      <c r="F33" s="56"/>
      <c r="G33" s="56"/>
      <c r="H33" s="56"/>
      <c r="I33" s="56"/>
      <c r="J33" s="56"/>
      <c r="K33" s="56"/>
      <c r="L33" s="32"/>
    </row>
    <row r="34" spans="2:12" s="1" customFormat="1" ht="14.45" customHeight="1">
      <c r="B34" s="32"/>
      <c r="F34" s="35" t="s">
        <v>39</v>
      </c>
      <c r="I34" s="35" t="s">
        <v>38</v>
      </c>
      <c r="J34" s="35" t="s">
        <v>40</v>
      </c>
      <c r="L34" s="32"/>
    </row>
    <row r="35" spans="2:12" s="1" customFormat="1" ht="14.45" customHeight="1">
      <c r="B35" s="32"/>
      <c r="D35" s="58" t="s">
        <v>41</v>
      </c>
      <c r="E35" s="37" t="s">
        <v>42</v>
      </c>
      <c r="F35" s="103">
        <f>ROUND((ROUND((SUM(BE108:BE115) + SUM(BE135:BE188)),  2) + SUM(BE190:BE194)), 2)</f>
        <v>0</v>
      </c>
      <c r="G35" s="104"/>
      <c r="H35" s="104"/>
      <c r="I35" s="105">
        <v>0.2</v>
      </c>
      <c r="J35" s="103">
        <f>ROUND((ROUND(((SUM(BE108:BE115) + SUM(BE135:BE188))*I35),  2) + (SUM(BE190:BE194)*I35)), 2)</f>
        <v>0</v>
      </c>
      <c r="L35" s="32"/>
    </row>
    <row r="36" spans="2:12" s="1" customFormat="1" ht="14.45" customHeight="1">
      <c r="B36" s="32"/>
      <c r="E36" s="37" t="s">
        <v>43</v>
      </c>
      <c r="F36" s="103">
        <f>ROUND((ROUND((SUM(BF108:BF115) + SUM(BF135:BF188)),  2) + SUM(BF190:BF194)), 2)</f>
        <v>0</v>
      </c>
      <c r="G36" s="104"/>
      <c r="H36" s="104"/>
      <c r="I36" s="105">
        <v>0.2</v>
      </c>
      <c r="J36" s="103">
        <f>ROUND((ROUND(((SUM(BF108:BF115) + SUM(BF135:BF188))*I36),  2) + (SUM(BF190:BF194)*I36)), 2)</f>
        <v>0</v>
      </c>
      <c r="L36" s="32"/>
    </row>
    <row r="37" spans="2:12" s="1" customFormat="1" ht="14.45" hidden="1" customHeight="1">
      <c r="B37" s="32"/>
      <c r="E37" s="25" t="s">
        <v>44</v>
      </c>
      <c r="F37" s="106">
        <f>ROUND((ROUND((SUM(BG108:BG115) + SUM(BG135:BG188)),  2) + SUM(BG190:BG194)), 2)</f>
        <v>0</v>
      </c>
      <c r="I37" s="107">
        <v>0.2</v>
      </c>
      <c r="J37" s="106">
        <f>0</f>
        <v>0</v>
      </c>
      <c r="L37" s="32"/>
    </row>
    <row r="38" spans="2:12" s="1" customFormat="1" ht="14.45" hidden="1" customHeight="1">
      <c r="B38" s="32"/>
      <c r="E38" s="25" t="s">
        <v>45</v>
      </c>
      <c r="F38" s="106">
        <f>ROUND((ROUND((SUM(BH108:BH115) + SUM(BH135:BH188)),  2) + SUM(BH190:BH194)), 2)</f>
        <v>0</v>
      </c>
      <c r="I38" s="107">
        <v>0.2</v>
      </c>
      <c r="J38" s="106">
        <f>0</f>
        <v>0</v>
      </c>
      <c r="L38" s="32"/>
    </row>
    <row r="39" spans="2:12" s="1" customFormat="1" ht="14.45" hidden="1" customHeight="1">
      <c r="B39" s="32"/>
      <c r="E39" s="37" t="s">
        <v>46</v>
      </c>
      <c r="F39" s="103">
        <f>ROUND((ROUND((SUM(BI108:BI115) + SUM(BI135:BI188)),  2) + SUM(BI190:BI194)), 2)</f>
        <v>0</v>
      </c>
      <c r="G39" s="104"/>
      <c r="H39" s="104"/>
      <c r="I39" s="105">
        <v>0</v>
      </c>
      <c r="J39" s="103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8"/>
      <c r="D41" s="108" t="s">
        <v>47</v>
      </c>
      <c r="E41" s="60"/>
      <c r="F41" s="60"/>
      <c r="G41" s="109" t="s">
        <v>48</v>
      </c>
      <c r="H41" s="110" t="s">
        <v>49</v>
      </c>
      <c r="I41" s="60"/>
      <c r="J41" s="111">
        <f>SUM(J32:J39)</f>
        <v>0</v>
      </c>
      <c r="K41" s="112"/>
      <c r="L41" s="32"/>
    </row>
    <row r="42" spans="2:12" s="1" customFormat="1" ht="14.45" customHeight="1">
      <c r="B42" s="32"/>
      <c r="L42" s="32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2"/>
      <c r="D50" s="44" t="s">
        <v>50</v>
      </c>
      <c r="E50" s="45"/>
      <c r="F50" s="45"/>
      <c r="G50" s="44" t="s">
        <v>51</v>
      </c>
      <c r="H50" s="45"/>
      <c r="I50" s="45"/>
      <c r="J50" s="45"/>
      <c r="K50" s="45"/>
      <c r="L50" s="32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2"/>
      <c r="D61" s="46" t="s">
        <v>52</v>
      </c>
      <c r="E61" s="34"/>
      <c r="F61" s="113" t="s">
        <v>53</v>
      </c>
      <c r="G61" s="46" t="s">
        <v>52</v>
      </c>
      <c r="H61" s="34"/>
      <c r="I61" s="34"/>
      <c r="J61" s="114" t="s">
        <v>53</v>
      </c>
      <c r="K61" s="34"/>
      <c r="L61" s="32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2"/>
      <c r="D65" s="44" t="s">
        <v>54</v>
      </c>
      <c r="E65" s="45"/>
      <c r="F65" s="45"/>
      <c r="G65" s="44" t="s">
        <v>55</v>
      </c>
      <c r="H65" s="45"/>
      <c r="I65" s="45"/>
      <c r="J65" s="45"/>
      <c r="K65" s="45"/>
      <c r="L65" s="32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2"/>
      <c r="D76" s="46" t="s">
        <v>52</v>
      </c>
      <c r="E76" s="34"/>
      <c r="F76" s="113" t="s">
        <v>53</v>
      </c>
      <c r="G76" s="46" t="s">
        <v>52</v>
      </c>
      <c r="H76" s="34"/>
      <c r="I76" s="34"/>
      <c r="J76" s="114" t="s">
        <v>53</v>
      </c>
      <c r="K76" s="34"/>
      <c r="L76" s="32"/>
    </row>
    <row r="77" spans="2:12" s="1" customFormat="1" ht="14.45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47" s="1" customFormat="1" ht="6.95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47" s="1" customFormat="1" ht="24.95" customHeight="1">
      <c r="B82" s="32"/>
      <c r="C82" s="19" t="s">
        <v>98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5" t="s">
        <v>15</v>
      </c>
      <c r="L84" s="32"/>
    </row>
    <row r="85" spans="2:47" s="1" customFormat="1" ht="16.5" customHeight="1">
      <c r="B85" s="32"/>
      <c r="E85" s="253" t="str">
        <f>E7</f>
        <v>Výmena strešného svetlíka - Dielne Opráv Autobusov, 6.hala, Jurajov Dvor</v>
      </c>
      <c r="F85" s="254"/>
      <c r="G85" s="254"/>
      <c r="H85" s="254"/>
      <c r="L85" s="32"/>
    </row>
    <row r="86" spans="2:47" s="1" customFormat="1" ht="12" customHeight="1">
      <c r="B86" s="32"/>
      <c r="C86" s="25" t="s">
        <v>96</v>
      </c>
      <c r="L86" s="32"/>
    </row>
    <row r="87" spans="2:47" s="1" customFormat="1" ht="16.5" customHeight="1">
      <c r="B87" s="32"/>
      <c r="E87" s="244" t="str">
        <f>E9</f>
        <v>Dielne Opráv Autobusov, 6.hala, Jurajov Dvor</v>
      </c>
      <c r="F87" s="255"/>
      <c r="G87" s="255"/>
      <c r="H87" s="255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5" t="s">
        <v>18</v>
      </c>
      <c r="F89" s="23" t="str">
        <f>F12</f>
        <v>Bratislava</v>
      </c>
      <c r="I89" s="25" t="s">
        <v>20</v>
      </c>
      <c r="J89" s="55" t="str">
        <f>IF(J12="","",J12)</f>
        <v>8. 3. 2024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5" t="s">
        <v>22</v>
      </c>
      <c r="F91" s="23" t="str">
        <f>E15</f>
        <v>Dopravný podnik Bratislava, akciová spoločnosť</v>
      </c>
      <c r="I91" s="25" t="s">
        <v>30</v>
      </c>
      <c r="J91" s="28" t="str">
        <f>E21</f>
        <v xml:space="preserve"> </v>
      </c>
      <c r="L91" s="32"/>
    </row>
    <row r="92" spans="2:47" s="1" customFormat="1" ht="15.2" customHeight="1">
      <c r="B92" s="32"/>
      <c r="C92" s="25" t="s">
        <v>28</v>
      </c>
      <c r="F92" s="23" t="str">
        <f>IF(E18="","",E18)</f>
        <v>Vyplň údaj</v>
      </c>
      <c r="I92" s="25" t="s">
        <v>33</v>
      </c>
      <c r="J92" s="28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15" t="s">
        <v>99</v>
      </c>
      <c r="D94" s="98"/>
      <c r="E94" s="98"/>
      <c r="F94" s="98"/>
      <c r="G94" s="98"/>
      <c r="H94" s="98"/>
      <c r="I94" s="98"/>
      <c r="J94" s="116" t="s">
        <v>100</v>
      </c>
      <c r="K94" s="98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17" t="s">
        <v>101</v>
      </c>
      <c r="J96" s="69">
        <f>J135</f>
        <v>0</v>
      </c>
      <c r="L96" s="32"/>
      <c r="AU96" s="15" t="s">
        <v>102</v>
      </c>
    </row>
    <row r="97" spans="2:65" s="8" customFormat="1" ht="24.95" customHeight="1">
      <c r="B97" s="118"/>
      <c r="D97" s="119" t="s">
        <v>103</v>
      </c>
      <c r="E97" s="120"/>
      <c r="F97" s="120"/>
      <c r="G97" s="120"/>
      <c r="H97" s="120"/>
      <c r="I97" s="120"/>
      <c r="J97" s="121">
        <f>J136</f>
        <v>0</v>
      </c>
      <c r="L97" s="118"/>
    </row>
    <row r="98" spans="2:65" s="9" customFormat="1" ht="19.899999999999999" customHeight="1">
      <c r="B98" s="122"/>
      <c r="D98" s="123" t="s">
        <v>104</v>
      </c>
      <c r="E98" s="124"/>
      <c r="F98" s="124"/>
      <c r="G98" s="124"/>
      <c r="H98" s="124"/>
      <c r="I98" s="124"/>
      <c r="J98" s="125">
        <f>J137</f>
        <v>0</v>
      </c>
      <c r="L98" s="122"/>
    </row>
    <row r="99" spans="2:65" s="9" customFormat="1" ht="19.899999999999999" customHeight="1">
      <c r="B99" s="122"/>
      <c r="D99" s="123" t="s">
        <v>105</v>
      </c>
      <c r="E99" s="124"/>
      <c r="F99" s="124"/>
      <c r="G99" s="124"/>
      <c r="H99" s="124"/>
      <c r="I99" s="124"/>
      <c r="J99" s="125">
        <f>J141</f>
        <v>0</v>
      </c>
      <c r="L99" s="122"/>
    </row>
    <row r="100" spans="2:65" s="9" customFormat="1" ht="19.899999999999999" customHeight="1">
      <c r="B100" s="122"/>
      <c r="D100" s="123" t="s">
        <v>106</v>
      </c>
      <c r="E100" s="124"/>
      <c r="F100" s="124"/>
      <c r="G100" s="124"/>
      <c r="H100" s="124"/>
      <c r="I100" s="124"/>
      <c r="J100" s="125">
        <f>J160</f>
        <v>0</v>
      </c>
      <c r="L100" s="122"/>
    </row>
    <row r="101" spans="2:65" s="8" customFormat="1" ht="24.95" customHeight="1">
      <c r="B101" s="118"/>
      <c r="D101" s="119" t="s">
        <v>107</v>
      </c>
      <c r="E101" s="120"/>
      <c r="F101" s="120"/>
      <c r="G101" s="120"/>
      <c r="H101" s="120"/>
      <c r="I101" s="120"/>
      <c r="J101" s="121">
        <f>J162</f>
        <v>0</v>
      </c>
      <c r="L101" s="118"/>
    </row>
    <row r="102" spans="2:65" s="9" customFormat="1" ht="19.899999999999999" customHeight="1">
      <c r="B102" s="122"/>
      <c r="D102" s="123" t="s">
        <v>108</v>
      </c>
      <c r="E102" s="124"/>
      <c r="F102" s="124"/>
      <c r="G102" s="124"/>
      <c r="H102" s="124"/>
      <c r="I102" s="124"/>
      <c r="J102" s="125">
        <f>J163</f>
        <v>0</v>
      </c>
      <c r="L102" s="122"/>
    </row>
    <row r="103" spans="2:65" s="9" customFormat="1" ht="19.899999999999999" customHeight="1">
      <c r="B103" s="122"/>
      <c r="D103" s="123" t="s">
        <v>109</v>
      </c>
      <c r="E103" s="124"/>
      <c r="F103" s="124"/>
      <c r="G103" s="124"/>
      <c r="H103" s="124"/>
      <c r="I103" s="124"/>
      <c r="J103" s="125">
        <f>J176</f>
        <v>0</v>
      </c>
      <c r="L103" s="122"/>
    </row>
    <row r="104" spans="2:65" s="9" customFormat="1" ht="19.899999999999999" customHeight="1">
      <c r="B104" s="122"/>
      <c r="D104" s="123" t="s">
        <v>110</v>
      </c>
      <c r="E104" s="124"/>
      <c r="F104" s="124"/>
      <c r="G104" s="124"/>
      <c r="H104" s="124"/>
      <c r="I104" s="124"/>
      <c r="J104" s="125">
        <f>J181</f>
        <v>0</v>
      </c>
      <c r="L104" s="122"/>
    </row>
    <row r="105" spans="2:65" s="8" customFormat="1" ht="21.75" customHeight="1">
      <c r="B105" s="118"/>
      <c r="D105" s="126" t="s">
        <v>111</v>
      </c>
      <c r="J105" s="127">
        <f>J189</f>
        <v>0</v>
      </c>
      <c r="L105" s="118"/>
    </row>
    <row r="106" spans="2:65" s="1" customFormat="1" ht="21.75" customHeight="1">
      <c r="B106" s="32"/>
      <c r="L106" s="32"/>
    </row>
    <row r="107" spans="2:65" s="1" customFormat="1" ht="6.95" customHeight="1">
      <c r="B107" s="32"/>
      <c r="L107" s="32"/>
    </row>
    <row r="108" spans="2:65" s="1" customFormat="1" ht="29.25" customHeight="1">
      <c r="B108" s="32"/>
      <c r="C108" s="117" t="s">
        <v>112</v>
      </c>
      <c r="J108" s="128">
        <f>ROUND(J109 + J110 + J111 + J112 + J113 + J114,2)</f>
        <v>0</v>
      </c>
      <c r="L108" s="32"/>
      <c r="N108" s="129" t="s">
        <v>41</v>
      </c>
    </row>
    <row r="109" spans="2:65" s="1" customFormat="1" ht="18" customHeight="1">
      <c r="B109" s="32"/>
      <c r="D109" s="231" t="s">
        <v>113</v>
      </c>
      <c r="E109" s="232"/>
      <c r="F109" s="232"/>
      <c r="J109" s="89">
        <v>0</v>
      </c>
      <c r="L109" s="130"/>
      <c r="M109" s="131"/>
      <c r="N109" s="132" t="s">
        <v>43</v>
      </c>
      <c r="O109" s="131"/>
      <c r="P109" s="131"/>
      <c r="Q109" s="131"/>
      <c r="R109" s="131"/>
      <c r="S109" s="131"/>
      <c r="T109" s="131"/>
      <c r="U109" s="131"/>
      <c r="V109" s="131"/>
      <c r="W109" s="131"/>
      <c r="X109" s="131"/>
      <c r="Y109" s="131"/>
      <c r="Z109" s="131"/>
      <c r="AA109" s="131"/>
      <c r="AB109" s="131"/>
      <c r="AC109" s="131"/>
      <c r="AD109" s="131"/>
      <c r="AE109" s="131"/>
      <c r="AF109" s="131"/>
      <c r="AG109" s="131"/>
      <c r="AH109" s="131"/>
      <c r="AI109" s="131"/>
      <c r="AJ109" s="131"/>
      <c r="AK109" s="131"/>
      <c r="AL109" s="131"/>
      <c r="AM109" s="131"/>
      <c r="AN109" s="131"/>
      <c r="AO109" s="131"/>
      <c r="AP109" s="131"/>
      <c r="AQ109" s="131"/>
      <c r="AR109" s="131"/>
      <c r="AS109" s="131"/>
      <c r="AT109" s="131"/>
      <c r="AU109" s="131"/>
      <c r="AV109" s="131"/>
      <c r="AW109" s="131"/>
      <c r="AX109" s="131"/>
      <c r="AY109" s="133" t="s">
        <v>114</v>
      </c>
      <c r="AZ109" s="131"/>
      <c r="BA109" s="131"/>
      <c r="BB109" s="131"/>
      <c r="BC109" s="131"/>
      <c r="BD109" s="131"/>
      <c r="BE109" s="134">
        <f t="shared" ref="BE109:BE114" si="0">IF(N109="základná",J109,0)</f>
        <v>0</v>
      </c>
      <c r="BF109" s="134">
        <f t="shared" ref="BF109:BF114" si="1">IF(N109="znížená",J109,0)</f>
        <v>0</v>
      </c>
      <c r="BG109" s="134">
        <f t="shared" ref="BG109:BG114" si="2">IF(N109="zákl. prenesená",J109,0)</f>
        <v>0</v>
      </c>
      <c r="BH109" s="134">
        <f t="shared" ref="BH109:BH114" si="3">IF(N109="zníž. prenesená",J109,0)</f>
        <v>0</v>
      </c>
      <c r="BI109" s="134">
        <f t="shared" ref="BI109:BI114" si="4">IF(N109="nulová",J109,0)</f>
        <v>0</v>
      </c>
      <c r="BJ109" s="133" t="s">
        <v>115</v>
      </c>
      <c r="BK109" s="131"/>
      <c r="BL109" s="131"/>
      <c r="BM109" s="131"/>
    </row>
    <row r="110" spans="2:65" s="1" customFormat="1" ht="18" customHeight="1">
      <c r="B110" s="32"/>
      <c r="D110" s="231" t="s">
        <v>116</v>
      </c>
      <c r="E110" s="232"/>
      <c r="F110" s="232"/>
      <c r="J110" s="89">
        <v>0</v>
      </c>
      <c r="L110" s="130"/>
      <c r="M110" s="131"/>
      <c r="N110" s="132" t="s">
        <v>43</v>
      </c>
      <c r="O110" s="131"/>
      <c r="P110" s="131"/>
      <c r="Q110" s="131"/>
      <c r="R110" s="131"/>
      <c r="S110" s="131"/>
      <c r="T110" s="131"/>
      <c r="U110" s="131"/>
      <c r="V110" s="131"/>
      <c r="W110" s="131"/>
      <c r="X110" s="131"/>
      <c r="Y110" s="131"/>
      <c r="Z110" s="131"/>
      <c r="AA110" s="131"/>
      <c r="AB110" s="131"/>
      <c r="AC110" s="131"/>
      <c r="AD110" s="131"/>
      <c r="AE110" s="131"/>
      <c r="AF110" s="131"/>
      <c r="AG110" s="131"/>
      <c r="AH110" s="131"/>
      <c r="AI110" s="131"/>
      <c r="AJ110" s="131"/>
      <c r="AK110" s="131"/>
      <c r="AL110" s="131"/>
      <c r="AM110" s="131"/>
      <c r="AN110" s="131"/>
      <c r="AO110" s="131"/>
      <c r="AP110" s="131"/>
      <c r="AQ110" s="131"/>
      <c r="AR110" s="131"/>
      <c r="AS110" s="131"/>
      <c r="AT110" s="131"/>
      <c r="AU110" s="131"/>
      <c r="AV110" s="131"/>
      <c r="AW110" s="131"/>
      <c r="AX110" s="131"/>
      <c r="AY110" s="133" t="s">
        <v>114</v>
      </c>
      <c r="AZ110" s="131"/>
      <c r="BA110" s="131"/>
      <c r="BB110" s="131"/>
      <c r="BC110" s="131"/>
      <c r="BD110" s="131"/>
      <c r="BE110" s="134">
        <f t="shared" si="0"/>
        <v>0</v>
      </c>
      <c r="BF110" s="134">
        <f t="shared" si="1"/>
        <v>0</v>
      </c>
      <c r="BG110" s="134">
        <f t="shared" si="2"/>
        <v>0</v>
      </c>
      <c r="BH110" s="134">
        <f t="shared" si="3"/>
        <v>0</v>
      </c>
      <c r="BI110" s="134">
        <f t="shared" si="4"/>
        <v>0</v>
      </c>
      <c r="BJ110" s="133" t="s">
        <v>115</v>
      </c>
      <c r="BK110" s="131"/>
      <c r="BL110" s="131"/>
      <c r="BM110" s="131"/>
    </row>
    <row r="111" spans="2:65" s="1" customFormat="1" ht="18" customHeight="1">
      <c r="B111" s="32"/>
      <c r="D111" s="231" t="s">
        <v>117</v>
      </c>
      <c r="E111" s="232"/>
      <c r="F111" s="232"/>
      <c r="J111" s="89">
        <v>0</v>
      </c>
      <c r="L111" s="130"/>
      <c r="M111" s="131"/>
      <c r="N111" s="132" t="s">
        <v>43</v>
      </c>
      <c r="O111" s="131"/>
      <c r="P111" s="131"/>
      <c r="Q111" s="131"/>
      <c r="R111" s="131"/>
      <c r="S111" s="131"/>
      <c r="T111" s="131"/>
      <c r="U111" s="131"/>
      <c r="V111" s="131"/>
      <c r="W111" s="131"/>
      <c r="X111" s="131"/>
      <c r="Y111" s="131"/>
      <c r="Z111" s="131"/>
      <c r="AA111" s="131"/>
      <c r="AB111" s="131"/>
      <c r="AC111" s="131"/>
      <c r="AD111" s="131"/>
      <c r="AE111" s="131"/>
      <c r="AF111" s="131"/>
      <c r="AG111" s="131"/>
      <c r="AH111" s="131"/>
      <c r="AI111" s="131"/>
      <c r="AJ111" s="131"/>
      <c r="AK111" s="131"/>
      <c r="AL111" s="131"/>
      <c r="AM111" s="131"/>
      <c r="AN111" s="131"/>
      <c r="AO111" s="131"/>
      <c r="AP111" s="131"/>
      <c r="AQ111" s="131"/>
      <c r="AR111" s="131"/>
      <c r="AS111" s="131"/>
      <c r="AT111" s="131"/>
      <c r="AU111" s="131"/>
      <c r="AV111" s="131"/>
      <c r="AW111" s="131"/>
      <c r="AX111" s="131"/>
      <c r="AY111" s="133" t="s">
        <v>114</v>
      </c>
      <c r="AZ111" s="131"/>
      <c r="BA111" s="131"/>
      <c r="BB111" s="131"/>
      <c r="BC111" s="131"/>
      <c r="BD111" s="131"/>
      <c r="BE111" s="134">
        <f t="shared" si="0"/>
        <v>0</v>
      </c>
      <c r="BF111" s="134">
        <f t="shared" si="1"/>
        <v>0</v>
      </c>
      <c r="BG111" s="134">
        <f t="shared" si="2"/>
        <v>0</v>
      </c>
      <c r="BH111" s="134">
        <f t="shared" si="3"/>
        <v>0</v>
      </c>
      <c r="BI111" s="134">
        <f t="shared" si="4"/>
        <v>0</v>
      </c>
      <c r="BJ111" s="133" t="s">
        <v>115</v>
      </c>
      <c r="BK111" s="131"/>
      <c r="BL111" s="131"/>
      <c r="BM111" s="131"/>
    </row>
    <row r="112" spans="2:65" s="1" customFormat="1" ht="18" customHeight="1">
      <c r="B112" s="32"/>
      <c r="D112" s="231" t="s">
        <v>118</v>
      </c>
      <c r="E112" s="232"/>
      <c r="F112" s="232"/>
      <c r="J112" s="89">
        <v>0</v>
      </c>
      <c r="L112" s="130"/>
      <c r="M112" s="131"/>
      <c r="N112" s="132" t="s">
        <v>43</v>
      </c>
      <c r="O112" s="131"/>
      <c r="P112" s="131"/>
      <c r="Q112" s="131"/>
      <c r="R112" s="131"/>
      <c r="S112" s="131"/>
      <c r="T112" s="131"/>
      <c r="U112" s="131"/>
      <c r="V112" s="131"/>
      <c r="W112" s="131"/>
      <c r="X112" s="131"/>
      <c r="Y112" s="131"/>
      <c r="Z112" s="131"/>
      <c r="AA112" s="131"/>
      <c r="AB112" s="131"/>
      <c r="AC112" s="131"/>
      <c r="AD112" s="131"/>
      <c r="AE112" s="131"/>
      <c r="AF112" s="131"/>
      <c r="AG112" s="131"/>
      <c r="AH112" s="131"/>
      <c r="AI112" s="131"/>
      <c r="AJ112" s="131"/>
      <c r="AK112" s="131"/>
      <c r="AL112" s="131"/>
      <c r="AM112" s="131"/>
      <c r="AN112" s="131"/>
      <c r="AO112" s="131"/>
      <c r="AP112" s="131"/>
      <c r="AQ112" s="131"/>
      <c r="AR112" s="131"/>
      <c r="AS112" s="131"/>
      <c r="AT112" s="131"/>
      <c r="AU112" s="131"/>
      <c r="AV112" s="131"/>
      <c r="AW112" s="131"/>
      <c r="AX112" s="131"/>
      <c r="AY112" s="133" t="s">
        <v>114</v>
      </c>
      <c r="AZ112" s="131"/>
      <c r="BA112" s="131"/>
      <c r="BB112" s="131"/>
      <c r="BC112" s="131"/>
      <c r="BD112" s="131"/>
      <c r="BE112" s="134">
        <f t="shared" si="0"/>
        <v>0</v>
      </c>
      <c r="BF112" s="134">
        <f t="shared" si="1"/>
        <v>0</v>
      </c>
      <c r="BG112" s="134">
        <f t="shared" si="2"/>
        <v>0</v>
      </c>
      <c r="BH112" s="134">
        <f t="shared" si="3"/>
        <v>0</v>
      </c>
      <c r="BI112" s="134">
        <f t="shared" si="4"/>
        <v>0</v>
      </c>
      <c r="BJ112" s="133" t="s">
        <v>115</v>
      </c>
      <c r="BK112" s="131"/>
      <c r="BL112" s="131"/>
      <c r="BM112" s="131"/>
    </row>
    <row r="113" spans="2:65" s="1" customFormat="1" ht="18" customHeight="1">
      <c r="B113" s="32"/>
      <c r="D113" s="231" t="s">
        <v>119</v>
      </c>
      <c r="E113" s="232"/>
      <c r="F113" s="232"/>
      <c r="J113" s="89">
        <v>0</v>
      </c>
      <c r="L113" s="130"/>
      <c r="M113" s="131"/>
      <c r="N113" s="132" t="s">
        <v>43</v>
      </c>
      <c r="O113" s="131"/>
      <c r="P113" s="131"/>
      <c r="Q113" s="131"/>
      <c r="R113" s="131"/>
      <c r="S113" s="131"/>
      <c r="T113" s="131"/>
      <c r="U113" s="131"/>
      <c r="V113" s="131"/>
      <c r="W113" s="131"/>
      <c r="X113" s="131"/>
      <c r="Y113" s="131"/>
      <c r="Z113" s="131"/>
      <c r="AA113" s="131"/>
      <c r="AB113" s="131"/>
      <c r="AC113" s="131"/>
      <c r="AD113" s="131"/>
      <c r="AE113" s="131"/>
      <c r="AF113" s="131"/>
      <c r="AG113" s="131"/>
      <c r="AH113" s="131"/>
      <c r="AI113" s="131"/>
      <c r="AJ113" s="131"/>
      <c r="AK113" s="131"/>
      <c r="AL113" s="131"/>
      <c r="AM113" s="131"/>
      <c r="AN113" s="131"/>
      <c r="AO113" s="131"/>
      <c r="AP113" s="131"/>
      <c r="AQ113" s="131"/>
      <c r="AR113" s="131"/>
      <c r="AS113" s="131"/>
      <c r="AT113" s="131"/>
      <c r="AU113" s="131"/>
      <c r="AV113" s="131"/>
      <c r="AW113" s="131"/>
      <c r="AX113" s="131"/>
      <c r="AY113" s="133" t="s">
        <v>114</v>
      </c>
      <c r="AZ113" s="131"/>
      <c r="BA113" s="131"/>
      <c r="BB113" s="131"/>
      <c r="BC113" s="131"/>
      <c r="BD113" s="131"/>
      <c r="BE113" s="134">
        <f t="shared" si="0"/>
        <v>0</v>
      </c>
      <c r="BF113" s="134">
        <f t="shared" si="1"/>
        <v>0</v>
      </c>
      <c r="BG113" s="134">
        <f t="shared" si="2"/>
        <v>0</v>
      </c>
      <c r="BH113" s="134">
        <f t="shared" si="3"/>
        <v>0</v>
      </c>
      <c r="BI113" s="134">
        <f t="shared" si="4"/>
        <v>0</v>
      </c>
      <c r="BJ113" s="133" t="s">
        <v>115</v>
      </c>
      <c r="BK113" s="131"/>
      <c r="BL113" s="131"/>
      <c r="BM113" s="131"/>
    </row>
    <row r="114" spans="2:65" s="1" customFormat="1" ht="18" customHeight="1">
      <c r="B114" s="32"/>
      <c r="D114" s="88" t="s">
        <v>120</v>
      </c>
      <c r="J114" s="89">
        <f>ROUND(J30*T114,2)</f>
        <v>0</v>
      </c>
      <c r="L114" s="130"/>
      <c r="M114" s="131"/>
      <c r="N114" s="132" t="s">
        <v>43</v>
      </c>
      <c r="O114" s="131"/>
      <c r="P114" s="131"/>
      <c r="Q114" s="131"/>
      <c r="R114" s="131"/>
      <c r="S114" s="131"/>
      <c r="T114" s="131"/>
      <c r="U114" s="131"/>
      <c r="V114" s="131"/>
      <c r="W114" s="131"/>
      <c r="X114" s="131"/>
      <c r="Y114" s="131"/>
      <c r="Z114" s="131"/>
      <c r="AA114" s="131"/>
      <c r="AB114" s="131"/>
      <c r="AC114" s="131"/>
      <c r="AD114" s="131"/>
      <c r="AE114" s="131"/>
      <c r="AF114" s="131"/>
      <c r="AG114" s="131"/>
      <c r="AH114" s="131"/>
      <c r="AI114" s="131"/>
      <c r="AJ114" s="131"/>
      <c r="AK114" s="131"/>
      <c r="AL114" s="131"/>
      <c r="AM114" s="131"/>
      <c r="AN114" s="131"/>
      <c r="AO114" s="131"/>
      <c r="AP114" s="131"/>
      <c r="AQ114" s="131"/>
      <c r="AR114" s="131"/>
      <c r="AS114" s="131"/>
      <c r="AT114" s="131"/>
      <c r="AU114" s="131"/>
      <c r="AV114" s="131"/>
      <c r="AW114" s="131"/>
      <c r="AX114" s="131"/>
      <c r="AY114" s="133" t="s">
        <v>121</v>
      </c>
      <c r="AZ114" s="131"/>
      <c r="BA114" s="131"/>
      <c r="BB114" s="131"/>
      <c r="BC114" s="131"/>
      <c r="BD114" s="131"/>
      <c r="BE114" s="134">
        <f t="shared" si="0"/>
        <v>0</v>
      </c>
      <c r="BF114" s="134">
        <f t="shared" si="1"/>
        <v>0</v>
      </c>
      <c r="BG114" s="134">
        <f t="shared" si="2"/>
        <v>0</v>
      </c>
      <c r="BH114" s="134">
        <f t="shared" si="3"/>
        <v>0</v>
      </c>
      <c r="BI114" s="134">
        <f t="shared" si="4"/>
        <v>0</v>
      </c>
      <c r="BJ114" s="133" t="s">
        <v>115</v>
      </c>
      <c r="BK114" s="131"/>
      <c r="BL114" s="131"/>
      <c r="BM114" s="131"/>
    </row>
    <row r="115" spans="2:65" s="1" customFormat="1">
      <c r="B115" s="32"/>
      <c r="L115" s="32"/>
    </row>
    <row r="116" spans="2:65" s="1" customFormat="1" ht="29.25" customHeight="1">
      <c r="B116" s="32"/>
      <c r="C116" s="97" t="s">
        <v>94</v>
      </c>
      <c r="D116" s="98"/>
      <c r="E116" s="98"/>
      <c r="F116" s="98"/>
      <c r="G116" s="98"/>
      <c r="H116" s="98"/>
      <c r="I116" s="98"/>
      <c r="J116" s="99">
        <f>ROUND(J96+J108,2)</f>
        <v>0</v>
      </c>
      <c r="K116" s="98"/>
      <c r="L116" s="32"/>
    </row>
    <row r="117" spans="2:65" s="1" customFormat="1" ht="6.95" customHeight="1"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32"/>
    </row>
    <row r="121" spans="2:65" s="1" customFormat="1" ht="6.95" customHeight="1">
      <c r="B121" s="49"/>
      <c r="C121" s="50"/>
      <c r="D121" s="50"/>
      <c r="E121" s="50"/>
      <c r="F121" s="50"/>
      <c r="G121" s="50"/>
      <c r="H121" s="50"/>
      <c r="I121" s="50"/>
      <c r="J121" s="50"/>
      <c r="K121" s="50"/>
      <c r="L121" s="32"/>
    </row>
    <row r="122" spans="2:65" s="1" customFormat="1" ht="24.95" customHeight="1">
      <c r="B122" s="32"/>
      <c r="C122" s="19" t="s">
        <v>122</v>
      </c>
      <c r="L122" s="32"/>
    </row>
    <row r="123" spans="2:65" s="1" customFormat="1" ht="6.95" customHeight="1">
      <c r="B123" s="32"/>
      <c r="L123" s="32"/>
    </row>
    <row r="124" spans="2:65" s="1" customFormat="1" ht="12" customHeight="1">
      <c r="B124" s="32"/>
      <c r="C124" s="25" t="s">
        <v>15</v>
      </c>
      <c r="L124" s="32"/>
    </row>
    <row r="125" spans="2:65" s="1" customFormat="1" ht="16.5" customHeight="1">
      <c r="B125" s="32"/>
      <c r="E125" s="253" t="str">
        <f>E7</f>
        <v>Výmena strešného svetlíka - Dielne Opráv Autobusov, 6.hala, Jurajov Dvor</v>
      </c>
      <c r="F125" s="254"/>
      <c r="G125" s="254"/>
      <c r="H125" s="254"/>
      <c r="L125" s="32"/>
    </row>
    <row r="126" spans="2:65" s="1" customFormat="1" ht="12" customHeight="1">
      <c r="B126" s="32"/>
      <c r="C126" s="25" t="s">
        <v>96</v>
      </c>
      <c r="L126" s="32"/>
    </row>
    <row r="127" spans="2:65" s="1" customFormat="1" ht="16.5" customHeight="1">
      <c r="B127" s="32"/>
      <c r="E127" s="244" t="str">
        <f>E9</f>
        <v>Dielne Opráv Autobusov, 6.hala, Jurajov Dvor</v>
      </c>
      <c r="F127" s="255"/>
      <c r="G127" s="255"/>
      <c r="H127" s="255"/>
      <c r="L127" s="32"/>
    </row>
    <row r="128" spans="2:65" s="1" customFormat="1" ht="6.95" customHeight="1">
      <c r="B128" s="32"/>
      <c r="L128" s="32"/>
    </row>
    <row r="129" spans="2:65" s="1" customFormat="1" ht="12" customHeight="1">
      <c r="B129" s="32"/>
      <c r="C129" s="25" t="s">
        <v>18</v>
      </c>
      <c r="F129" s="23" t="str">
        <f>F12</f>
        <v>Bratislava</v>
      </c>
      <c r="I129" s="25" t="s">
        <v>20</v>
      </c>
      <c r="J129" s="55" t="str">
        <f>IF(J12="","",J12)</f>
        <v>8. 3. 2024</v>
      </c>
      <c r="L129" s="32"/>
    </row>
    <row r="130" spans="2:65" s="1" customFormat="1" ht="6.95" customHeight="1">
      <c r="B130" s="32"/>
      <c r="L130" s="32"/>
    </row>
    <row r="131" spans="2:65" s="1" customFormat="1" ht="15.2" customHeight="1">
      <c r="B131" s="32"/>
      <c r="C131" s="25" t="s">
        <v>22</v>
      </c>
      <c r="F131" s="23" t="str">
        <f>E15</f>
        <v>Dopravný podnik Bratislava, akciová spoločnosť</v>
      </c>
      <c r="I131" s="25" t="s">
        <v>30</v>
      </c>
      <c r="J131" s="28" t="str">
        <f>E21</f>
        <v xml:space="preserve"> </v>
      </c>
      <c r="L131" s="32"/>
    </row>
    <row r="132" spans="2:65" s="1" customFormat="1" ht="15.2" customHeight="1">
      <c r="B132" s="32"/>
      <c r="C132" s="25" t="s">
        <v>28</v>
      </c>
      <c r="F132" s="23" t="str">
        <f>IF(E18="","",E18)</f>
        <v>Vyplň údaj</v>
      </c>
      <c r="I132" s="25" t="s">
        <v>33</v>
      </c>
      <c r="J132" s="28" t="str">
        <f>E24</f>
        <v xml:space="preserve"> </v>
      </c>
      <c r="L132" s="32"/>
    </row>
    <row r="133" spans="2:65" s="1" customFormat="1" ht="10.35" customHeight="1">
      <c r="B133" s="32"/>
      <c r="L133" s="32"/>
    </row>
    <row r="134" spans="2:65" s="10" customFormat="1" ht="29.25" customHeight="1">
      <c r="B134" s="135"/>
      <c r="C134" s="136" t="s">
        <v>123</v>
      </c>
      <c r="D134" s="137" t="s">
        <v>62</v>
      </c>
      <c r="E134" s="137" t="s">
        <v>58</v>
      </c>
      <c r="F134" s="137" t="s">
        <v>59</v>
      </c>
      <c r="G134" s="137" t="s">
        <v>124</v>
      </c>
      <c r="H134" s="137" t="s">
        <v>125</v>
      </c>
      <c r="I134" s="137" t="s">
        <v>126</v>
      </c>
      <c r="J134" s="138" t="s">
        <v>100</v>
      </c>
      <c r="K134" s="139" t="s">
        <v>127</v>
      </c>
      <c r="L134" s="135"/>
      <c r="M134" s="62" t="s">
        <v>1</v>
      </c>
      <c r="N134" s="63" t="s">
        <v>41</v>
      </c>
      <c r="O134" s="63" t="s">
        <v>128</v>
      </c>
      <c r="P134" s="63" t="s">
        <v>129</v>
      </c>
      <c r="Q134" s="63" t="s">
        <v>130</v>
      </c>
      <c r="R134" s="63" t="s">
        <v>131</v>
      </c>
      <c r="S134" s="63" t="s">
        <v>132</v>
      </c>
      <c r="T134" s="64" t="s">
        <v>133</v>
      </c>
    </row>
    <row r="135" spans="2:65" s="1" customFormat="1" ht="22.9" customHeight="1">
      <c r="B135" s="32"/>
      <c r="C135" s="67" t="s">
        <v>97</v>
      </c>
      <c r="J135" s="140">
        <f>BK135</f>
        <v>0</v>
      </c>
      <c r="L135" s="32"/>
      <c r="M135" s="65"/>
      <c r="N135" s="56"/>
      <c r="O135" s="56"/>
      <c r="P135" s="141">
        <f>P136+P162+P189</f>
        <v>0</v>
      </c>
      <c r="Q135" s="56"/>
      <c r="R135" s="141">
        <f>R136+R162+R189</f>
        <v>20.71007376</v>
      </c>
      <c r="S135" s="56"/>
      <c r="T135" s="142">
        <f>T136+T162+T189</f>
        <v>7.5207999999999995</v>
      </c>
      <c r="AT135" s="15" t="s">
        <v>76</v>
      </c>
      <c r="AU135" s="15" t="s">
        <v>102</v>
      </c>
      <c r="BK135" s="143">
        <f>BK136+BK162+BK189</f>
        <v>0</v>
      </c>
    </row>
    <row r="136" spans="2:65" s="11" customFormat="1" ht="25.9" customHeight="1">
      <c r="B136" s="144"/>
      <c r="D136" s="145" t="s">
        <v>76</v>
      </c>
      <c r="E136" s="146" t="s">
        <v>134</v>
      </c>
      <c r="F136" s="146" t="s">
        <v>135</v>
      </c>
      <c r="I136" s="147"/>
      <c r="J136" s="127">
        <f>BK136</f>
        <v>0</v>
      </c>
      <c r="L136" s="144"/>
      <c r="M136" s="148"/>
      <c r="P136" s="149">
        <f>P137+P141+P160</f>
        <v>0</v>
      </c>
      <c r="R136" s="149">
        <f>R137+R141+R160</f>
        <v>14.184598560000001</v>
      </c>
      <c r="T136" s="150">
        <f>T137+T141+T160</f>
        <v>3.5999999999999996</v>
      </c>
      <c r="AR136" s="145" t="s">
        <v>84</v>
      </c>
      <c r="AT136" s="151" t="s">
        <v>76</v>
      </c>
      <c r="AU136" s="151" t="s">
        <v>77</v>
      </c>
      <c r="AY136" s="145" t="s">
        <v>136</v>
      </c>
      <c r="BK136" s="152">
        <f>BK137+BK141+BK160</f>
        <v>0</v>
      </c>
    </row>
    <row r="137" spans="2:65" s="11" customFormat="1" ht="22.9" customHeight="1">
      <c r="B137" s="144"/>
      <c r="D137" s="145" t="s">
        <v>76</v>
      </c>
      <c r="E137" s="153" t="s">
        <v>137</v>
      </c>
      <c r="F137" s="153" t="s">
        <v>138</v>
      </c>
      <c r="I137" s="147"/>
      <c r="J137" s="154">
        <f>BK137</f>
        <v>0</v>
      </c>
      <c r="L137" s="144"/>
      <c r="M137" s="148"/>
      <c r="P137" s="149">
        <f>SUM(P138:P140)</f>
        <v>0</v>
      </c>
      <c r="R137" s="149">
        <f>SUM(R138:R140)</f>
        <v>14.184598560000001</v>
      </c>
      <c r="T137" s="150">
        <f>SUM(T138:T140)</f>
        <v>0</v>
      </c>
      <c r="AR137" s="145" t="s">
        <v>84</v>
      </c>
      <c r="AT137" s="151" t="s">
        <v>76</v>
      </c>
      <c r="AU137" s="151" t="s">
        <v>84</v>
      </c>
      <c r="AY137" s="145" t="s">
        <v>136</v>
      </c>
      <c r="BK137" s="152">
        <f>SUM(BK138:BK140)</f>
        <v>0</v>
      </c>
    </row>
    <row r="138" spans="2:65" s="1" customFormat="1" ht="33" customHeight="1">
      <c r="B138" s="32"/>
      <c r="C138" s="155" t="s">
        <v>84</v>
      </c>
      <c r="D138" s="155" t="s">
        <v>139</v>
      </c>
      <c r="E138" s="156" t="s">
        <v>140</v>
      </c>
      <c r="F138" s="157" t="s">
        <v>141</v>
      </c>
      <c r="G138" s="158" t="s">
        <v>142</v>
      </c>
      <c r="H138" s="159">
        <v>24</v>
      </c>
      <c r="I138" s="160"/>
      <c r="J138" s="161">
        <f>ROUND(I138*H138,2)</f>
        <v>0</v>
      </c>
      <c r="K138" s="162"/>
      <c r="L138" s="32"/>
      <c r="M138" s="163" t="s">
        <v>1</v>
      </c>
      <c r="N138" s="129" t="s">
        <v>43</v>
      </c>
      <c r="P138" s="164">
        <f>O138*H138</f>
        <v>0</v>
      </c>
      <c r="Q138" s="164">
        <v>0.59102494000000005</v>
      </c>
      <c r="R138" s="164">
        <f>Q138*H138</f>
        <v>14.184598560000001</v>
      </c>
      <c r="S138" s="164">
        <v>0</v>
      </c>
      <c r="T138" s="165">
        <f>S138*H138</f>
        <v>0</v>
      </c>
      <c r="AR138" s="166" t="s">
        <v>137</v>
      </c>
      <c r="AT138" s="166" t="s">
        <v>139</v>
      </c>
      <c r="AU138" s="166" t="s">
        <v>115</v>
      </c>
      <c r="AY138" s="15" t="s">
        <v>136</v>
      </c>
      <c r="BE138" s="93">
        <f>IF(N138="základná",J138,0)</f>
        <v>0</v>
      </c>
      <c r="BF138" s="93">
        <f>IF(N138="znížená",J138,0)</f>
        <v>0</v>
      </c>
      <c r="BG138" s="93">
        <f>IF(N138="zákl. prenesená",J138,0)</f>
        <v>0</v>
      </c>
      <c r="BH138" s="93">
        <f>IF(N138="zníž. prenesená",J138,0)</f>
        <v>0</v>
      </c>
      <c r="BI138" s="93">
        <f>IF(N138="nulová",J138,0)</f>
        <v>0</v>
      </c>
      <c r="BJ138" s="15" t="s">
        <v>115</v>
      </c>
      <c r="BK138" s="93">
        <f>ROUND(I138*H138,2)</f>
        <v>0</v>
      </c>
      <c r="BL138" s="15" t="s">
        <v>137</v>
      </c>
      <c r="BM138" s="166" t="s">
        <v>143</v>
      </c>
    </row>
    <row r="139" spans="2:65" s="12" customFormat="1" ht="22.5">
      <c r="B139" s="167"/>
      <c r="D139" s="168" t="s">
        <v>144</v>
      </c>
      <c r="E139" s="169" t="s">
        <v>1</v>
      </c>
      <c r="F139" s="170" t="s">
        <v>145</v>
      </c>
      <c r="H139" s="171">
        <v>24</v>
      </c>
      <c r="I139" s="172"/>
      <c r="L139" s="167"/>
      <c r="M139" s="173"/>
      <c r="T139" s="174"/>
      <c r="AT139" s="169" t="s">
        <v>144</v>
      </c>
      <c r="AU139" s="169" t="s">
        <v>115</v>
      </c>
      <c r="AV139" s="12" t="s">
        <v>115</v>
      </c>
      <c r="AW139" s="12" t="s">
        <v>32</v>
      </c>
      <c r="AX139" s="12" t="s">
        <v>77</v>
      </c>
      <c r="AY139" s="169" t="s">
        <v>136</v>
      </c>
    </row>
    <row r="140" spans="2:65" s="13" customFormat="1">
      <c r="B140" s="175"/>
      <c r="D140" s="168" t="s">
        <v>144</v>
      </c>
      <c r="E140" s="176" t="s">
        <v>1</v>
      </c>
      <c r="F140" s="177" t="s">
        <v>146</v>
      </c>
      <c r="H140" s="178">
        <v>24</v>
      </c>
      <c r="I140" s="179"/>
      <c r="L140" s="175"/>
      <c r="M140" s="180"/>
      <c r="T140" s="181"/>
      <c r="AT140" s="176" t="s">
        <v>144</v>
      </c>
      <c r="AU140" s="176" t="s">
        <v>115</v>
      </c>
      <c r="AV140" s="13" t="s">
        <v>137</v>
      </c>
      <c r="AW140" s="13" t="s">
        <v>32</v>
      </c>
      <c r="AX140" s="13" t="s">
        <v>84</v>
      </c>
      <c r="AY140" s="176" t="s">
        <v>136</v>
      </c>
    </row>
    <row r="141" spans="2:65" s="11" customFormat="1" ht="22.9" customHeight="1">
      <c r="B141" s="144"/>
      <c r="D141" s="145" t="s">
        <v>76</v>
      </c>
      <c r="E141" s="153" t="s">
        <v>147</v>
      </c>
      <c r="F141" s="153" t="s">
        <v>148</v>
      </c>
      <c r="I141" s="147"/>
      <c r="J141" s="154">
        <f>BK141</f>
        <v>0</v>
      </c>
      <c r="L141" s="144"/>
      <c r="M141" s="148"/>
      <c r="P141" s="149">
        <f>SUM(P142:P159)</f>
        <v>0</v>
      </c>
      <c r="R141" s="149">
        <f>SUM(R142:R159)</f>
        <v>0</v>
      </c>
      <c r="T141" s="150">
        <f>SUM(T142:T159)</f>
        <v>3.5999999999999996</v>
      </c>
      <c r="AR141" s="145" t="s">
        <v>84</v>
      </c>
      <c r="AT141" s="151" t="s">
        <v>76</v>
      </c>
      <c r="AU141" s="151" t="s">
        <v>84</v>
      </c>
      <c r="AY141" s="145" t="s">
        <v>136</v>
      </c>
      <c r="BK141" s="152">
        <f>SUM(BK142:BK159)</f>
        <v>0</v>
      </c>
    </row>
    <row r="142" spans="2:65" s="1" customFormat="1" ht="37.9" customHeight="1">
      <c r="B142" s="32"/>
      <c r="C142" s="155" t="s">
        <v>115</v>
      </c>
      <c r="D142" s="155" t="s">
        <v>139</v>
      </c>
      <c r="E142" s="156" t="s">
        <v>149</v>
      </c>
      <c r="F142" s="157" t="s">
        <v>150</v>
      </c>
      <c r="G142" s="158" t="s">
        <v>151</v>
      </c>
      <c r="H142" s="159">
        <v>60</v>
      </c>
      <c r="I142" s="160"/>
      <c r="J142" s="161">
        <f>ROUND(I142*H142,2)</f>
        <v>0</v>
      </c>
      <c r="K142" s="162"/>
      <c r="L142" s="32"/>
      <c r="M142" s="163" t="s">
        <v>1</v>
      </c>
      <c r="N142" s="129" t="s">
        <v>43</v>
      </c>
      <c r="P142" s="164">
        <f>O142*H142</f>
        <v>0</v>
      </c>
      <c r="Q142" s="164">
        <v>0</v>
      </c>
      <c r="R142" s="164">
        <f>Q142*H142</f>
        <v>0</v>
      </c>
      <c r="S142" s="164">
        <v>0</v>
      </c>
      <c r="T142" s="165">
        <f>S142*H142</f>
        <v>0</v>
      </c>
      <c r="AR142" s="166" t="s">
        <v>137</v>
      </c>
      <c r="AT142" s="166" t="s">
        <v>139</v>
      </c>
      <c r="AU142" s="166" t="s">
        <v>115</v>
      </c>
      <c r="AY142" s="15" t="s">
        <v>136</v>
      </c>
      <c r="BE142" s="93">
        <f>IF(N142="základná",J142,0)</f>
        <v>0</v>
      </c>
      <c r="BF142" s="93">
        <f>IF(N142="znížená",J142,0)</f>
        <v>0</v>
      </c>
      <c r="BG142" s="93">
        <f>IF(N142="zákl. prenesená",J142,0)</f>
        <v>0</v>
      </c>
      <c r="BH142" s="93">
        <f>IF(N142="zníž. prenesená",J142,0)</f>
        <v>0</v>
      </c>
      <c r="BI142" s="93">
        <f>IF(N142="nulová",J142,0)</f>
        <v>0</v>
      </c>
      <c r="BJ142" s="15" t="s">
        <v>115</v>
      </c>
      <c r="BK142" s="93">
        <f>ROUND(I142*H142,2)</f>
        <v>0</v>
      </c>
      <c r="BL142" s="15" t="s">
        <v>137</v>
      </c>
      <c r="BM142" s="166" t="s">
        <v>152</v>
      </c>
    </row>
    <row r="143" spans="2:65" s="12" customFormat="1">
      <c r="B143" s="167"/>
      <c r="D143" s="168" t="s">
        <v>144</v>
      </c>
      <c r="E143" s="169" t="s">
        <v>1</v>
      </c>
      <c r="F143" s="170" t="s">
        <v>153</v>
      </c>
      <c r="H143" s="171">
        <v>60</v>
      </c>
      <c r="I143" s="172"/>
      <c r="L143" s="167"/>
      <c r="M143" s="173"/>
      <c r="T143" s="174"/>
      <c r="AT143" s="169" t="s">
        <v>144</v>
      </c>
      <c r="AU143" s="169" t="s">
        <v>115</v>
      </c>
      <c r="AV143" s="12" t="s">
        <v>115</v>
      </c>
      <c r="AW143" s="12" t="s">
        <v>32</v>
      </c>
      <c r="AX143" s="12" t="s">
        <v>84</v>
      </c>
      <c r="AY143" s="169" t="s">
        <v>136</v>
      </c>
    </row>
    <row r="144" spans="2:65" s="1" customFormat="1" ht="24.2" customHeight="1">
      <c r="B144" s="32"/>
      <c r="C144" s="155" t="s">
        <v>154</v>
      </c>
      <c r="D144" s="155" t="s">
        <v>139</v>
      </c>
      <c r="E144" s="156" t="s">
        <v>155</v>
      </c>
      <c r="F144" s="157" t="s">
        <v>156</v>
      </c>
      <c r="G144" s="158" t="s">
        <v>142</v>
      </c>
      <c r="H144" s="159">
        <v>24</v>
      </c>
      <c r="I144" s="160"/>
      <c r="J144" s="161">
        <f>ROUND(I144*H144,2)</f>
        <v>0</v>
      </c>
      <c r="K144" s="162"/>
      <c r="L144" s="32"/>
      <c r="M144" s="163" t="s">
        <v>1</v>
      </c>
      <c r="N144" s="129" t="s">
        <v>43</v>
      </c>
      <c r="P144" s="164">
        <f>O144*H144</f>
        <v>0</v>
      </c>
      <c r="Q144" s="164">
        <v>0</v>
      </c>
      <c r="R144" s="164">
        <f>Q144*H144</f>
        <v>0</v>
      </c>
      <c r="S144" s="164">
        <v>0.15</v>
      </c>
      <c r="T144" s="165">
        <f>S144*H144</f>
        <v>3.5999999999999996</v>
      </c>
      <c r="AR144" s="166" t="s">
        <v>137</v>
      </c>
      <c r="AT144" s="166" t="s">
        <v>139</v>
      </c>
      <c r="AU144" s="166" t="s">
        <v>115</v>
      </c>
      <c r="AY144" s="15" t="s">
        <v>136</v>
      </c>
      <c r="BE144" s="93">
        <f>IF(N144="základná",J144,0)</f>
        <v>0</v>
      </c>
      <c r="BF144" s="93">
        <f>IF(N144="znížená",J144,0)</f>
        <v>0</v>
      </c>
      <c r="BG144" s="93">
        <f>IF(N144="zákl. prenesená",J144,0)</f>
        <v>0</v>
      </c>
      <c r="BH144" s="93">
        <f>IF(N144="zníž. prenesená",J144,0)</f>
        <v>0</v>
      </c>
      <c r="BI144" s="93">
        <f>IF(N144="nulová",J144,0)</f>
        <v>0</v>
      </c>
      <c r="BJ144" s="15" t="s">
        <v>115</v>
      </c>
      <c r="BK144" s="93">
        <f>ROUND(I144*H144,2)</f>
        <v>0</v>
      </c>
      <c r="BL144" s="15" t="s">
        <v>137</v>
      </c>
      <c r="BM144" s="166" t="s">
        <v>157</v>
      </c>
    </row>
    <row r="145" spans="2:65" s="12" customFormat="1" ht="22.5">
      <c r="B145" s="167"/>
      <c r="D145" s="168" t="s">
        <v>144</v>
      </c>
      <c r="E145" s="169" t="s">
        <v>1</v>
      </c>
      <c r="F145" s="170" t="s">
        <v>158</v>
      </c>
      <c r="H145" s="171">
        <v>24</v>
      </c>
      <c r="I145" s="172"/>
      <c r="L145" s="167"/>
      <c r="M145" s="173"/>
      <c r="T145" s="174"/>
      <c r="AT145" s="169" t="s">
        <v>144</v>
      </c>
      <c r="AU145" s="169" t="s">
        <v>115</v>
      </c>
      <c r="AV145" s="12" t="s">
        <v>115</v>
      </c>
      <c r="AW145" s="12" t="s">
        <v>32</v>
      </c>
      <c r="AX145" s="12" t="s">
        <v>77</v>
      </c>
      <c r="AY145" s="169" t="s">
        <v>136</v>
      </c>
    </row>
    <row r="146" spans="2:65" s="13" customFormat="1">
      <c r="B146" s="175"/>
      <c r="D146" s="168" t="s">
        <v>144</v>
      </c>
      <c r="E146" s="176" t="s">
        <v>1</v>
      </c>
      <c r="F146" s="177" t="s">
        <v>146</v>
      </c>
      <c r="H146" s="178">
        <v>24</v>
      </c>
      <c r="I146" s="179"/>
      <c r="L146" s="175"/>
      <c r="M146" s="180"/>
      <c r="T146" s="181"/>
      <c r="AT146" s="176" t="s">
        <v>144</v>
      </c>
      <c r="AU146" s="176" t="s">
        <v>115</v>
      </c>
      <c r="AV146" s="13" t="s">
        <v>137</v>
      </c>
      <c r="AW146" s="13" t="s">
        <v>32</v>
      </c>
      <c r="AX146" s="13" t="s">
        <v>84</v>
      </c>
      <c r="AY146" s="176" t="s">
        <v>136</v>
      </c>
    </row>
    <row r="147" spans="2:65" s="1" customFormat="1" ht="37.9" customHeight="1">
      <c r="B147" s="32"/>
      <c r="C147" s="155" t="s">
        <v>137</v>
      </c>
      <c r="D147" s="155" t="s">
        <v>139</v>
      </c>
      <c r="E147" s="156" t="s">
        <v>159</v>
      </c>
      <c r="F147" s="157" t="s">
        <v>160</v>
      </c>
      <c r="G147" s="158" t="s">
        <v>161</v>
      </c>
      <c r="H147" s="159">
        <v>116</v>
      </c>
      <c r="I147" s="160"/>
      <c r="J147" s="161">
        <f>ROUND(I147*H147,2)</f>
        <v>0</v>
      </c>
      <c r="K147" s="162"/>
      <c r="L147" s="32"/>
      <c r="M147" s="163" t="s">
        <v>1</v>
      </c>
      <c r="N147" s="129" t="s">
        <v>43</v>
      </c>
      <c r="P147" s="164">
        <f>O147*H147</f>
        <v>0</v>
      </c>
      <c r="Q147" s="164">
        <v>0</v>
      </c>
      <c r="R147" s="164">
        <f>Q147*H147</f>
        <v>0</v>
      </c>
      <c r="S147" s="164">
        <v>0</v>
      </c>
      <c r="T147" s="165">
        <f>S147*H147</f>
        <v>0</v>
      </c>
      <c r="AR147" s="166" t="s">
        <v>137</v>
      </c>
      <c r="AT147" s="166" t="s">
        <v>139</v>
      </c>
      <c r="AU147" s="166" t="s">
        <v>115</v>
      </c>
      <c r="AY147" s="15" t="s">
        <v>136</v>
      </c>
      <c r="BE147" s="93">
        <f>IF(N147="základná",J147,0)</f>
        <v>0</v>
      </c>
      <c r="BF147" s="93">
        <f>IF(N147="znížená",J147,0)</f>
        <v>0</v>
      </c>
      <c r="BG147" s="93">
        <f>IF(N147="zákl. prenesená",J147,0)</f>
        <v>0</v>
      </c>
      <c r="BH147" s="93">
        <f>IF(N147="zníž. prenesená",J147,0)</f>
        <v>0</v>
      </c>
      <c r="BI147" s="93">
        <f>IF(N147="nulová",J147,0)</f>
        <v>0</v>
      </c>
      <c r="BJ147" s="15" t="s">
        <v>115</v>
      </c>
      <c r="BK147" s="93">
        <f>ROUND(I147*H147,2)</f>
        <v>0</v>
      </c>
      <c r="BL147" s="15" t="s">
        <v>137</v>
      </c>
      <c r="BM147" s="166" t="s">
        <v>162</v>
      </c>
    </row>
    <row r="148" spans="2:65" s="12" customFormat="1">
      <c r="B148" s="167"/>
      <c r="D148" s="168" t="s">
        <v>144</v>
      </c>
      <c r="E148" s="169" t="s">
        <v>1</v>
      </c>
      <c r="F148" s="170" t="s">
        <v>163</v>
      </c>
      <c r="H148" s="171">
        <v>116</v>
      </c>
      <c r="I148" s="172"/>
      <c r="L148" s="167"/>
      <c r="M148" s="173"/>
      <c r="T148" s="174"/>
      <c r="AT148" s="169" t="s">
        <v>144</v>
      </c>
      <c r="AU148" s="169" t="s">
        <v>115</v>
      </c>
      <c r="AV148" s="12" t="s">
        <v>115</v>
      </c>
      <c r="AW148" s="12" t="s">
        <v>32</v>
      </c>
      <c r="AX148" s="12" t="s">
        <v>77</v>
      </c>
      <c r="AY148" s="169" t="s">
        <v>136</v>
      </c>
    </row>
    <row r="149" spans="2:65" s="13" customFormat="1">
      <c r="B149" s="175"/>
      <c r="D149" s="168" t="s">
        <v>144</v>
      </c>
      <c r="E149" s="176" t="s">
        <v>1</v>
      </c>
      <c r="F149" s="177" t="s">
        <v>146</v>
      </c>
      <c r="H149" s="178">
        <v>116</v>
      </c>
      <c r="I149" s="179"/>
      <c r="L149" s="175"/>
      <c r="M149" s="180"/>
      <c r="T149" s="181"/>
      <c r="AT149" s="176" t="s">
        <v>144</v>
      </c>
      <c r="AU149" s="176" t="s">
        <v>115</v>
      </c>
      <c r="AV149" s="13" t="s">
        <v>137</v>
      </c>
      <c r="AW149" s="13" t="s">
        <v>32</v>
      </c>
      <c r="AX149" s="13" t="s">
        <v>84</v>
      </c>
      <c r="AY149" s="176" t="s">
        <v>136</v>
      </c>
    </row>
    <row r="150" spans="2:65" s="1" customFormat="1" ht="16.5" customHeight="1">
      <c r="B150" s="32"/>
      <c r="C150" s="155" t="s">
        <v>164</v>
      </c>
      <c r="D150" s="155" t="s">
        <v>139</v>
      </c>
      <c r="E150" s="156" t="s">
        <v>165</v>
      </c>
      <c r="F150" s="157" t="s">
        <v>166</v>
      </c>
      <c r="G150" s="158" t="s">
        <v>167</v>
      </c>
      <c r="H150" s="159">
        <v>7.5209999999999999</v>
      </c>
      <c r="I150" s="160"/>
      <c r="J150" s="161">
        <f>ROUND(I150*H150,2)</f>
        <v>0</v>
      </c>
      <c r="K150" s="162"/>
      <c r="L150" s="32"/>
      <c r="M150" s="163" t="s">
        <v>1</v>
      </c>
      <c r="N150" s="129" t="s">
        <v>43</v>
      </c>
      <c r="P150" s="164">
        <f>O150*H150</f>
        <v>0</v>
      </c>
      <c r="Q150" s="164">
        <v>0</v>
      </c>
      <c r="R150" s="164">
        <f>Q150*H150</f>
        <v>0</v>
      </c>
      <c r="S150" s="164">
        <v>0</v>
      </c>
      <c r="T150" s="165">
        <f>S150*H150</f>
        <v>0</v>
      </c>
      <c r="AR150" s="166" t="s">
        <v>137</v>
      </c>
      <c r="AT150" s="166" t="s">
        <v>139</v>
      </c>
      <c r="AU150" s="166" t="s">
        <v>115</v>
      </c>
      <c r="AY150" s="15" t="s">
        <v>136</v>
      </c>
      <c r="BE150" s="93">
        <f>IF(N150="základná",J150,0)</f>
        <v>0</v>
      </c>
      <c r="BF150" s="93">
        <f>IF(N150="znížená",J150,0)</f>
        <v>0</v>
      </c>
      <c r="BG150" s="93">
        <f>IF(N150="zákl. prenesená",J150,0)</f>
        <v>0</v>
      </c>
      <c r="BH150" s="93">
        <f>IF(N150="zníž. prenesená",J150,0)</f>
        <v>0</v>
      </c>
      <c r="BI150" s="93">
        <f>IF(N150="nulová",J150,0)</f>
        <v>0</v>
      </c>
      <c r="BJ150" s="15" t="s">
        <v>115</v>
      </c>
      <c r="BK150" s="93">
        <f>ROUND(I150*H150,2)</f>
        <v>0</v>
      </c>
      <c r="BL150" s="15" t="s">
        <v>137</v>
      </c>
      <c r="BM150" s="166" t="s">
        <v>168</v>
      </c>
    </row>
    <row r="151" spans="2:65" s="1" customFormat="1" ht="33" customHeight="1">
      <c r="B151" s="32"/>
      <c r="C151" s="155" t="s">
        <v>169</v>
      </c>
      <c r="D151" s="155" t="s">
        <v>139</v>
      </c>
      <c r="E151" s="156" t="s">
        <v>170</v>
      </c>
      <c r="F151" s="157" t="s">
        <v>171</v>
      </c>
      <c r="G151" s="158" t="s">
        <v>167</v>
      </c>
      <c r="H151" s="159">
        <v>7.5209999999999999</v>
      </c>
      <c r="I151" s="160"/>
      <c r="J151" s="161">
        <f>ROUND(I151*H151,2)</f>
        <v>0</v>
      </c>
      <c r="K151" s="162"/>
      <c r="L151" s="32"/>
      <c r="M151" s="163" t="s">
        <v>1</v>
      </c>
      <c r="N151" s="129" t="s">
        <v>43</v>
      </c>
      <c r="P151" s="164">
        <f>O151*H151</f>
        <v>0</v>
      </c>
      <c r="Q151" s="164">
        <v>0</v>
      </c>
      <c r="R151" s="164">
        <f>Q151*H151</f>
        <v>0</v>
      </c>
      <c r="S151" s="164">
        <v>0</v>
      </c>
      <c r="T151" s="165">
        <f>S151*H151</f>
        <v>0</v>
      </c>
      <c r="AR151" s="166" t="s">
        <v>137</v>
      </c>
      <c r="AT151" s="166" t="s">
        <v>139</v>
      </c>
      <c r="AU151" s="166" t="s">
        <v>115</v>
      </c>
      <c r="AY151" s="15" t="s">
        <v>136</v>
      </c>
      <c r="BE151" s="93">
        <f>IF(N151="základná",J151,0)</f>
        <v>0</v>
      </c>
      <c r="BF151" s="93">
        <f>IF(N151="znížená",J151,0)</f>
        <v>0</v>
      </c>
      <c r="BG151" s="93">
        <f>IF(N151="zákl. prenesená",J151,0)</f>
        <v>0</v>
      </c>
      <c r="BH151" s="93">
        <f>IF(N151="zníž. prenesená",J151,0)</f>
        <v>0</v>
      </c>
      <c r="BI151" s="93">
        <f>IF(N151="nulová",J151,0)</f>
        <v>0</v>
      </c>
      <c r="BJ151" s="15" t="s">
        <v>115</v>
      </c>
      <c r="BK151" s="93">
        <f>ROUND(I151*H151,2)</f>
        <v>0</v>
      </c>
      <c r="BL151" s="15" t="s">
        <v>137</v>
      </c>
      <c r="BM151" s="166" t="s">
        <v>172</v>
      </c>
    </row>
    <row r="152" spans="2:65" s="1" customFormat="1" ht="21.75" customHeight="1">
      <c r="B152" s="32"/>
      <c r="C152" s="155" t="s">
        <v>173</v>
      </c>
      <c r="D152" s="155" t="s">
        <v>139</v>
      </c>
      <c r="E152" s="156" t="s">
        <v>174</v>
      </c>
      <c r="F152" s="157" t="s">
        <v>175</v>
      </c>
      <c r="G152" s="158" t="s">
        <v>167</v>
      </c>
      <c r="H152" s="159">
        <v>7.5209999999999999</v>
      </c>
      <c r="I152" s="160"/>
      <c r="J152" s="161">
        <f>ROUND(I152*H152,2)</f>
        <v>0</v>
      </c>
      <c r="K152" s="162"/>
      <c r="L152" s="32"/>
      <c r="M152" s="163" t="s">
        <v>1</v>
      </c>
      <c r="N152" s="129" t="s">
        <v>43</v>
      </c>
      <c r="P152" s="164">
        <f>O152*H152</f>
        <v>0</v>
      </c>
      <c r="Q152" s="164">
        <v>0</v>
      </c>
      <c r="R152" s="164">
        <f>Q152*H152</f>
        <v>0</v>
      </c>
      <c r="S152" s="164">
        <v>0</v>
      </c>
      <c r="T152" s="165">
        <f>S152*H152</f>
        <v>0</v>
      </c>
      <c r="AR152" s="166" t="s">
        <v>137</v>
      </c>
      <c r="AT152" s="166" t="s">
        <v>139</v>
      </c>
      <c r="AU152" s="166" t="s">
        <v>115</v>
      </c>
      <c r="AY152" s="15" t="s">
        <v>136</v>
      </c>
      <c r="BE152" s="93">
        <f>IF(N152="základná",J152,0)</f>
        <v>0</v>
      </c>
      <c r="BF152" s="93">
        <f>IF(N152="znížená",J152,0)</f>
        <v>0</v>
      </c>
      <c r="BG152" s="93">
        <f>IF(N152="zákl. prenesená",J152,0)</f>
        <v>0</v>
      </c>
      <c r="BH152" s="93">
        <f>IF(N152="zníž. prenesená",J152,0)</f>
        <v>0</v>
      </c>
      <c r="BI152" s="93">
        <f>IF(N152="nulová",J152,0)</f>
        <v>0</v>
      </c>
      <c r="BJ152" s="15" t="s">
        <v>115</v>
      </c>
      <c r="BK152" s="93">
        <f>ROUND(I152*H152,2)</f>
        <v>0</v>
      </c>
      <c r="BL152" s="15" t="s">
        <v>137</v>
      </c>
      <c r="BM152" s="166" t="s">
        <v>176</v>
      </c>
    </row>
    <row r="153" spans="2:65" s="1" customFormat="1" ht="24.2" customHeight="1">
      <c r="B153" s="32"/>
      <c r="C153" s="155" t="s">
        <v>177</v>
      </c>
      <c r="D153" s="155" t="s">
        <v>139</v>
      </c>
      <c r="E153" s="156" t="s">
        <v>178</v>
      </c>
      <c r="F153" s="157" t="s">
        <v>179</v>
      </c>
      <c r="G153" s="158" t="s">
        <v>167</v>
      </c>
      <c r="H153" s="159">
        <v>188.02500000000001</v>
      </c>
      <c r="I153" s="160"/>
      <c r="J153" s="161">
        <f>ROUND(I153*H153,2)</f>
        <v>0</v>
      </c>
      <c r="K153" s="162"/>
      <c r="L153" s="32"/>
      <c r="M153" s="163" t="s">
        <v>1</v>
      </c>
      <c r="N153" s="129" t="s">
        <v>43</v>
      </c>
      <c r="P153" s="164">
        <f>O153*H153</f>
        <v>0</v>
      </c>
      <c r="Q153" s="164">
        <v>0</v>
      </c>
      <c r="R153" s="164">
        <f>Q153*H153</f>
        <v>0</v>
      </c>
      <c r="S153" s="164">
        <v>0</v>
      </c>
      <c r="T153" s="165">
        <f>S153*H153</f>
        <v>0</v>
      </c>
      <c r="AR153" s="166" t="s">
        <v>137</v>
      </c>
      <c r="AT153" s="166" t="s">
        <v>139</v>
      </c>
      <c r="AU153" s="166" t="s">
        <v>115</v>
      </c>
      <c r="AY153" s="15" t="s">
        <v>136</v>
      </c>
      <c r="BE153" s="93">
        <f>IF(N153="základná",J153,0)</f>
        <v>0</v>
      </c>
      <c r="BF153" s="93">
        <f>IF(N153="znížená",J153,0)</f>
        <v>0</v>
      </c>
      <c r="BG153" s="93">
        <f>IF(N153="zákl. prenesená",J153,0)</f>
        <v>0</v>
      </c>
      <c r="BH153" s="93">
        <f>IF(N153="zníž. prenesená",J153,0)</f>
        <v>0</v>
      </c>
      <c r="BI153" s="93">
        <f>IF(N153="nulová",J153,0)</f>
        <v>0</v>
      </c>
      <c r="BJ153" s="15" t="s">
        <v>115</v>
      </c>
      <c r="BK153" s="93">
        <f>ROUND(I153*H153,2)</f>
        <v>0</v>
      </c>
      <c r="BL153" s="15" t="s">
        <v>137</v>
      </c>
      <c r="BM153" s="166" t="s">
        <v>180</v>
      </c>
    </row>
    <row r="154" spans="2:65" s="12" customFormat="1">
      <c r="B154" s="167"/>
      <c r="D154" s="168" t="s">
        <v>144</v>
      </c>
      <c r="F154" s="170" t="s">
        <v>181</v>
      </c>
      <c r="H154" s="171">
        <v>188.02500000000001</v>
      </c>
      <c r="I154" s="172"/>
      <c r="L154" s="167"/>
      <c r="M154" s="173"/>
      <c r="T154" s="174"/>
      <c r="AT154" s="169" t="s">
        <v>144</v>
      </c>
      <c r="AU154" s="169" t="s">
        <v>115</v>
      </c>
      <c r="AV154" s="12" t="s">
        <v>115</v>
      </c>
      <c r="AW154" s="12" t="s">
        <v>4</v>
      </c>
      <c r="AX154" s="12" t="s">
        <v>84</v>
      </c>
      <c r="AY154" s="169" t="s">
        <v>136</v>
      </c>
    </row>
    <row r="155" spans="2:65" s="1" customFormat="1" ht="24.2" customHeight="1">
      <c r="B155" s="32"/>
      <c r="C155" s="155" t="s">
        <v>147</v>
      </c>
      <c r="D155" s="155" t="s">
        <v>139</v>
      </c>
      <c r="E155" s="156" t="s">
        <v>182</v>
      </c>
      <c r="F155" s="157" t="s">
        <v>183</v>
      </c>
      <c r="G155" s="158" t="s">
        <v>167</v>
      </c>
      <c r="H155" s="159">
        <v>7.5209999999999999</v>
      </c>
      <c r="I155" s="160"/>
      <c r="J155" s="161">
        <f>ROUND(I155*H155,2)</f>
        <v>0</v>
      </c>
      <c r="K155" s="162"/>
      <c r="L155" s="32"/>
      <c r="M155" s="163" t="s">
        <v>1</v>
      </c>
      <c r="N155" s="129" t="s">
        <v>43</v>
      </c>
      <c r="P155" s="164">
        <f>O155*H155</f>
        <v>0</v>
      </c>
      <c r="Q155" s="164">
        <v>0</v>
      </c>
      <c r="R155" s="164">
        <f>Q155*H155</f>
        <v>0</v>
      </c>
      <c r="S155" s="164">
        <v>0</v>
      </c>
      <c r="T155" s="165">
        <f>S155*H155</f>
        <v>0</v>
      </c>
      <c r="AR155" s="166" t="s">
        <v>137</v>
      </c>
      <c r="AT155" s="166" t="s">
        <v>139</v>
      </c>
      <c r="AU155" s="166" t="s">
        <v>115</v>
      </c>
      <c r="AY155" s="15" t="s">
        <v>136</v>
      </c>
      <c r="BE155" s="93">
        <f>IF(N155="základná",J155,0)</f>
        <v>0</v>
      </c>
      <c r="BF155" s="93">
        <f>IF(N155="znížená",J155,0)</f>
        <v>0</v>
      </c>
      <c r="BG155" s="93">
        <f>IF(N155="zákl. prenesená",J155,0)</f>
        <v>0</v>
      </c>
      <c r="BH155" s="93">
        <f>IF(N155="zníž. prenesená",J155,0)</f>
        <v>0</v>
      </c>
      <c r="BI155" s="93">
        <f>IF(N155="nulová",J155,0)</f>
        <v>0</v>
      </c>
      <c r="BJ155" s="15" t="s">
        <v>115</v>
      </c>
      <c r="BK155" s="93">
        <f>ROUND(I155*H155,2)</f>
        <v>0</v>
      </c>
      <c r="BL155" s="15" t="s">
        <v>137</v>
      </c>
      <c r="BM155" s="166" t="s">
        <v>184</v>
      </c>
    </row>
    <row r="156" spans="2:65" s="1" customFormat="1" ht="24.2" customHeight="1">
      <c r="B156" s="32"/>
      <c r="C156" s="155" t="s">
        <v>185</v>
      </c>
      <c r="D156" s="155" t="s">
        <v>139</v>
      </c>
      <c r="E156" s="156" t="s">
        <v>186</v>
      </c>
      <c r="F156" s="157" t="s">
        <v>187</v>
      </c>
      <c r="G156" s="158" t="s">
        <v>167</v>
      </c>
      <c r="H156" s="159">
        <v>7.5209999999999999</v>
      </c>
      <c r="I156" s="160"/>
      <c r="J156" s="161">
        <f>ROUND(I156*H156,2)</f>
        <v>0</v>
      </c>
      <c r="K156" s="162"/>
      <c r="L156" s="32"/>
      <c r="M156" s="163" t="s">
        <v>1</v>
      </c>
      <c r="N156" s="129" t="s">
        <v>43</v>
      </c>
      <c r="P156" s="164">
        <f>O156*H156</f>
        <v>0</v>
      </c>
      <c r="Q156" s="164">
        <v>0</v>
      </c>
      <c r="R156" s="164">
        <f>Q156*H156</f>
        <v>0</v>
      </c>
      <c r="S156" s="164">
        <v>0</v>
      </c>
      <c r="T156" s="165">
        <f>S156*H156</f>
        <v>0</v>
      </c>
      <c r="AR156" s="166" t="s">
        <v>137</v>
      </c>
      <c r="AT156" s="166" t="s">
        <v>139</v>
      </c>
      <c r="AU156" s="166" t="s">
        <v>115</v>
      </c>
      <c r="AY156" s="15" t="s">
        <v>136</v>
      </c>
      <c r="BE156" s="93">
        <f>IF(N156="základná",J156,0)</f>
        <v>0</v>
      </c>
      <c r="BF156" s="93">
        <f>IF(N156="znížená",J156,0)</f>
        <v>0</v>
      </c>
      <c r="BG156" s="93">
        <f>IF(N156="zákl. prenesená",J156,0)</f>
        <v>0</v>
      </c>
      <c r="BH156" s="93">
        <f>IF(N156="zníž. prenesená",J156,0)</f>
        <v>0</v>
      </c>
      <c r="BI156" s="93">
        <f>IF(N156="nulová",J156,0)</f>
        <v>0</v>
      </c>
      <c r="BJ156" s="15" t="s">
        <v>115</v>
      </c>
      <c r="BK156" s="93">
        <f>ROUND(I156*H156,2)</f>
        <v>0</v>
      </c>
      <c r="BL156" s="15" t="s">
        <v>137</v>
      </c>
      <c r="BM156" s="166" t="s">
        <v>188</v>
      </c>
    </row>
    <row r="157" spans="2:65" s="1" customFormat="1" ht="24.2" customHeight="1">
      <c r="B157" s="32"/>
      <c r="C157" s="155" t="s">
        <v>189</v>
      </c>
      <c r="D157" s="155" t="s">
        <v>139</v>
      </c>
      <c r="E157" s="156" t="s">
        <v>190</v>
      </c>
      <c r="F157" s="157" t="s">
        <v>191</v>
      </c>
      <c r="G157" s="158" t="s">
        <v>167</v>
      </c>
      <c r="H157" s="159">
        <v>7.5209999999999999</v>
      </c>
      <c r="I157" s="160"/>
      <c r="J157" s="161">
        <f>ROUND(I157*H157,2)</f>
        <v>0</v>
      </c>
      <c r="K157" s="162"/>
      <c r="L157" s="32"/>
      <c r="M157" s="163" t="s">
        <v>1</v>
      </c>
      <c r="N157" s="129" t="s">
        <v>43</v>
      </c>
      <c r="P157" s="164">
        <f>O157*H157</f>
        <v>0</v>
      </c>
      <c r="Q157" s="164">
        <v>0</v>
      </c>
      <c r="R157" s="164">
        <f>Q157*H157</f>
        <v>0</v>
      </c>
      <c r="S157" s="164">
        <v>0</v>
      </c>
      <c r="T157" s="165">
        <f>S157*H157</f>
        <v>0</v>
      </c>
      <c r="AR157" s="166" t="s">
        <v>137</v>
      </c>
      <c r="AT157" s="166" t="s">
        <v>139</v>
      </c>
      <c r="AU157" s="166" t="s">
        <v>115</v>
      </c>
      <c r="AY157" s="15" t="s">
        <v>136</v>
      </c>
      <c r="BE157" s="93">
        <f>IF(N157="základná",J157,0)</f>
        <v>0</v>
      </c>
      <c r="BF157" s="93">
        <f>IF(N157="znížená",J157,0)</f>
        <v>0</v>
      </c>
      <c r="BG157" s="93">
        <f>IF(N157="zákl. prenesená",J157,0)</f>
        <v>0</v>
      </c>
      <c r="BH157" s="93">
        <f>IF(N157="zníž. prenesená",J157,0)</f>
        <v>0</v>
      </c>
      <c r="BI157" s="93">
        <f>IF(N157="nulová",J157,0)</f>
        <v>0</v>
      </c>
      <c r="BJ157" s="15" t="s">
        <v>115</v>
      </c>
      <c r="BK157" s="93">
        <f>ROUND(I157*H157,2)</f>
        <v>0</v>
      </c>
      <c r="BL157" s="15" t="s">
        <v>137</v>
      </c>
      <c r="BM157" s="166" t="s">
        <v>192</v>
      </c>
    </row>
    <row r="158" spans="2:65" s="1" customFormat="1" ht="24.2" customHeight="1">
      <c r="B158" s="32"/>
      <c r="C158" s="155" t="s">
        <v>82</v>
      </c>
      <c r="D158" s="155" t="s">
        <v>139</v>
      </c>
      <c r="E158" s="156" t="s">
        <v>193</v>
      </c>
      <c r="F158" s="157" t="s">
        <v>194</v>
      </c>
      <c r="G158" s="158" t="s">
        <v>167</v>
      </c>
      <c r="H158" s="159">
        <v>7.5209999999999999</v>
      </c>
      <c r="I158" s="160"/>
      <c r="J158" s="161">
        <f>ROUND(I158*H158,2)</f>
        <v>0</v>
      </c>
      <c r="K158" s="162"/>
      <c r="L158" s="32"/>
      <c r="M158" s="163" t="s">
        <v>1</v>
      </c>
      <c r="N158" s="129" t="s">
        <v>43</v>
      </c>
      <c r="P158" s="164">
        <f>O158*H158</f>
        <v>0</v>
      </c>
      <c r="Q158" s="164">
        <v>0</v>
      </c>
      <c r="R158" s="164">
        <f>Q158*H158</f>
        <v>0</v>
      </c>
      <c r="S158" s="164">
        <v>0</v>
      </c>
      <c r="T158" s="165">
        <f>S158*H158</f>
        <v>0</v>
      </c>
      <c r="AR158" s="166" t="s">
        <v>137</v>
      </c>
      <c r="AT158" s="166" t="s">
        <v>139</v>
      </c>
      <c r="AU158" s="166" t="s">
        <v>115</v>
      </c>
      <c r="AY158" s="15" t="s">
        <v>136</v>
      </c>
      <c r="BE158" s="93">
        <f>IF(N158="základná",J158,0)</f>
        <v>0</v>
      </c>
      <c r="BF158" s="93">
        <f>IF(N158="znížená",J158,0)</f>
        <v>0</v>
      </c>
      <c r="BG158" s="93">
        <f>IF(N158="zákl. prenesená",J158,0)</f>
        <v>0</v>
      </c>
      <c r="BH158" s="93">
        <f>IF(N158="zníž. prenesená",J158,0)</f>
        <v>0</v>
      </c>
      <c r="BI158" s="93">
        <f>IF(N158="nulová",J158,0)</f>
        <v>0</v>
      </c>
      <c r="BJ158" s="15" t="s">
        <v>115</v>
      </c>
      <c r="BK158" s="93">
        <f>ROUND(I158*H158,2)</f>
        <v>0</v>
      </c>
      <c r="BL158" s="15" t="s">
        <v>137</v>
      </c>
      <c r="BM158" s="166" t="s">
        <v>195</v>
      </c>
    </row>
    <row r="159" spans="2:65" s="1" customFormat="1" ht="24.2" customHeight="1">
      <c r="B159" s="32"/>
      <c r="C159" s="155" t="s">
        <v>196</v>
      </c>
      <c r="D159" s="155" t="s">
        <v>139</v>
      </c>
      <c r="E159" s="156" t="s">
        <v>197</v>
      </c>
      <c r="F159" s="157" t="s">
        <v>198</v>
      </c>
      <c r="G159" s="158" t="s">
        <v>167</v>
      </c>
      <c r="H159" s="159">
        <v>7.5209999999999999</v>
      </c>
      <c r="I159" s="160"/>
      <c r="J159" s="161">
        <f>ROUND(I159*H159,2)</f>
        <v>0</v>
      </c>
      <c r="K159" s="162"/>
      <c r="L159" s="32"/>
      <c r="M159" s="163" t="s">
        <v>1</v>
      </c>
      <c r="N159" s="129" t="s">
        <v>43</v>
      </c>
      <c r="P159" s="164">
        <f>O159*H159</f>
        <v>0</v>
      </c>
      <c r="Q159" s="164">
        <v>0</v>
      </c>
      <c r="R159" s="164">
        <f>Q159*H159</f>
        <v>0</v>
      </c>
      <c r="S159" s="164">
        <v>0</v>
      </c>
      <c r="T159" s="165">
        <f>S159*H159</f>
        <v>0</v>
      </c>
      <c r="AR159" s="166" t="s">
        <v>137</v>
      </c>
      <c r="AT159" s="166" t="s">
        <v>139</v>
      </c>
      <c r="AU159" s="166" t="s">
        <v>115</v>
      </c>
      <c r="AY159" s="15" t="s">
        <v>136</v>
      </c>
      <c r="BE159" s="93">
        <f>IF(N159="základná",J159,0)</f>
        <v>0</v>
      </c>
      <c r="BF159" s="93">
        <f>IF(N159="znížená",J159,0)</f>
        <v>0</v>
      </c>
      <c r="BG159" s="93">
        <f>IF(N159="zákl. prenesená",J159,0)</f>
        <v>0</v>
      </c>
      <c r="BH159" s="93">
        <f>IF(N159="zníž. prenesená",J159,0)</f>
        <v>0</v>
      </c>
      <c r="BI159" s="93">
        <f>IF(N159="nulová",J159,0)</f>
        <v>0</v>
      </c>
      <c r="BJ159" s="15" t="s">
        <v>115</v>
      </c>
      <c r="BK159" s="93">
        <f>ROUND(I159*H159,2)</f>
        <v>0</v>
      </c>
      <c r="BL159" s="15" t="s">
        <v>137</v>
      </c>
      <c r="BM159" s="166" t="s">
        <v>199</v>
      </c>
    </row>
    <row r="160" spans="2:65" s="11" customFormat="1" ht="22.9" customHeight="1">
      <c r="B160" s="144"/>
      <c r="D160" s="145" t="s">
        <v>76</v>
      </c>
      <c r="E160" s="153" t="s">
        <v>200</v>
      </c>
      <c r="F160" s="153" t="s">
        <v>201</v>
      </c>
      <c r="I160" s="147"/>
      <c r="J160" s="154">
        <f>BK160</f>
        <v>0</v>
      </c>
      <c r="L160" s="144"/>
      <c r="M160" s="148"/>
      <c r="P160" s="149">
        <f>P161</f>
        <v>0</v>
      </c>
      <c r="R160" s="149">
        <f>R161</f>
        <v>0</v>
      </c>
      <c r="T160" s="150">
        <f>T161</f>
        <v>0</v>
      </c>
      <c r="AR160" s="145" t="s">
        <v>84</v>
      </c>
      <c r="AT160" s="151" t="s">
        <v>76</v>
      </c>
      <c r="AU160" s="151" t="s">
        <v>84</v>
      </c>
      <c r="AY160" s="145" t="s">
        <v>136</v>
      </c>
      <c r="BK160" s="152">
        <f>BK161</f>
        <v>0</v>
      </c>
    </row>
    <row r="161" spans="2:65" s="1" customFormat="1" ht="24.2" customHeight="1">
      <c r="B161" s="32"/>
      <c r="C161" s="155" t="s">
        <v>202</v>
      </c>
      <c r="D161" s="155" t="s">
        <v>139</v>
      </c>
      <c r="E161" s="156" t="s">
        <v>203</v>
      </c>
      <c r="F161" s="157" t="s">
        <v>204</v>
      </c>
      <c r="G161" s="158" t="s">
        <v>167</v>
      </c>
      <c r="H161" s="159">
        <v>14.185</v>
      </c>
      <c r="I161" s="160"/>
      <c r="J161" s="161">
        <f>ROUND(I161*H161,2)</f>
        <v>0</v>
      </c>
      <c r="K161" s="162"/>
      <c r="L161" s="32"/>
      <c r="M161" s="163" t="s">
        <v>1</v>
      </c>
      <c r="N161" s="129" t="s">
        <v>43</v>
      </c>
      <c r="P161" s="164">
        <f>O161*H161</f>
        <v>0</v>
      </c>
      <c r="Q161" s="164">
        <v>0</v>
      </c>
      <c r="R161" s="164">
        <f>Q161*H161</f>
        <v>0</v>
      </c>
      <c r="S161" s="164">
        <v>0</v>
      </c>
      <c r="T161" s="165">
        <f>S161*H161</f>
        <v>0</v>
      </c>
      <c r="AR161" s="166" t="s">
        <v>137</v>
      </c>
      <c r="AT161" s="166" t="s">
        <v>139</v>
      </c>
      <c r="AU161" s="166" t="s">
        <v>115</v>
      </c>
      <c r="AY161" s="15" t="s">
        <v>136</v>
      </c>
      <c r="BE161" s="93">
        <f>IF(N161="základná",J161,0)</f>
        <v>0</v>
      </c>
      <c r="BF161" s="93">
        <f>IF(N161="znížená",J161,0)</f>
        <v>0</v>
      </c>
      <c r="BG161" s="93">
        <f>IF(N161="zákl. prenesená",J161,0)</f>
        <v>0</v>
      </c>
      <c r="BH161" s="93">
        <f>IF(N161="zníž. prenesená",J161,0)</f>
        <v>0</v>
      </c>
      <c r="BI161" s="93">
        <f>IF(N161="nulová",J161,0)</f>
        <v>0</v>
      </c>
      <c r="BJ161" s="15" t="s">
        <v>115</v>
      </c>
      <c r="BK161" s="93">
        <f>ROUND(I161*H161,2)</f>
        <v>0</v>
      </c>
      <c r="BL161" s="15" t="s">
        <v>137</v>
      </c>
      <c r="BM161" s="166" t="s">
        <v>205</v>
      </c>
    </row>
    <row r="162" spans="2:65" s="11" customFormat="1" ht="25.9" customHeight="1">
      <c r="B162" s="144"/>
      <c r="D162" s="145" t="s">
        <v>76</v>
      </c>
      <c r="E162" s="146" t="s">
        <v>206</v>
      </c>
      <c r="F162" s="146" t="s">
        <v>207</v>
      </c>
      <c r="I162" s="147"/>
      <c r="J162" s="127">
        <f>BK162</f>
        <v>0</v>
      </c>
      <c r="L162" s="144"/>
      <c r="M162" s="148"/>
      <c r="P162" s="149">
        <f>P163+P176+P181</f>
        <v>0</v>
      </c>
      <c r="R162" s="149">
        <f>R163+R176+R181</f>
        <v>6.5254752000000007</v>
      </c>
      <c r="T162" s="150">
        <f>T163+T176+T181</f>
        <v>3.9207999999999998</v>
      </c>
      <c r="AR162" s="145" t="s">
        <v>115</v>
      </c>
      <c r="AT162" s="151" t="s">
        <v>76</v>
      </c>
      <c r="AU162" s="151" t="s">
        <v>77</v>
      </c>
      <c r="AY162" s="145" t="s">
        <v>136</v>
      </c>
      <c r="BK162" s="152">
        <f>BK163+BK176+BK181</f>
        <v>0</v>
      </c>
    </row>
    <row r="163" spans="2:65" s="11" customFormat="1" ht="22.9" customHeight="1">
      <c r="B163" s="144"/>
      <c r="D163" s="145" t="s">
        <v>76</v>
      </c>
      <c r="E163" s="153" t="s">
        <v>208</v>
      </c>
      <c r="F163" s="153" t="s">
        <v>209</v>
      </c>
      <c r="I163" s="147"/>
      <c r="J163" s="154">
        <f>BK163</f>
        <v>0</v>
      </c>
      <c r="L163" s="144"/>
      <c r="M163" s="148"/>
      <c r="P163" s="149">
        <f>SUM(P164:P175)</f>
        <v>0</v>
      </c>
      <c r="R163" s="149">
        <f>SUM(R164:R175)</f>
        <v>1.1288133999999999</v>
      </c>
      <c r="T163" s="150">
        <f>SUM(T164:T175)</f>
        <v>0</v>
      </c>
      <c r="AR163" s="145" t="s">
        <v>115</v>
      </c>
      <c r="AT163" s="151" t="s">
        <v>76</v>
      </c>
      <c r="AU163" s="151" t="s">
        <v>84</v>
      </c>
      <c r="AY163" s="145" t="s">
        <v>136</v>
      </c>
      <c r="BK163" s="152">
        <f>SUM(BK164:BK175)</f>
        <v>0</v>
      </c>
    </row>
    <row r="164" spans="2:65" s="1" customFormat="1" ht="24.2" customHeight="1">
      <c r="B164" s="32"/>
      <c r="C164" s="155" t="s">
        <v>210</v>
      </c>
      <c r="D164" s="155" t="s">
        <v>139</v>
      </c>
      <c r="E164" s="156" t="s">
        <v>211</v>
      </c>
      <c r="F164" s="157" t="s">
        <v>212</v>
      </c>
      <c r="G164" s="158" t="s">
        <v>142</v>
      </c>
      <c r="H164" s="159">
        <v>75.400000000000006</v>
      </c>
      <c r="I164" s="160"/>
      <c r="J164" s="161">
        <f>ROUND(I164*H164,2)</f>
        <v>0</v>
      </c>
      <c r="K164" s="162"/>
      <c r="L164" s="32"/>
      <c r="M164" s="163" t="s">
        <v>1</v>
      </c>
      <c r="N164" s="129" t="s">
        <v>43</v>
      </c>
      <c r="P164" s="164">
        <f>O164*H164</f>
        <v>0</v>
      </c>
      <c r="Q164" s="164">
        <v>0</v>
      </c>
      <c r="R164" s="164">
        <f>Q164*H164</f>
        <v>0</v>
      </c>
      <c r="S164" s="164">
        <v>0</v>
      </c>
      <c r="T164" s="165">
        <f>S164*H164</f>
        <v>0</v>
      </c>
      <c r="AR164" s="166" t="s">
        <v>213</v>
      </c>
      <c r="AT164" s="166" t="s">
        <v>139</v>
      </c>
      <c r="AU164" s="166" t="s">
        <v>115</v>
      </c>
      <c r="AY164" s="15" t="s">
        <v>136</v>
      </c>
      <c r="BE164" s="93">
        <f>IF(N164="základná",J164,0)</f>
        <v>0</v>
      </c>
      <c r="BF164" s="93">
        <f>IF(N164="znížená",J164,0)</f>
        <v>0</v>
      </c>
      <c r="BG164" s="93">
        <f>IF(N164="zákl. prenesená",J164,0)</f>
        <v>0</v>
      </c>
      <c r="BH164" s="93">
        <f>IF(N164="zníž. prenesená",J164,0)</f>
        <v>0</v>
      </c>
      <c r="BI164" s="93">
        <f>IF(N164="nulová",J164,0)</f>
        <v>0</v>
      </c>
      <c r="BJ164" s="15" t="s">
        <v>115</v>
      </c>
      <c r="BK164" s="93">
        <f>ROUND(I164*H164,2)</f>
        <v>0</v>
      </c>
      <c r="BL164" s="15" t="s">
        <v>213</v>
      </c>
      <c r="BM164" s="166" t="s">
        <v>214</v>
      </c>
    </row>
    <row r="165" spans="2:65" s="12" customFormat="1">
      <c r="B165" s="167"/>
      <c r="D165" s="168" t="s">
        <v>144</v>
      </c>
      <c r="E165" s="169" t="s">
        <v>1</v>
      </c>
      <c r="F165" s="170" t="s">
        <v>215</v>
      </c>
      <c r="H165" s="171">
        <v>75.400000000000006</v>
      </c>
      <c r="I165" s="172"/>
      <c r="L165" s="167"/>
      <c r="M165" s="173"/>
      <c r="T165" s="174"/>
      <c r="AT165" s="169" t="s">
        <v>144</v>
      </c>
      <c r="AU165" s="169" t="s">
        <v>115</v>
      </c>
      <c r="AV165" s="12" t="s">
        <v>115</v>
      </c>
      <c r="AW165" s="12" t="s">
        <v>32</v>
      </c>
      <c r="AX165" s="12" t="s">
        <v>77</v>
      </c>
      <c r="AY165" s="169" t="s">
        <v>136</v>
      </c>
    </row>
    <row r="166" spans="2:65" s="13" customFormat="1">
      <c r="B166" s="175"/>
      <c r="D166" s="168" t="s">
        <v>144</v>
      </c>
      <c r="E166" s="176" t="s">
        <v>1</v>
      </c>
      <c r="F166" s="177" t="s">
        <v>146</v>
      </c>
      <c r="H166" s="178">
        <v>75.400000000000006</v>
      </c>
      <c r="I166" s="179"/>
      <c r="L166" s="175"/>
      <c r="M166" s="180"/>
      <c r="T166" s="181"/>
      <c r="AT166" s="176" t="s">
        <v>144</v>
      </c>
      <c r="AU166" s="176" t="s">
        <v>115</v>
      </c>
      <c r="AV166" s="13" t="s">
        <v>137</v>
      </c>
      <c r="AW166" s="13" t="s">
        <v>32</v>
      </c>
      <c r="AX166" s="13" t="s">
        <v>84</v>
      </c>
      <c r="AY166" s="176" t="s">
        <v>136</v>
      </c>
    </row>
    <row r="167" spans="2:65" s="1" customFormat="1" ht="24.2" customHeight="1">
      <c r="B167" s="32"/>
      <c r="C167" s="182" t="s">
        <v>213</v>
      </c>
      <c r="D167" s="182" t="s">
        <v>216</v>
      </c>
      <c r="E167" s="183" t="s">
        <v>217</v>
      </c>
      <c r="F167" s="184" t="s">
        <v>218</v>
      </c>
      <c r="G167" s="185" t="s">
        <v>219</v>
      </c>
      <c r="H167" s="186">
        <v>18.850000000000001</v>
      </c>
      <c r="I167" s="187"/>
      <c r="J167" s="188">
        <f>ROUND(I167*H167,2)</f>
        <v>0</v>
      </c>
      <c r="K167" s="189"/>
      <c r="L167" s="190"/>
      <c r="M167" s="191" t="s">
        <v>1</v>
      </c>
      <c r="N167" s="192" t="s">
        <v>43</v>
      </c>
      <c r="P167" s="164">
        <f>O167*H167</f>
        <v>0</v>
      </c>
      <c r="Q167" s="164">
        <v>1E-3</v>
      </c>
      <c r="R167" s="164">
        <f>Q167*H167</f>
        <v>1.8850000000000002E-2</v>
      </c>
      <c r="S167" s="164">
        <v>0</v>
      </c>
      <c r="T167" s="165">
        <f>S167*H167</f>
        <v>0</v>
      </c>
      <c r="AR167" s="166" t="s">
        <v>220</v>
      </c>
      <c r="AT167" s="166" t="s">
        <v>216</v>
      </c>
      <c r="AU167" s="166" t="s">
        <v>115</v>
      </c>
      <c r="AY167" s="15" t="s">
        <v>136</v>
      </c>
      <c r="BE167" s="93">
        <f>IF(N167="základná",J167,0)</f>
        <v>0</v>
      </c>
      <c r="BF167" s="93">
        <f>IF(N167="znížená",J167,0)</f>
        <v>0</v>
      </c>
      <c r="BG167" s="93">
        <f>IF(N167="zákl. prenesená",J167,0)</f>
        <v>0</v>
      </c>
      <c r="BH167" s="93">
        <f>IF(N167="zníž. prenesená",J167,0)</f>
        <v>0</v>
      </c>
      <c r="BI167" s="93">
        <f>IF(N167="nulová",J167,0)</f>
        <v>0</v>
      </c>
      <c r="BJ167" s="15" t="s">
        <v>115</v>
      </c>
      <c r="BK167" s="93">
        <f>ROUND(I167*H167,2)</f>
        <v>0</v>
      </c>
      <c r="BL167" s="15" t="s">
        <v>213</v>
      </c>
      <c r="BM167" s="166" t="s">
        <v>221</v>
      </c>
    </row>
    <row r="168" spans="2:65" s="12" customFormat="1">
      <c r="B168" s="167"/>
      <c r="D168" s="168" t="s">
        <v>144</v>
      </c>
      <c r="F168" s="170" t="s">
        <v>222</v>
      </c>
      <c r="H168" s="171">
        <v>18.850000000000001</v>
      </c>
      <c r="I168" s="172"/>
      <c r="L168" s="167"/>
      <c r="M168" s="173"/>
      <c r="T168" s="174"/>
      <c r="AT168" s="169" t="s">
        <v>144</v>
      </c>
      <c r="AU168" s="169" t="s">
        <v>115</v>
      </c>
      <c r="AV168" s="12" t="s">
        <v>115</v>
      </c>
      <c r="AW168" s="12" t="s">
        <v>4</v>
      </c>
      <c r="AX168" s="12" t="s">
        <v>84</v>
      </c>
      <c r="AY168" s="169" t="s">
        <v>136</v>
      </c>
    </row>
    <row r="169" spans="2:65" s="1" customFormat="1" ht="37.9" customHeight="1">
      <c r="B169" s="32"/>
      <c r="C169" s="155" t="s">
        <v>223</v>
      </c>
      <c r="D169" s="155" t="s">
        <v>139</v>
      </c>
      <c r="E169" s="156" t="s">
        <v>224</v>
      </c>
      <c r="F169" s="157" t="s">
        <v>225</v>
      </c>
      <c r="G169" s="158" t="s">
        <v>142</v>
      </c>
      <c r="H169" s="159">
        <v>75.400000000000006</v>
      </c>
      <c r="I169" s="160"/>
      <c r="J169" s="161">
        <f>ROUND(I169*H169,2)</f>
        <v>0</v>
      </c>
      <c r="K169" s="162"/>
      <c r="L169" s="32"/>
      <c r="M169" s="163" t="s">
        <v>1</v>
      </c>
      <c r="N169" s="129" t="s">
        <v>43</v>
      </c>
      <c r="P169" s="164">
        <f>O169*H169</f>
        <v>0</v>
      </c>
      <c r="Q169" s="164">
        <v>9.8999999999999999E-4</v>
      </c>
      <c r="R169" s="164">
        <f>Q169*H169</f>
        <v>7.4646000000000004E-2</v>
      </c>
      <c r="S169" s="164">
        <v>0</v>
      </c>
      <c r="T169" s="165">
        <f>S169*H169</f>
        <v>0</v>
      </c>
      <c r="AR169" s="166" t="s">
        <v>213</v>
      </c>
      <c r="AT169" s="166" t="s">
        <v>139</v>
      </c>
      <c r="AU169" s="166" t="s">
        <v>115</v>
      </c>
      <c r="AY169" s="15" t="s">
        <v>136</v>
      </c>
      <c r="BE169" s="93">
        <f>IF(N169="základná",J169,0)</f>
        <v>0</v>
      </c>
      <c r="BF169" s="93">
        <f>IF(N169="znížená",J169,0)</f>
        <v>0</v>
      </c>
      <c r="BG169" s="93">
        <f>IF(N169="zákl. prenesená",J169,0)</f>
        <v>0</v>
      </c>
      <c r="BH169" s="93">
        <f>IF(N169="zníž. prenesená",J169,0)</f>
        <v>0</v>
      </c>
      <c r="BI169" s="93">
        <f>IF(N169="nulová",J169,0)</f>
        <v>0</v>
      </c>
      <c r="BJ169" s="15" t="s">
        <v>115</v>
      </c>
      <c r="BK169" s="93">
        <f>ROUND(I169*H169,2)</f>
        <v>0</v>
      </c>
      <c r="BL169" s="15" t="s">
        <v>213</v>
      </c>
      <c r="BM169" s="166" t="s">
        <v>226</v>
      </c>
    </row>
    <row r="170" spans="2:65" s="1" customFormat="1" ht="87.75">
      <c r="B170" s="32"/>
      <c r="D170" s="168" t="s">
        <v>227</v>
      </c>
      <c r="F170" s="193" t="s">
        <v>228</v>
      </c>
      <c r="I170" s="131"/>
      <c r="L170" s="32"/>
      <c r="M170" s="194"/>
      <c r="T170" s="59"/>
      <c r="AT170" s="15" t="s">
        <v>227</v>
      </c>
      <c r="AU170" s="15" t="s">
        <v>115</v>
      </c>
    </row>
    <row r="171" spans="2:65" s="12" customFormat="1">
      <c r="B171" s="167"/>
      <c r="D171" s="168" t="s">
        <v>144</v>
      </c>
      <c r="E171" s="169" t="s">
        <v>1</v>
      </c>
      <c r="F171" s="170" t="s">
        <v>215</v>
      </c>
      <c r="H171" s="171">
        <v>75.400000000000006</v>
      </c>
      <c r="I171" s="172"/>
      <c r="L171" s="167"/>
      <c r="M171" s="173"/>
      <c r="T171" s="174"/>
      <c r="AT171" s="169" t="s">
        <v>144</v>
      </c>
      <c r="AU171" s="169" t="s">
        <v>115</v>
      </c>
      <c r="AV171" s="12" t="s">
        <v>115</v>
      </c>
      <c r="AW171" s="12" t="s">
        <v>32</v>
      </c>
      <c r="AX171" s="12" t="s">
        <v>77</v>
      </c>
      <c r="AY171" s="169" t="s">
        <v>136</v>
      </c>
    </row>
    <row r="172" spans="2:65" s="13" customFormat="1">
      <c r="B172" s="175"/>
      <c r="D172" s="168" t="s">
        <v>144</v>
      </c>
      <c r="E172" s="176" t="s">
        <v>1</v>
      </c>
      <c r="F172" s="177" t="s">
        <v>146</v>
      </c>
      <c r="H172" s="178">
        <v>75.400000000000006</v>
      </c>
      <c r="I172" s="179"/>
      <c r="L172" s="175"/>
      <c r="M172" s="180"/>
      <c r="T172" s="181"/>
      <c r="AT172" s="176" t="s">
        <v>144</v>
      </c>
      <c r="AU172" s="176" t="s">
        <v>115</v>
      </c>
      <c r="AV172" s="13" t="s">
        <v>137</v>
      </c>
      <c r="AW172" s="13" t="s">
        <v>32</v>
      </c>
      <c r="AX172" s="13" t="s">
        <v>84</v>
      </c>
      <c r="AY172" s="176" t="s">
        <v>136</v>
      </c>
    </row>
    <row r="173" spans="2:65" s="1" customFormat="1" ht="24.2" customHeight="1">
      <c r="B173" s="32"/>
      <c r="C173" s="182" t="s">
        <v>229</v>
      </c>
      <c r="D173" s="182" t="s">
        <v>216</v>
      </c>
      <c r="E173" s="183" t="s">
        <v>230</v>
      </c>
      <c r="F173" s="184" t="s">
        <v>231</v>
      </c>
      <c r="G173" s="185" t="s">
        <v>142</v>
      </c>
      <c r="H173" s="186">
        <v>86.71</v>
      </c>
      <c r="I173" s="187"/>
      <c r="J173" s="188">
        <f>ROUND(I173*H173,2)</f>
        <v>0</v>
      </c>
      <c r="K173" s="189"/>
      <c r="L173" s="190"/>
      <c r="M173" s="191" t="s">
        <v>1</v>
      </c>
      <c r="N173" s="192" t="s">
        <v>43</v>
      </c>
      <c r="P173" s="164">
        <f>O173*H173</f>
        <v>0</v>
      </c>
      <c r="Q173" s="164">
        <v>4.4999999999999997E-3</v>
      </c>
      <c r="R173" s="164">
        <f>Q173*H173</f>
        <v>0.39019499999999996</v>
      </c>
      <c r="S173" s="164">
        <v>0</v>
      </c>
      <c r="T173" s="165">
        <f>S173*H173</f>
        <v>0</v>
      </c>
      <c r="AR173" s="166" t="s">
        <v>220</v>
      </c>
      <c r="AT173" s="166" t="s">
        <v>216</v>
      </c>
      <c r="AU173" s="166" t="s">
        <v>115</v>
      </c>
      <c r="AY173" s="15" t="s">
        <v>136</v>
      </c>
      <c r="BE173" s="93">
        <f>IF(N173="základná",J173,0)</f>
        <v>0</v>
      </c>
      <c r="BF173" s="93">
        <f>IF(N173="znížená",J173,0)</f>
        <v>0</v>
      </c>
      <c r="BG173" s="93">
        <f>IF(N173="zákl. prenesená",J173,0)</f>
        <v>0</v>
      </c>
      <c r="BH173" s="93">
        <f>IF(N173="zníž. prenesená",J173,0)</f>
        <v>0</v>
      </c>
      <c r="BI173" s="93">
        <f>IF(N173="nulová",J173,0)</f>
        <v>0</v>
      </c>
      <c r="BJ173" s="15" t="s">
        <v>115</v>
      </c>
      <c r="BK173" s="93">
        <f>ROUND(I173*H173,2)</f>
        <v>0</v>
      </c>
      <c r="BL173" s="15" t="s">
        <v>213</v>
      </c>
      <c r="BM173" s="166" t="s">
        <v>232</v>
      </c>
    </row>
    <row r="174" spans="2:65" s="1" customFormat="1" ht="37.9" customHeight="1">
      <c r="B174" s="32"/>
      <c r="C174" s="182" t="s">
        <v>233</v>
      </c>
      <c r="D174" s="182" t="s">
        <v>216</v>
      </c>
      <c r="E174" s="183" t="s">
        <v>234</v>
      </c>
      <c r="F174" s="184" t="s">
        <v>235</v>
      </c>
      <c r="G174" s="185" t="s">
        <v>142</v>
      </c>
      <c r="H174" s="186">
        <v>86.71</v>
      </c>
      <c r="I174" s="187"/>
      <c r="J174" s="188">
        <f>ROUND(I174*H174,2)</f>
        <v>0</v>
      </c>
      <c r="K174" s="189"/>
      <c r="L174" s="190"/>
      <c r="M174" s="191" t="s">
        <v>1</v>
      </c>
      <c r="N174" s="192" t="s">
        <v>43</v>
      </c>
      <c r="P174" s="164">
        <f>O174*H174</f>
        <v>0</v>
      </c>
      <c r="Q174" s="164">
        <v>7.4400000000000004E-3</v>
      </c>
      <c r="R174" s="164">
        <f>Q174*H174</f>
        <v>0.64512239999999998</v>
      </c>
      <c r="S174" s="164">
        <v>0</v>
      </c>
      <c r="T174" s="165">
        <f>S174*H174</f>
        <v>0</v>
      </c>
      <c r="AR174" s="166" t="s">
        <v>220</v>
      </c>
      <c r="AT174" s="166" t="s">
        <v>216</v>
      </c>
      <c r="AU174" s="166" t="s">
        <v>115</v>
      </c>
      <c r="AY174" s="15" t="s">
        <v>136</v>
      </c>
      <c r="BE174" s="93">
        <f>IF(N174="základná",J174,0)</f>
        <v>0</v>
      </c>
      <c r="BF174" s="93">
        <f>IF(N174="znížená",J174,0)</f>
        <v>0</v>
      </c>
      <c r="BG174" s="93">
        <f>IF(N174="zákl. prenesená",J174,0)</f>
        <v>0</v>
      </c>
      <c r="BH174" s="93">
        <f>IF(N174="zníž. prenesená",J174,0)</f>
        <v>0</v>
      </c>
      <c r="BI174" s="93">
        <f>IF(N174="nulová",J174,0)</f>
        <v>0</v>
      </c>
      <c r="BJ174" s="15" t="s">
        <v>115</v>
      </c>
      <c r="BK174" s="93">
        <f>ROUND(I174*H174,2)</f>
        <v>0</v>
      </c>
      <c r="BL174" s="15" t="s">
        <v>213</v>
      </c>
      <c r="BM174" s="166" t="s">
        <v>236</v>
      </c>
    </row>
    <row r="175" spans="2:65" s="1" customFormat="1" ht="24.2" customHeight="1">
      <c r="B175" s="32"/>
      <c r="C175" s="155" t="s">
        <v>7</v>
      </c>
      <c r="D175" s="155" t="s">
        <v>139</v>
      </c>
      <c r="E175" s="156" t="s">
        <v>237</v>
      </c>
      <c r="F175" s="157" t="s">
        <v>238</v>
      </c>
      <c r="G175" s="158" t="s">
        <v>167</v>
      </c>
      <c r="H175" s="159">
        <v>1.129</v>
      </c>
      <c r="I175" s="160"/>
      <c r="J175" s="161">
        <f>ROUND(I175*H175,2)</f>
        <v>0</v>
      </c>
      <c r="K175" s="162"/>
      <c r="L175" s="32"/>
      <c r="M175" s="163" t="s">
        <v>1</v>
      </c>
      <c r="N175" s="129" t="s">
        <v>43</v>
      </c>
      <c r="P175" s="164">
        <f>O175*H175</f>
        <v>0</v>
      </c>
      <c r="Q175" s="164">
        <v>0</v>
      </c>
      <c r="R175" s="164">
        <f>Q175*H175</f>
        <v>0</v>
      </c>
      <c r="S175" s="164">
        <v>0</v>
      </c>
      <c r="T175" s="165">
        <f>S175*H175</f>
        <v>0</v>
      </c>
      <c r="AR175" s="166" t="s">
        <v>213</v>
      </c>
      <c r="AT175" s="166" t="s">
        <v>139</v>
      </c>
      <c r="AU175" s="166" t="s">
        <v>115</v>
      </c>
      <c r="AY175" s="15" t="s">
        <v>136</v>
      </c>
      <c r="BE175" s="93">
        <f>IF(N175="základná",J175,0)</f>
        <v>0</v>
      </c>
      <c r="BF175" s="93">
        <f>IF(N175="znížená",J175,0)</f>
        <v>0</v>
      </c>
      <c r="BG175" s="93">
        <f>IF(N175="zákl. prenesená",J175,0)</f>
        <v>0</v>
      </c>
      <c r="BH175" s="93">
        <f>IF(N175="zníž. prenesená",J175,0)</f>
        <v>0</v>
      </c>
      <c r="BI175" s="93">
        <f>IF(N175="nulová",J175,0)</f>
        <v>0</v>
      </c>
      <c r="BJ175" s="15" t="s">
        <v>115</v>
      </c>
      <c r="BK175" s="93">
        <f>ROUND(I175*H175,2)</f>
        <v>0</v>
      </c>
      <c r="BL175" s="15" t="s">
        <v>213</v>
      </c>
      <c r="BM175" s="166" t="s">
        <v>239</v>
      </c>
    </row>
    <row r="176" spans="2:65" s="11" customFormat="1" ht="22.9" customHeight="1">
      <c r="B176" s="144"/>
      <c r="D176" s="145" t="s">
        <v>76</v>
      </c>
      <c r="E176" s="153" t="s">
        <v>240</v>
      </c>
      <c r="F176" s="153" t="s">
        <v>241</v>
      </c>
      <c r="I176" s="147"/>
      <c r="J176" s="154">
        <f>BK176</f>
        <v>0</v>
      </c>
      <c r="L176" s="144"/>
      <c r="M176" s="148"/>
      <c r="P176" s="149">
        <f>SUM(P177:P180)</f>
        <v>0</v>
      </c>
      <c r="R176" s="149">
        <f>SUM(R177:R180)</f>
        <v>3.6661800000000001E-2</v>
      </c>
      <c r="T176" s="150">
        <f>SUM(T177:T180)</f>
        <v>0</v>
      </c>
      <c r="AR176" s="145" t="s">
        <v>115</v>
      </c>
      <c r="AT176" s="151" t="s">
        <v>76</v>
      </c>
      <c r="AU176" s="151" t="s">
        <v>84</v>
      </c>
      <c r="AY176" s="145" t="s">
        <v>136</v>
      </c>
      <c r="BK176" s="152">
        <f>SUM(BK177:BK180)</f>
        <v>0</v>
      </c>
    </row>
    <row r="177" spans="2:65" s="1" customFormat="1" ht="24.2" customHeight="1">
      <c r="B177" s="32"/>
      <c r="C177" s="155" t="s">
        <v>242</v>
      </c>
      <c r="D177" s="155" t="s">
        <v>139</v>
      </c>
      <c r="E177" s="156" t="s">
        <v>243</v>
      </c>
      <c r="F177" s="157" t="s">
        <v>244</v>
      </c>
      <c r="G177" s="158" t="s">
        <v>161</v>
      </c>
      <c r="H177" s="159">
        <v>18.059999999999999</v>
      </c>
      <c r="I177" s="160"/>
      <c r="J177" s="161">
        <f>ROUND(I177*H177,2)</f>
        <v>0</v>
      </c>
      <c r="K177" s="162"/>
      <c r="L177" s="32"/>
      <c r="M177" s="163" t="s">
        <v>1</v>
      </c>
      <c r="N177" s="129" t="s">
        <v>43</v>
      </c>
      <c r="P177" s="164">
        <f>O177*H177</f>
        <v>0</v>
      </c>
      <c r="Q177" s="164">
        <v>2.0300000000000001E-3</v>
      </c>
      <c r="R177" s="164">
        <f>Q177*H177</f>
        <v>3.6661800000000001E-2</v>
      </c>
      <c r="S177" s="164">
        <v>0</v>
      </c>
      <c r="T177" s="165">
        <f>S177*H177</f>
        <v>0</v>
      </c>
      <c r="AR177" s="166" t="s">
        <v>213</v>
      </c>
      <c r="AT177" s="166" t="s">
        <v>139</v>
      </c>
      <c r="AU177" s="166" t="s">
        <v>115</v>
      </c>
      <c r="AY177" s="15" t="s">
        <v>136</v>
      </c>
      <c r="BE177" s="93">
        <f>IF(N177="základná",J177,0)</f>
        <v>0</v>
      </c>
      <c r="BF177" s="93">
        <f>IF(N177="znížená",J177,0)</f>
        <v>0</v>
      </c>
      <c r="BG177" s="93">
        <f>IF(N177="zákl. prenesená",J177,0)</f>
        <v>0</v>
      </c>
      <c r="BH177" s="93">
        <f>IF(N177="zníž. prenesená",J177,0)</f>
        <v>0</v>
      </c>
      <c r="BI177" s="93">
        <f>IF(N177="nulová",J177,0)</f>
        <v>0</v>
      </c>
      <c r="BJ177" s="15" t="s">
        <v>115</v>
      </c>
      <c r="BK177" s="93">
        <f>ROUND(I177*H177,2)</f>
        <v>0</v>
      </c>
      <c r="BL177" s="15" t="s">
        <v>213</v>
      </c>
      <c r="BM177" s="166" t="s">
        <v>245</v>
      </c>
    </row>
    <row r="178" spans="2:65" s="1" customFormat="1" ht="19.5">
      <c r="B178" s="32"/>
      <c r="D178" s="168" t="s">
        <v>227</v>
      </c>
      <c r="F178" s="193" t="s">
        <v>246</v>
      </c>
      <c r="I178" s="131"/>
      <c r="L178" s="32"/>
      <c r="M178" s="194"/>
      <c r="T178" s="59"/>
      <c r="AT178" s="15" t="s">
        <v>227</v>
      </c>
      <c r="AU178" s="15" t="s">
        <v>115</v>
      </c>
    </row>
    <row r="179" spans="2:65" s="12" customFormat="1">
      <c r="B179" s="167"/>
      <c r="D179" s="168" t="s">
        <v>144</v>
      </c>
      <c r="E179" s="169" t="s">
        <v>1</v>
      </c>
      <c r="F179" s="170" t="s">
        <v>247</v>
      </c>
      <c r="H179" s="171">
        <v>18.059999999999999</v>
      </c>
      <c r="I179" s="172"/>
      <c r="L179" s="167"/>
      <c r="M179" s="173"/>
      <c r="T179" s="174"/>
      <c r="AT179" s="169" t="s">
        <v>144</v>
      </c>
      <c r="AU179" s="169" t="s">
        <v>115</v>
      </c>
      <c r="AV179" s="12" t="s">
        <v>115</v>
      </c>
      <c r="AW179" s="12" t="s">
        <v>32</v>
      </c>
      <c r="AX179" s="12" t="s">
        <v>84</v>
      </c>
      <c r="AY179" s="169" t="s">
        <v>136</v>
      </c>
    </row>
    <row r="180" spans="2:65" s="1" customFormat="1" ht="24.2" customHeight="1">
      <c r="B180" s="32"/>
      <c r="C180" s="155" t="s">
        <v>248</v>
      </c>
      <c r="D180" s="155" t="s">
        <v>139</v>
      </c>
      <c r="E180" s="156" t="s">
        <v>249</v>
      </c>
      <c r="F180" s="157" t="s">
        <v>250</v>
      </c>
      <c r="G180" s="158" t="s">
        <v>167</v>
      </c>
      <c r="H180" s="159">
        <v>3.6999999999999998E-2</v>
      </c>
      <c r="I180" s="160"/>
      <c r="J180" s="161">
        <f>ROUND(I180*H180,2)</f>
        <v>0</v>
      </c>
      <c r="K180" s="162"/>
      <c r="L180" s="32"/>
      <c r="M180" s="163" t="s">
        <v>1</v>
      </c>
      <c r="N180" s="129" t="s">
        <v>43</v>
      </c>
      <c r="P180" s="164">
        <f>O180*H180</f>
        <v>0</v>
      </c>
      <c r="Q180" s="164">
        <v>0</v>
      </c>
      <c r="R180" s="164">
        <f>Q180*H180</f>
        <v>0</v>
      </c>
      <c r="S180" s="164">
        <v>0</v>
      </c>
      <c r="T180" s="165">
        <f>S180*H180</f>
        <v>0</v>
      </c>
      <c r="AR180" s="166" t="s">
        <v>213</v>
      </c>
      <c r="AT180" s="166" t="s">
        <v>139</v>
      </c>
      <c r="AU180" s="166" t="s">
        <v>115</v>
      </c>
      <c r="AY180" s="15" t="s">
        <v>136</v>
      </c>
      <c r="BE180" s="93">
        <f>IF(N180="základná",J180,0)</f>
        <v>0</v>
      </c>
      <c r="BF180" s="93">
        <f>IF(N180="znížená",J180,0)</f>
        <v>0</v>
      </c>
      <c r="BG180" s="93">
        <f>IF(N180="zákl. prenesená",J180,0)</f>
        <v>0</v>
      </c>
      <c r="BH180" s="93">
        <f>IF(N180="zníž. prenesená",J180,0)</f>
        <v>0</v>
      </c>
      <c r="BI180" s="93">
        <f>IF(N180="nulová",J180,0)</f>
        <v>0</v>
      </c>
      <c r="BJ180" s="15" t="s">
        <v>115</v>
      </c>
      <c r="BK180" s="93">
        <f>ROUND(I180*H180,2)</f>
        <v>0</v>
      </c>
      <c r="BL180" s="15" t="s">
        <v>213</v>
      </c>
      <c r="BM180" s="166" t="s">
        <v>251</v>
      </c>
    </row>
    <row r="181" spans="2:65" s="11" customFormat="1" ht="22.9" customHeight="1">
      <c r="B181" s="144"/>
      <c r="D181" s="145" t="s">
        <v>76</v>
      </c>
      <c r="E181" s="153" t="s">
        <v>252</v>
      </c>
      <c r="F181" s="153" t="s">
        <v>253</v>
      </c>
      <c r="I181" s="147"/>
      <c r="J181" s="154">
        <f>BK181</f>
        <v>0</v>
      </c>
      <c r="L181" s="144"/>
      <c r="M181" s="148"/>
      <c r="P181" s="149">
        <f>SUM(P182:P188)</f>
        <v>0</v>
      </c>
      <c r="R181" s="149">
        <f>SUM(R182:R188)</f>
        <v>5.36</v>
      </c>
      <c r="T181" s="150">
        <f>SUM(T182:T188)</f>
        <v>3.9207999999999998</v>
      </c>
      <c r="AR181" s="145" t="s">
        <v>115</v>
      </c>
      <c r="AT181" s="151" t="s">
        <v>76</v>
      </c>
      <c r="AU181" s="151" t="s">
        <v>84</v>
      </c>
      <c r="AY181" s="145" t="s">
        <v>136</v>
      </c>
      <c r="BK181" s="152">
        <f>SUM(BK182:BK188)</f>
        <v>0</v>
      </c>
    </row>
    <row r="182" spans="2:65" s="1" customFormat="1" ht="37.9" customHeight="1">
      <c r="B182" s="32"/>
      <c r="C182" s="155" t="s">
        <v>254</v>
      </c>
      <c r="D182" s="155" t="s">
        <v>139</v>
      </c>
      <c r="E182" s="156" t="s">
        <v>255</v>
      </c>
      <c r="F182" s="157" t="s">
        <v>256</v>
      </c>
      <c r="G182" s="158" t="s">
        <v>161</v>
      </c>
      <c r="H182" s="159">
        <v>52</v>
      </c>
      <c r="I182" s="160"/>
      <c r="J182" s="161">
        <f>ROUND(I182*H182,2)</f>
        <v>0</v>
      </c>
      <c r="K182" s="162"/>
      <c r="L182" s="32"/>
      <c r="M182" s="163" t="s">
        <v>1</v>
      </c>
      <c r="N182" s="129" t="s">
        <v>43</v>
      </c>
      <c r="P182" s="164">
        <f>O182*H182</f>
        <v>0</v>
      </c>
      <c r="Q182" s="164">
        <v>0</v>
      </c>
      <c r="R182" s="164">
        <f>Q182*H182</f>
        <v>0</v>
      </c>
      <c r="S182" s="164">
        <v>7.5399999999999995E-2</v>
      </c>
      <c r="T182" s="165">
        <f>S182*H182</f>
        <v>3.9207999999999998</v>
      </c>
      <c r="AR182" s="166" t="s">
        <v>213</v>
      </c>
      <c r="AT182" s="166" t="s">
        <v>139</v>
      </c>
      <c r="AU182" s="166" t="s">
        <v>115</v>
      </c>
      <c r="AY182" s="15" t="s">
        <v>136</v>
      </c>
      <c r="BE182" s="93">
        <f>IF(N182="základná",J182,0)</f>
        <v>0</v>
      </c>
      <c r="BF182" s="93">
        <f>IF(N182="znížená",J182,0)</f>
        <v>0</v>
      </c>
      <c r="BG182" s="93">
        <f>IF(N182="zákl. prenesená",J182,0)</f>
        <v>0</v>
      </c>
      <c r="BH182" s="93">
        <f>IF(N182="zníž. prenesená",J182,0)</f>
        <v>0</v>
      </c>
      <c r="BI182" s="93">
        <f>IF(N182="nulová",J182,0)</f>
        <v>0</v>
      </c>
      <c r="BJ182" s="15" t="s">
        <v>115</v>
      </c>
      <c r="BK182" s="93">
        <f>ROUND(I182*H182,2)</f>
        <v>0</v>
      </c>
      <c r="BL182" s="15" t="s">
        <v>213</v>
      </c>
      <c r="BM182" s="166" t="s">
        <v>257</v>
      </c>
    </row>
    <row r="183" spans="2:65" s="12" customFormat="1">
      <c r="B183" s="167"/>
      <c r="D183" s="168" t="s">
        <v>144</v>
      </c>
      <c r="E183" s="169" t="s">
        <v>1</v>
      </c>
      <c r="F183" s="170" t="s">
        <v>258</v>
      </c>
      <c r="H183" s="171">
        <v>52</v>
      </c>
      <c r="I183" s="172"/>
      <c r="L183" s="167"/>
      <c r="M183" s="173"/>
      <c r="T183" s="174"/>
      <c r="AT183" s="169" t="s">
        <v>144</v>
      </c>
      <c r="AU183" s="169" t="s">
        <v>115</v>
      </c>
      <c r="AV183" s="12" t="s">
        <v>115</v>
      </c>
      <c r="AW183" s="12" t="s">
        <v>32</v>
      </c>
      <c r="AX183" s="12" t="s">
        <v>77</v>
      </c>
      <c r="AY183" s="169" t="s">
        <v>136</v>
      </c>
    </row>
    <row r="184" spans="2:65" s="13" customFormat="1">
      <c r="B184" s="175"/>
      <c r="D184" s="168" t="s">
        <v>144</v>
      </c>
      <c r="E184" s="176" t="s">
        <v>1</v>
      </c>
      <c r="F184" s="177" t="s">
        <v>146</v>
      </c>
      <c r="H184" s="178">
        <v>52</v>
      </c>
      <c r="I184" s="179"/>
      <c r="L184" s="175"/>
      <c r="M184" s="180"/>
      <c r="T184" s="181"/>
      <c r="AT184" s="176" t="s">
        <v>144</v>
      </c>
      <c r="AU184" s="176" t="s">
        <v>115</v>
      </c>
      <c r="AV184" s="13" t="s">
        <v>137</v>
      </c>
      <c r="AW184" s="13" t="s">
        <v>32</v>
      </c>
      <c r="AX184" s="13" t="s">
        <v>84</v>
      </c>
      <c r="AY184" s="176" t="s">
        <v>136</v>
      </c>
    </row>
    <row r="185" spans="2:65" s="1" customFormat="1" ht="24.2" customHeight="1">
      <c r="B185" s="32"/>
      <c r="C185" s="155" t="s">
        <v>259</v>
      </c>
      <c r="D185" s="155" t="s">
        <v>139</v>
      </c>
      <c r="E185" s="156" t="s">
        <v>260</v>
      </c>
      <c r="F185" s="157" t="s">
        <v>261</v>
      </c>
      <c r="G185" s="158" t="s">
        <v>262</v>
      </c>
      <c r="H185" s="159">
        <v>2</v>
      </c>
      <c r="I185" s="160"/>
      <c r="J185" s="161">
        <f>ROUND(I185*H185,2)</f>
        <v>0</v>
      </c>
      <c r="K185" s="162"/>
      <c r="L185" s="32"/>
      <c r="M185" s="163" t="s">
        <v>1</v>
      </c>
      <c r="N185" s="129" t="s">
        <v>43</v>
      </c>
      <c r="P185" s="164">
        <f>O185*H185</f>
        <v>0</v>
      </c>
      <c r="Q185" s="164">
        <v>0</v>
      </c>
      <c r="R185" s="164">
        <f>Q185*H185</f>
        <v>0</v>
      </c>
      <c r="S185" s="164">
        <v>0</v>
      </c>
      <c r="T185" s="165">
        <f>S185*H185</f>
        <v>0</v>
      </c>
      <c r="AR185" s="166" t="s">
        <v>213</v>
      </c>
      <c r="AT185" s="166" t="s">
        <v>139</v>
      </c>
      <c r="AU185" s="166" t="s">
        <v>115</v>
      </c>
      <c r="AY185" s="15" t="s">
        <v>136</v>
      </c>
      <c r="BE185" s="93">
        <f>IF(N185="základná",J185,0)</f>
        <v>0</v>
      </c>
      <c r="BF185" s="93">
        <f>IF(N185="znížená",J185,0)</f>
        <v>0</v>
      </c>
      <c r="BG185" s="93">
        <f>IF(N185="zákl. prenesená",J185,0)</f>
        <v>0</v>
      </c>
      <c r="BH185" s="93">
        <f>IF(N185="zníž. prenesená",J185,0)</f>
        <v>0</v>
      </c>
      <c r="BI185" s="93">
        <f>IF(N185="nulová",J185,0)</f>
        <v>0</v>
      </c>
      <c r="BJ185" s="15" t="s">
        <v>115</v>
      </c>
      <c r="BK185" s="93">
        <f>ROUND(I185*H185,2)</f>
        <v>0</v>
      </c>
      <c r="BL185" s="15" t="s">
        <v>213</v>
      </c>
      <c r="BM185" s="166" t="s">
        <v>263</v>
      </c>
    </row>
    <row r="186" spans="2:65" s="1" customFormat="1" ht="44.25" customHeight="1">
      <c r="B186" s="32"/>
      <c r="C186" s="182" t="s">
        <v>264</v>
      </c>
      <c r="D186" s="182" t="s">
        <v>216</v>
      </c>
      <c r="E186" s="183" t="s">
        <v>265</v>
      </c>
      <c r="F186" s="184" t="s">
        <v>266</v>
      </c>
      <c r="G186" s="185" t="s">
        <v>262</v>
      </c>
      <c r="H186" s="186">
        <v>2</v>
      </c>
      <c r="I186" s="187"/>
      <c r="J186" s="188">
        <f>ROUND(I186*H186,2)</f>
        <v>0</v>
      </c>
      <c r="K186" s="189"/>
      <c r="L186" s="190"/>
      <c r="M186" s="191" t="s">
        <v>1</v>
      </c>
      <c r="N186" s="192" t="s">
        <v>43</v>
      </c>
      <c r="P186" s="164">
        <f>O186*H186</f>
        <v>0</v>
      </c>
      <c r="Q186" s="164">
        <v>2.68</v>
      </c>
      <c r="R186" s="164">
        <f>Q186*H186</f>
        <v>5.36</v>
      </c>
      <c r="S186" s="164">
        <v>0</v>
      </c>
      <c r="T186" s="165">
        <f>S186*H186</f>
        <v>0</v>
      </c>
      <c r="AR186" s="166" t="s">
        <v>220</v>
      </c>
      <c r="AT186" s="166" t="s">
        <v>216</v>
      </c>
      <c r="AU186" s="166" t="s">
        <v>115</v>
      </c>
      <c r="AY186" s="15" t="s">
        <v>136</v>
      </c>
      <c r="BE186" s="93">
        <f>IF(N186="základná",J186,0)</f>
        <v>0</v>
      </c>
      <c r="BF186" s="93">
        <f>IF(N186="znížená",J186,0)</f>
        <v>0</v>
      </c>
      <c r="BG186" s="93">
        <f>IF(N186="zákl. prenesená",J186,0)</f>
        <v>0</v>
      </c>
      <c r="BH186" s="93">
        <f>IF(N186="zníž. prenesená",J186,0)</f>
        <v>0</v>
      </c>
      <c r="BI186" s="93">
        <f>IF(N186="nulová",J186,0)</f>
        <v>0</v>
      </c>
      <c r="BJ186" s="15" t="s">
        <v>115</v>
      </c>
      <c r="BK186" s="93">
        <f>ROUND(I186*H186,2)</f>
        <v>0</v>
      </c>
      <c r="BL186" s="15" t="s">
        <v>213</v>
      </c>
      <c r="BM186" s="166" t="s">
        <v>267</v>
      </c>
    </row>
    <row r="187" spans="2:65" s="1" customFormat="1" ht="117">
      <c r="B187" s="32"/>
      <c r="D187" s="168" t="s">
        <v>227</v>
      </c>
      <c r="F187" s="193" t="s">
        <v>268</v>
      </c>
      <c r="I187" s="131"/>
      <c r="L187" s="32"/>
      <c r="M187" s="194"/>
      <c r="T187" s="59"/>
      <c r="AT187" s="15" t="s">
        <v>227</v>
      </c>
      <c r="AU187" s="15" t="s">
        <v>115</v>
      </c>
    </row>
    <row r="188" spans="2:65" s="1" customFormat="1" ht="24.2" customHeight="1">
      <c r="B188" s="32"/>
      <c r="C188" s="155" t="s">
        <v>269</v>
      </c>
      <c r="D188" s="155" t="s">
        <v>139</v>
      </c>
      <c r="E188" s="156" t="s">
        <v>270</v>
      </c>
      <c r="F188" s="157" t="s">
        <v>271</v>
      </c>
      <c r="G188" s="158" t="s">
        <v>167</v>
      </c>
      <c r="H188" s="159">
        <v>5.36</v>
      </c>
      <c r="I188" s="160"/>
      <c r="J188" s="161">
        <f>ROUND(I188*H188,2)</f>
        <v>0</v>
      </c>
      <c r="K188" s="162"/>
      <c r="L188" s="32"/>
      <c r="M188" s="163" t="s">
        <v>1</v>
      </c>
      <c r="N188" s="129" t="s">
        <v>43</v>
      </c>
      <c r="P188" s="164">
        <f>O188*H188</f>
        <v>0</v>
      </c>
      <c r="Q188" s="164">
        <v>0</v>
      </c>
      <c r="R188" s="164">
        <f>Q188*H188</f>
        <v>0</v>
      </c>
      <c r="S188" s="164">
        <v>0</v>
      </c>
      <c r="T188" s="165">
        <f>S188*H188</f>
        <v>0</v>
      </c>
      <c r="AR188" s="166" t="s">
        <v>213</v>
      </c>
      <c r="AT188" s="166" t="s">
        <v>139</v>
      </c>
      <c r="AU188" s="166" t="s">
        <v>115</v>
      </c>
      <c r="AY188" s="15" t="s">
        <v>136</v>
      </c>
      <c r="BE188" s="93">
        <f>IF(N188="základná",J188,0)</f>
        <v>0</v>
      </c>
      <c r="BF188" s="93">
        <f>IF(N188="znížená",J188,0)</f>
        <v>0</v>
      </c>
      <c r="BG188" s="93">
        <f>IF(N188="zákl. prenesená",J188,0)</f>
        <v>0</v>
      </c>
      <c r="BH188" s="93">
        <f>IF(N188="zníž. prenesená",J188,0)</f>
        <v>0</v>
      </c>
      <c r="BI188" s="93">
        <f>IF(N188="nulová",J188,0)</f>
        <v>0</v>
      </c>
      <c r="BJ188" s="15" t="s">
        <v>115</v>
      </c>
      <c r="BK188" s="93">
        <f>ROUND(I188*H188,2)</f>
        <v>0</v>
      </c>
      <c r="BL188" s="15" t="s">
        <v>213</v>
      </c>
      <c r="BM188" s="166" t="s">
        <v>272</v>
      </c>
    </row>
    <row r="189" spans="2:65" s="1" customFormat="1" ht="49.9" customHeight="1">
      <c r="B189" s="32"/>
      <c r="E189" s="146" t="s">
        <v>273</v>
      </c>
      <c r="F189" s="146" t="s">
        <v>274</v>
      </c>
      <c r="J189" s="127">
        <f t="shared" ref="J189:J194" si="5">BK189</f>
        <v>0</v>
      </c>
      <c r="L189" s="32"/>
      <c r="M189" s="194"/>
      <c r="T189" s="59"/>
      <c r="AT189" s="15" t="s">
        <v>76</v>
      </c>
      <c r="AU189" s="15" t="s">
        <v>77</v>
      </c>
      <c r="AY189" s="15" t="s">
        <v>275</v>
      </c>
      <c r="BK189" s="93">
        <f>SUM(BK190:BK194)</f>
        <v>0</v>
      </c>
    </row>
    <row r="190" spans="2:65" s="1" customFormat="1" ht="16.350000000000001" customHeight="1">
      <c r="B190" s="32"/>
      <c r="C190" s="195" t="s">
        <v>1</v>
      </c>
      <c r="D190" s="195" t="s">
        <v>139</v>
      </c>
      <c r="E190" s="196" t="s">
        <v>1</v>
      </c>
      <c r="F190" s="197" t="s">
        <v>1</v>
      </c>
      <c r="G190" s="198" t="s">
        <v>1</v>
      </c>
      <c r="H190" s="199"/>
      <c r="I190" s="200"/>
      <c r="J190" s="201">
        <f t="shared" si="5"/>
        <v>0</v>
      </c>
      <c r="K190" s="162"/>
      <c r="L190" s="32"/>
      <c r="M190" s="202" t="s">
        <v>1</v>
      </c>
      <c r="N190" s="203" t="s">
        <v>43</v>
      </c>
      <c r="T190" s="59"/>
      <c r="AT190" s="15" t="s">
        <v>275</v>
      </c>
      <c r="AU190" s="15" t="s">
        <v>84</v>
      </c>
      <c r="AY190" s="15" t="s">
        <v>275</v>
      </c>
      <c r="BE190" s="93">
        <f>IF(N190="základná",J190,0)</f>
        <v>0</v>
      </c>
      <c r="BF190" s="93">
        <f>IF(N190="znížená",J190,0)</f>
        <v>0</v>
      </c>
      <c r="BG190" s="93">
        <f>IF(N190="zákl. prenesená",J190,0)</f>
        <v>0</v>
      </c>
      <c r="BH190" s="93">
        <f>IF(N190="zníž. prenesená",J190,0)</f>
        <v>0</v>
      </c>
      <c r="BI190" s="93">
        <f>IF(N190="nulová",J190,0)</f>
        <v>0</v>
      </c>
      <c r="BJ190" s="15" t="s">
        <v>115</v>
      </c>
      <c r="BK190" s="93">
        <f>I190*H190</f>
        <v>0</v>
      </c>
    </row>
    <row r="191" spans="2:65" s="1" customFormat="1" ht="16.350000000000001" customHeight="1">
      <c r="B191" s="32"/>
      <c r="C191" s="195" t="s">
        <v>1</v>
      </c>
      <c r="D191" s="195" t="s">
        <v>139</v>
      </c>
      <c r="E191" s="196" t="s">
        <v>1</v>
      </c>
      <c r="F191" s="197" t="s">
        <v>1</v>
      </c>
      <c r="G191" s="198" t="s">
        <v>1</v>
      </c>
      <c r="H191" s="199"/>
      <c r="I191" s="200"/>
      <c r="J191" s="201">
        <f t="shared" si="5"/>
        <v>0</v>
      </c>
      <c r="K191" s="162"/>
      <c r="L191" s="32"/>
      <c r="M191" s="202" t="s">
        <v>1</v>
      </c>
      <c r="N191" s="203" t="s">
        <v>43</v>
      </c>
      <c r="T191" s="59"/>
      <c r="AT191" s="15" t="s">
        <v>275</v>
      </c>
      <c r="AU191" s="15" t="s">
        <v>84</v>
      </c>
      <c r="AY191" s="15" t="s">
        <v>275</v>
      </c>
      <c r="BE191" s="93">
        <f>IF(N191="základná",J191,0)</f>
        <v>0</v>
      </c>
      <c r="BF191" s="93">
        <f>IF(N191="znížená",J191,0)</f>
        <v>0</v>
      </c>
      <c r="BG191" s="93">
        <f>IF(N191="zákl. prenesená",J191,0)</f>
        <v>0</v>
      </c>
      <c r="BH191" s="93">
        <f>IF(N191="zníž. prenesená",J191,0)</f>
        <v>0</v>
      </c>
      <c r="BI191" s="93">
        <f>IF(N191="nulová",J191,0)</f>
        <v>0</v>
      </c>
      <c r="BJ191" s="15" t="s">
        <v>115</v>
      </c>
      <c r="BK191" s="93">
        <f>I191*H191</f>
        <v>0</v>
      </c>
    </row>
    <row r="192" spans="2:65" s="1" customFormat="1" ht="16.350000000000001" customHeight="1">
      <c r="B192" s="32"/>
      <c r="C192" s="195" t="s">
        <v>1</v>
      </c>
      <c r="D192" s="195" t="s">
        <v>139</v>
      </c>
      <c r="E192" s="196" t="s">
        <v>1</v>
      </c>
      <c r="F192" s="197" t="s">
        <v>1</v>
      </c>
      <c r="G192" s="198" t="s">
        <v>1</v>
      </c>
      <c r="H192" s="199"/>
      <c r="I192" s="200"/>
      <c r="J192" s="201">
        <f t="shared" si="5"/>
        <v>0</v>
      </c>
      <c r="K192" s="162"/>
      <c r="L192" s="32"/>
      <c r="M192" s="202" t="s">
        <v>1</v>
      </c>
      <c r="N192" s="203" t="s">
        <v>43</v>
      </c>
      <c r="T192" s="59"/>
      <c r="AT192" s="15" t="s">
        <v>275</v>
      </c>
      <c r="AU192" s="15" t="s">
        <v>84</v>
      </c>
      <c r="AY192" s="15" t="s">
        <v>275</v>
      </c>
      <c r="BE192" s="93">
        <f>IF(N192="základná",J192,0)</f>
        <v>0</v>
      </c>
      <c r="BF192" s="93">
        <f>IF(N192="znížená",J192,0)</f>
        <v>0</v>
      </c>
      <c r="BG192" s="93">
        <f>IF(N192="zákl. prenesená",J192,0)</f>
        <v>0</v>
      </c>
      <c r="BH192" s="93">
        <f>IF(N192="zníž. prenesená",J192,0)</f>
        <v>0</v>
      </c>
      <c r="BI192" s="93">
        <f>IF(N192="nulová",J192,0)</f>
        <v>0</v>
      </c>
      <c r="BJ192" s="15" t="s">
        <v>115</v>
      </c>
      <c r="BK192" s="93">
        <f>I192*H192</f>
        <v>0</v>
      </c>
    </row>
    <row r="193" spans="2:63" s="1" customFormat="1" ht="16.350000000000001" customHeight="1">
      <c r="B193" s="32"/>
      <c r="C193" s="195" t="s">
        <v>1</v>
      </c>
      <c r="D193" s="195" t="s">
        <v>139</v>
      </c>
      <c r="E193" s="196" t="s">
        <v>1</v>
      </c>
      <c r="F193" s="197" t="s">
        <v>1</v>
      </c>
      <c r="G193" s="198" t="s">
        <v>1</v>
      </c>
      <c r="H193" s="199"/>
      <c r="I193" s="200"/>
      <c r="J193" s="201">
        <f t="shared" si="5"/>
        <v>0</v>
      </c>
      <c r="K193" s="162"/>
      <c r="L193" s="32"/>
      <c r="M193" s="202" t="s">
        <v>1</v>
      </c>
      <c r="N193" s="203" t="s">
        <v>43</v>
      </c>
      <c r="T193" s="59"/>
      <c r="AT193" s="15" t="s">
        <v>275</v>
      </c>
      <c r="AU193" s="15" t="s">
        <v>84</v>
      </c>
      <c r="AY193" s="15" t="s">
        <v>275</v>
      </c>
      <c r="BE193" s="93">
        <f>IF(N193="základná",J193,0)</f>
        <v>0</v>
      </c>
      <c r="BF193" s="93">
        <f>IF(N193="znížená",J193,0)</f>
        <v>0</v>
      </c>
      <c r="BG193" s="93">
        <f>IF(N193="zákl. prenesená",J193,0)</f>
        <v>0</v>
      </c>
      <c r="BH193" s="93">
        <f>IF(N193="zníž. prenesená",J193,0)</f>
        <v>0</v>
      </c>
      <c r="BI193" s="93">
        <f>IF(N193="nulová",J193,0)</f>
        <v>0</v>
      </c>
      <c r="BJ193" s="15" t="s">
        <v>115</v>
      </c>
      <c r="BK193" s="93">
        <f>I193*H193</f>
        <v>0</v>
      </c>
    </row>
    <row r="194" spans="2:63" s="1" customFormat="1" ht="16.350000000000001" customHeight="1">
      <c r="B194" s="32"/>
      <c r="C194" s="195" t="s">
        <v>1</v>
      </c>
      <c r="D194" s="195" t="s">
        <v>139</v>
      </c>
      <c r="E194" s="196" t="s">
        <v>1</v>
      </c>
      <c r="F194" s="197" t="s">
        <v>1</v>
      </c>
      <c r="G194" s="198" t="s">
        <v>1</v>
      </c>
      <c r="H194" s="199"/>
      <c r="I194" s="200"/>
      <c r="J194" s="201">
        <f t="shared" si="5"/>
        <v>0</v>
      </c>
      <c r="K194" s="162"/>
      <c r="L194" s="32"/>
      <c r="M194" s="202" t="s">
        <v>1</v>
      </c>
      <c r="N194" s="203" t="s">
        <v>43</v>
      </c>
      <c r="O194" s="204"/>
      <c r="P194" s="204"/>
      <c r="Q194" s="204"/>
      <c r="R194" s="204"/>
      <c r="S194" s="204"/>
      <c r="T194" s="205"/>
      <c r="AT194" s="15" t="s">
        <v>275</v>
      </c>
      <c r="AU194" s="15" t="s">
        <v>84</v>
      </c>
      <c r="AY194" s="15" t="s">
        <v>275</v>
      </c>
      <c r="BE194" s="93">
        <f>IF(N194="základná",J194,0)</f>
        <v>0</v>
      </c>
      <c r="BF194" s="93">
        <f>IF(N194="znížená",J194,0)</f>
        <v>0</v>
      </c>
      <c r="BG194" s="93">
        <f>IF(N194="zákl. prenesená",J194,0)</f>
        <v>0</v>
      </c>
      <c r="BH194" s="93">
        <f>IF(N194="zníž. prenesená",J194,0)</f>
        <v>0</v>
      </c>
      <c r="BI194" s="93">
        <f>IF(N194="nulová",J194,0)</f>
        <v>0</v>
      </c>
      <c r="BJ194" s="15" t="s">
        <v>115</v>
      </c>
      <c r="BK194" s="93">
        <f>I194*H194</f>
        <v>0</v>
      </c>
    </row>
    <row r="195" spans="2:63" s="1" customFormat="1" ht="6.95" customHeight="1">
      <c r="B195" s="47"/>
      <c r="C195" s="48"/>
      <c r="D195" s="48"/>
      <c r="E195" s="48"/>
      <c r="F195" s="48"/>
      <c r="G195" s="48"/>
      <c r="H195" s="48"/>
      <c r="I195" s="48"/>
      <c r="J195" s="48"/>
      <c r="K195" s="48"/>
      <c r="L195" s="32"/>
    </row>
  </sheetData>
  <sheetProtection algorithmName="SHA-512" hashValue="GJIVlNcq46nwqev8CnF9D9yw+YTUNTWP+o27w31F2CPfCh+FUapOtr6IEYNfgLl1oh+576XRL6wiNAbW1h7hOQ==" saltValue="Cd1xCpAoj1bkvJX3zf4xnw==" spinCount="100000" sheet="1" objects="1" scenarios="1" formatColumns="0" formatRows="0" autoFilter="0"/>
  <autoFilter ref="C134:K194" xr:uid="{00000000-0009-0000-0000-000001000000}"/>
  <mergeCells count="14">
    <mergeCell ref="D113:F113"/>
    <mergeCell ref="E125:H125"/>
    <mergeCell ref="E127:H127"/>
    <mergeCell ref="L2:V2"/>
    <mergeCell ref="E87:H87"/>
    <mergeCell ref="D109:F109"/>
    <mergeCell ref="D110:F110"/>
    <mergeCell ref="D111:F111"/>
    <mergeCell ref="D112:F11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90:D195" xr:uid="{00000000-0002-0000-0100-000000000000}">
      <formula1>"K, M"</formula1>
    </dataValidation>
    <dataValidation type="list" allowBlank="1" showInputMessage="1" showErrorMessage="1" error="Povolené sú hodnoty základná, znížená, nulová." sqref="N190:N195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Výmena strešného svetlíka</vt:lpstr>
      <vt:lpstr>'Rekapitulácia stavby'!Názvy_tlače</vt:lpstr>
      <vt:lpstr>'Výmena strešného svetlíka'!Názvy_tlače</vt:lpstr>
      <vt:lpstr>'Rekapitulácia stavby'!Oblasť_tlače</vt:lpstr>
      <vt:lpstr>'Výmena strešného svetlíka'!Oblasť_tlače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DESKTOP-9G0H08V\HP</dc:creator>
  <cp:lastModifiedBy>Cencerová Lucia</cp:lastModifiedBy>
  <dcterms:created xsi:type="dcterms:W3CDTF">2024-11-29T11:52:02Z</dcterms:created>
  <dcterms:modified xsi:type="dcterms:W3CDTF">2024-12-10T11:13:14Z</dcterms:modified>
</cp:coreProperties>
</file>