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tamartausova/Documents/Zaloha/Projekty MAS SKALA PRV 2024/Fezanova domčeky/Fezanova - domčeky/PD/"/>
    </mc:Choice>
  </mc:AlternateContent>
  <xr:revisionPtr revIDLastSave="0" documentId="13_ncr:1_{9AD2AE61-1602-EB40-B4B0-43AD819F3750}" xr6:coauthVersionLast="45" xr6:coauthVersionMax="45" xr10:uidLastSave="{00000000-0000-0000-0000-000000000000}"/>
  <bookViews>
    <workbookView xWindow="0" yWindow="460" windowWidth="21600" windowHeight="12640" activeTab="4" xr2:uid="{00000000-000D-0000-FFFF-FFFF00000000}"/>
  </bookViews>
  <sheets>
    <sheet name="Rekapitulácia" sheetId="1" state="veryHidden" r:id="rId1"/>
    <sheet name="Krycí list stavby" sheetId="2" r:id="rId2"/>
    <sheet name="Kryci_list 200714" sheetId="3" r:id="rId3"/>
    <sheet name="Rekap 200714" sheetId="4" r:id="rId4"/>
    <sheet name="SO 200714" sheetId="5" r:id="rId5"/>
  </sheets>
  <definedNames>
    <definedName name="_xlnm.Print_Titles" localSheetId="3">'Rekap 200714'!$9:$9</definedName>
    <definedName name="_xlnm.Print_Titles" localSheetId="4">'SO 200714'!$8:$8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2" l="1"/>
  <c r="E19" i="2"/>
  <c r="D19" i="2"/>
  <c r="F18" i="2"/>
  <c r="E18" i="2"/>
  <c r="D18" i="2"/>
  <c r="F17" i="2"/>
  <c r="E17" i="2"/>
  <c r="D17" i="2"/>
  <c r="F16" i="2"/>
  <c r="E16" i="2"/>
  <c r="D16" i="2"/>
  <c r="J15" i="2"/>
  <c r="F8" i="1"/>
  <c r="D8" i="1"/>
  <c r="J18" i="2" s="1"/>
  <c r="I30" i="3"/>
  <c r="J30" i="3" s="1"/>
  <c r="Y40" i="5"/>
  <c r="Z40" i="5"/>
  <c r="J17" i="3" s="1"/>
  <c r="H37" i="5"/>
  <c r="K36" i="5"/>
  <c r="J36" i="5"/>
  <c r="V36" i="5"/>
  <c r="V37" i="5" s="1"/>
  <c r="F15" i="4" s="1"/>
  <c r="S36" i="5"/>
  <c r="S37" i="5" s="1"/>
  <c r="E15" i="4" s="1"/>
  <c r="M36" i="5"/>
  <c r="M37" i="5" s="1"/>
  <c r="C15" i="4" s="1"/>
  <c r="L36" i="5"/>
  <c r="L37" i="5" s="1"/>
  <c r="B15" i="4" s="1"/>
  <c r="I36" i="5"/>
  <c r="I37" i="5" s="1"/>
  <c r="D15" i="4" s="1"/>
  <c r="K32" i="5"/>
  <c r="J32" i="5"/>
  <c r="V32" i="5"/>
  <c r="S32" i="5"/>
  <c r="M32" i="5"/>
  <c r="L32" i="5"/>
  <c r="I32" i="5"/>
  <c r="K31" i="5"/>
  <c r="J31" i="5"/>
  <c r="V31" i="5"/>
  <c r="S31" i="5"/>
  <c r="M31" i="5"/>
  <c r="L31" i="5"/>
  <c r="I31" i="5"/>
  <c r="K30" i="5"/>
  <c r="J30" i="5"/>
  <c r="V30" i="5"/>
  <c r="S30" i="5"/>
  <c r="M30" i="5"/>
  <c r="L30" i="5"/>
  <c r="I30" i="5"/>
  <c r="K29" i="5"/>
  <c r="J29" i="5"/>
  <c r="V29" i="5"/>
  <c r="S29" i="5"/>
  <c r="M29" i="5"/>
  <c r="L29" i="5"/>
  <c r="I29" i="5"/>
  <c r="K28" i="5"/>
  <c r="J28" i="5"/>
  <c r="V28" i="5"/>
  <c r="S28" i="5"/>
  <c r="S33" i="5" s="1"/>
  <c r="E14" i="4" s="1"/>
  <c r="M28" i="5"/>
  <c r="L28" i="5"/>
  <c r="I28" i="5"/>
  <c r="K24" i="5"/>
  <c r="J24" i="5"/>
  <c r="V24" i="5"/>
  <c r="S24" i="5"/>
  <c r="M24" i="5"/>
  <c r="L24" i="5"/>
  <c r="I24" i="5"/>
  <c r="K23" i="5"/>
  <c r="J23" i="5"/>
  <c r="V23" i="5"/>
  <c r="S23" i="5"/>
  <c r="M23" i="5"/>
  <c r="L23" i="5"/>
  <c r="G25" i="5" s="1"/>
  <c r="I23" i="5"/>
  <c r="H20" i="5"/>
  <c r="M20" i="5"/>
  <c r="C12" i="4" s="1"/>
  <c r="I20" i="5"/>
  <c r="D12" i="4" s="1"/>
  <c r="K19" i="5"/>
  <c r="J19" i="5"/>
  <c r="V19" i="5"/>
  <c r="V20" i="5" s="1"/>
  <c r="F12" i="4" s="1"/>
  <c r="S19" i="5"/>
  <c r="S20" i="5" s="1"/>
  <c r="E12" i="4" s="1"/>
  <c r="M19" i="5"/>
  <c r="L19" i="5"/>
  <c r="L20" i="5" s="1"/>
  <c r="B12" i="4" s="1"/>
  <c r="I19" i="5"/>
  <c r="K15" i="5"/>
  <c r="J15" i="5"/>
  <c r="V15" i="5"/>
  <c r="S15" i="5"/>
  <c r="M15" i="5"/>
  <c r="L15" i="5"/>
  <c r="I15" i="5"/>
  <c r="K14" i="5"/>
  <c r="J14" i="5"/>
  <c r="V14" i="5"/>
  <c r="S14" i="5"/>
  <c r="M14" i="5"/>
  <c r="L14" i="5"/>
  <c r="I14" i="5"/>
  <c r="K13" i="5"/>
  <c r="J13" i="5"/>
  <c r="V13" i="5"/>
  <c r="S13" i="5"/>
  <c r="M13" i="5"/>
  <c r="L13" i="5"/>
  <c r="I13" i="5"/>
  <c r="K12" i="5"/>
  <c r="J12" i="5"/>
  <c r="V12" i="5"/>
  <c r="S12" i="5"/>
  <c r="M12" i="5"/>
  <c r="L12" i="5"/>
  <c r="I12" i="5"/>
  <c r="K11" i="5"/>
  <c r="K40" i="5" s="1"/>
  <c r="K7" i="1" s="1"/>
  <c r="J11" i="5"/>
  <c r="V11" i="5"/>
  <c r="S11" i="5"/>
  <c r="M11" i="5"/>
  <c r="L11" i="5"/>
  <c r="I11" i="5"/>
  <c r="J20" i="3" l="1"/>
  <c r="E7" i="1"/>
  <c r="E8" i="1" s="1"/>
  <c r="J17" i="2" s="1"/>
  <c r="J20" i="2" s="1"/>
  <c r="S25" i="5"/>
  <c r="E13" i="4" s="1"/>
  <c r="I33" i="5"/>
  <c r="D14" i="4" s="1"/>
  <c r="V33" i="5"/>
  <c r="F14" i="4" s="1"/>
  <c r="G33" i="5"/>
  <c r="H25" i="5"/>
  <c r="G16" i="5"/>
  <c r="I25" i="5"/>
  <c r="D13" i="4" s="1"/>
  <c r="V25" i="5"/>
  <c r="F13" i="4" s="1"/>
  <c r="H33" i="5"/>
  <c r="L33" i="5"/>
  <c r="B14" i="4" s="1"/>
  <c r="S16" i="5"/>
  <c r="E11" i="4" s="1"/>
  <c r="G20" i="5"/>
  <c r="L25" i="5"/>
  <c r="B13" i="4" s="1"/>
  <c r="M33" i="5"/>
  <c r="C14" i="4" s="1"/>
  <c r="M25" i="5"/>
  <c r="C13" i="4" s="1"/>
  <c r="I16" i="5"/>
  <c r="D11" i="4" s="1"/>
  <c r="G37" i="5"/>
  <c r="L16" i="5"/>
  <c r="B11" i="4" s="1"/>
  <c r="M16" i="5"/>
  <c r="C11" i="4" s="1"/>
  <c r="H16" i="5"/>
  <c r="V16" i="5"/>
  <c r="F11" i="4" s="1"/>
  <c r="V39" i="5" l="1"/>
  <c r="F16" i="4" s="1"/>
  <c r="M39" i="5"/>
  <c r="C16" i="4" s="1"/>
  <c r="E15" i="3" s="1"/>
  <c r="E15" i="2" s="1"/>
  <c r="G39" i="5"/>
  <c r="I39" i="5"/>
  <c r="D16" i="4" s="1"/>
  <c r="F15" i="3" s="1"/>
  <c r="F15" i="2" s="1"/>
  <c r="F20" i="2" s="1"/>
  <c r="L39" i="5"/>
  <c r="V40" i="5"/>
  <c r="F18" i="4" s="1"/>
  <c r="S39" i="5"/>
  <c r="E16" i="4" s="1"/>
  <c r="H39" i="5"/>
  <c r="S40" i="5" l="1"/>
  <c r="E18" i="4" s="1"/>
  <c r="I40" i="5"/>
  <c r="F20" i="3"/>
  <c r="J24" i="3"/>
  <c r="J24" i="2" s="1"/>
  <c r="F24" i="3"/>
  <c r="F24" i="2" s="1"/>
  <c r="J22" i="3"/>
  <c r="J22" i="2" s="1"/>
  <c r="J23" i="3"/>
  <c r="F23" i="3"/>
  <c r="F23" i="2" s="1"/>
  <c r="F22" i="3"/>
  <c r="F22" i="2" s="1"/>
  <c r="B16" i="4"/>
  <c r="D15" i="3" s="1"/>
  <c r="D15" i="2" s="1"/>
  <c r="L40" i="5"/>
  <c r="B18" i="4" s="1"/>
  <c r="G40" i="5"/>
  <c r="H40" i="5"/>
  <c r="M40" i="5"/>
  <c r="C18" i="4" s="1"/>
  <c r="D18" i="4" l="1"/>
  <c r="B7" i="1"/>
  <c r="B8" i="1" s="1"/>
  <c r="J26" i="3"/>
  <c r="J23" i="2"/>
  <c r="J26" i="2" s="1"/>
  <c r="J28" i="2" s="1"/>
  <c r="J28" i="3" l="1"/>
  <c r="I29" i="3" s="1"/>
  <c r="J29" i="3" s="1"/>
  <c r="J31" i="3" s="1"/>
  <c r="C7" i="1"/>
  <c r="C8" i="1" l="1"/>
  <c r="G7" i="1"/>
  <c r="G8" i="1" s="1"/>
  <c r="B9" i="1" l="1"/>
  <c r="I29" i="2" l="1"/>
  <c r="J29" i="2" s="1"/>
  <c r="G9" i="1"/>
  <c r="B10" i="1"/>
  <c r="I30" i="2" l="1"/>
  <c r="J30" i="2" s="1"/>
  <c r="J31" i="2" s="1"/>
  <c r="G10" i="1"/>
  <c r="G11" i="1" s="1"/>
</calcChain>
</file>

<file path=xl/sharedStrings.xml><?xml version="1.0" encoding="utf-8"?>
<sst xmlns="http://schemas.openxmlformats.org/spreadsheetml/2006/main" count="253" uniqueCount="135">
  <si>
    <t>Rekapitulácia rozpočtu</t>
  </si>
  <si>
    <t>Stavba MOBILNÝ DOM 25M2 , 3KS PARCELA KN -  C620-6, VÍŤAZ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</si>
  <si>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</si>
  <si>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</si>
  <si>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</si>
  <si>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</si>
  <si>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</si>
  <si>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</t>
  </si>
  <si>
    <t>HZS</t>
  </si>
  <si>
    <t>Kompl.čin.</t>
  </si>
  <si>
    <t>Ostatné náklady stavby</t>
  </si>
  <si>
    <t>Cena</t>
  </si>
  <si>
    <t>vlastný objekt</t>
  </si>
  <si>
    <t>Krycí list rozpočtu</t>
  </si>
  <si>
    <t xml:space="preserve">Miesto:  </t>
  </si>
  <si>
    <t>Objekt vlastný objekt</t>
  </si>
  <si>
    <t xml:space="preserve">Ks: </t>
  </si>
  <si>
    <t xml:space="preserve">Zákazka: </t>
  </si>
  <si>
    <t>Spracoval: Berková</t>
  </si>
  <si>
    <t xml:space="preserve">Dňa </t>
  </si>
  <si>
    <t>Odberateľ: FEZANOVA, s.r.o. Prešov</t>
  </si>
  <si>
    <t>Dodávateľ: ...</t>
  </si>
  <si>
    <t xml:space="preserve">IČO: </t>
  </si>
  <si>
    <t xml:space="preserve">DIČ: </t>
  </si>
  <si>
    <t xml:space="preserve">A </t>
  </si>
  <si>
    <t xml:space="preserve">HSV </t>
  </si>
  <si>
    <t xml:space="preserve">PSV </t>
  </si>
  <si>
    <t xml:space="preserve">MONT </t>
  </si>
  <si>
    <t>OST</t>
  </si>
  <si>
    <t xml:space="preserve">VN </t>
  </si>
  <si>
    <t>Spolu</t>
  </si>
  <si>
    <t xml:space="preserve">B </t>
  </si>
  <si>
    <t>Ostatné náklady</t>
  </si>
  <si>
    <t xml:space="preserve">Kompletačná činnos </t>
  </si>
  <si>
    <t xml:space="preserve">HZS </t>
  </si>
  <si>
    <t xml:space="preserve">E </t>
  </si>
  <si>
    <t>Celkové náklady</t>
  </si>
  <si>
    <t>Súčet riadkov 6,10,20</t>
  </si>
  <si>
    <t xml:space="preserve">DPH 20% z </t>
  </si>
  <si>
    <t xml:space="preserve">DPH 0% z </t>
  </si>
  <si>
    <t>Spolu v EUR</t>
  </si>
  <si>
    <t xml:space="preserve">F </t>
  </si>
  <si>
    <t xml:space="preserve">C </t>
  </si>
  <si>
    <t>Zariadenie staveniska</t>
  </si>
  <si>
    <t>Sťažené výrobné podmienky</t>
  </si>
  <si>
    <t>Prevádzkové vplyvy</t>
  </si>
  <si>
    <t>0% z [H+P+M]</t>
  </si>
  <si>
    <t>0% z [H+P]</t>
  </si>
  <si>
    <t xml:space="preserve">D </t>
  </si>
  <si>
    <t>Sťažené podmienky dopravy</t>
  </si>
  <si>
    <t>Horské oblasti</t>
  </si>
  <si>
    <t>Mimostavenisková doprava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</si>
  <si>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</si>
  <si>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</si>
  <si>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</si>
  <si>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</si>
  <si>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</si>
  <si>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</si>
  <si>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</si>
  <si>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</si>
  <si>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Sutina (T)</t>
  </si>
  <si>
    <t>Prehľad rozpočtových nákladov</t>
  </si>
  <si>
    <t>Práce HSV</t>
  </si>
  <si>
    <t>ZEMNÉ PRÁCE</t>
  </si>
  <si>
    <t>ZÁKLADY</t>
  </si>
  <si>
    <t>SPEVNENÉ PLOCHY</t>
  </si>
  <si>
    <t>OSTATNÉ KONŠTRUKCIE A PRÁCE</t>
  </si>
  <si>
    <t>PRESUNY HMÔT</t>
  </si>
  <si>
    <t>Celkom v EUR</t>
  </si>
  <si>
    <t>Por.č.</t>
  </si>
  <si>
    <t>Cenník</t>
  </si>
  <si>
    <t>Kód položky</t>
  </si>
  <si>
    <t>Názov</t>
  </si>
  <si>
    <t>Mj</t>
  </si>
  <si>
    <t>Množstvo</t>
  </si>
  <si>
    <t>Cena celkom</t>
  </si>
  <si>
    <t>Hmotnosť/Mj</t>
  </si>
  <si>
    <t>Hmotnosť</t>
  </si>
  <si>
    <t>Sutina</t>
  </si>
  <si>
    <t xml:space="preserve">Spracoval: </t>
  </si>
  <si>
    <t>Berková</t>
  </si>
  <si>
    <t xml:space="preserve">Dátum: </t>
  </si>
  <si>
    <t>Zákazka MOBILNÝ DOM 25M2 , 3KS PARCELA KN -  C620-6, VÍŤAZ</t>
  </si>
  <si>
    <t>1</t>
  </si>
  <si>
    <t xml:space="preserve">  1/A 1</t>
  </si>
  <si>
    <t xml:space="preserve"> 122201102</t>
  </si>
  <si>
    <t>Odkopávka a prekopávka nezapažená v hornine 3, nad 100 do 1000 m3 - pre štrkodrvu</t>
  </si>
  <si>
    <t>m3</t>
  </si>
  <si>
    <t xml:space="preserve"> 122201109</t>
  </si>
  <si>
    <t>Odkopávky a prekopávky nezapažené. Príplatok k cenám za lepivosť horniny</t>
  </si>
  <si>
    <t xml:space="preserve"> 162701105</t>
  </si>
  <si>
    <t>Vodorovné premiestnenie výkopku tr.1-4 do 10000 m</t>
  </si>
  <si>
    <t xml:space="preserve"> 171201201</t>
  </si>
  <si>
    <t>Uloženie sypaniny na skládky do 100 m3</t>
  </si>
  <si>
    <t xml:space="preserve"> 171209991</t>
  </si>
  <si>
    <t>Poplatok za uloženie zeminy na skládku</t>
  </si>
  <si>
    <t>2</t>
  </si>
  <si>
    <t xml:space="preserve"> 215901101</t>
  </si>
  <si>
    <t>Zhutnenie podložia z rastlej horniny 1 až 4 pod násypy, z hornina súdržných do 92 % PS a nesúdržných</t>
  </si>
  <si>
    <t>m2</t>
  </si>
  <si>
    <t>5</t>
  </si>
  <si>
    <t>221/A 1</t>
  </si>
  <si>
    <t xml:space="preserve"> 564871111</t>
  </si>
  <si>
    <t>Podklad zo štrkodrviny s rozprestrením a zhutnením, hr.po zhutnení 250 mm</t>
  </si>
  <si>
    <t>S/S70</t>
  </si>
  <si>
    <t xml:space="preserve"> 592456200</t>
  </si>
  <si>
    <t>Dlaždice betónové rozm 50/50/10cm s položením pod kontajner</t>
  </si>
  <si>
    <t>KUS</t>
  </si>
  <si>
    <t>9</t>
  </si>
  <si>
    <t>R/R 0</t>
  </si>
  <si>
    <t xml:space="preserve"> 10000023</t>
  </si>
  <si>
    <t>Montáž mobilného domu 25m2 vr.dovozu a vykládky a projektovej dokumentácie</t>
  </si>
  <si>
    <t>P/PC</t>
  </si>
  <si>
    <t xml:space="preserve"> 0000000441</t>
  </si>
  <si>
    <t>Mobilný dom rozm.8,3x3,0x3,0 vr.technického vybavenia dodávka</t>
  </si>
  <si>
    <t>P/PP</t>
  </si>
  <si>
    <t xml:space="preserve"> 10020034</t>
  </si>
  <si>
    <t>Kúpacia kaďa s dovozom</t>
  </si>
  <si>
    <t xml:space="preserve"> 10020035</t>
  </si>
  <si>
    <t>Mobilný gril</t>
  </si>
  <si>
    <t xml:space="preserve"> 10020036</t>
  </si>
  <si>
    <t>Vonkajšie sedenie</t>
  </si>
  <si>
    <t>99</t>
  </si>
  <si>
    <t xml:space="preserve"> 998222011</t>
  </si>
  <si>
    <t>Presun hmôt pre pozemné komunikácie s krytom z kameniva (8222, 8225) akejkoľvek dĺžky objektu</t>
  </si>
  <si>
    <t>t</t>
  </si>
  <si>
    <t xml:space="preserve">           Celkom bez DPH</t>
  </si>
  <si>
    <t xml:space="preserve">           DPH 20% z </t>
  </si>
  <si>
    <t xml:space="preserve">           DPH 0% z </t>
  </si>
  <si>
    <t xml:space="preserve">          Celkom v EUR</t>
  </si>
  <si>
    <t>Krycí list stavby</t>
  </si>
  <si>
    <t xml:space="preserve">OST </t>
  </si>
  <si>
    <t xml:space="preserve">Kompletačná činnosť </t>
  </si>
  <si>
    <t>Projektant: A.P.H. ateliér, Ing. arch. Peter Hajtáš, Kutuzovova 13, Prešov</t>
  </si>
  <si>
    <t>Dátum: 19. 09.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</si>
</sst>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\ ###\ ##0.00"/>
    <numFmt numFmtId="165" formatCode="###\ ###\ ##0.0000"/>
    <numFmt numFmtId="166" formatCode="###\ ###\ ##0.000"/>
  </numFmts>
  <fonts count="20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b/>
      <sz val="11"/>
      <color theme="1"/>
      <name val="Arial CE"/>
      <charset val="238"/>
    </font>
    <font>
      <b/>
      <sz val="10"/>
      <color theme="1"/>
      <name val="Arial CE"/>
      <charset val="238"/>
    </font>
    <font>
      <sz val="8"/>
      <color theme="1"/>
      <name val="Arial CE"/>
      <charset val="238"/>
    </font>
    <font>
      <sz val="9"/>
      <color theme="1"/>
      <name val="Arial CE"/>
      <charset val="238"/>
    </font>
    <font>
      <sz val="9"/>
      <color rgb="FF0000FF"/>
      <name val="Arial CE"/>
      <charset val="238"/>
    </font>
    <font>
      <b/>
      <sz val="8"/>
      <color theme="1"/>
      <name val="Arial CE"/>
      <charset val="238"/>
    </font>
    <font>
      <sz val="12"/>
      <color theme="1"/>
      <name val="Arial CE"/>
      <charset val="238"/>
    </font>
    <font>
      <sz val="12"/>
      <color theme="1"/>
      <name val="Calibri"/>
      <family val="2"/>
      <charset val="238"/>
      <scheme val="minor"/>
    </font>
    <font>
      <b/>
      <sz val="9"/>
      <color theme="1"/>
      <name val="Arial CE"/>
      <charset val="238"/>
    </font>
    <font>
      <sz val="8"/>
      <color rgb="FF000000"/>
      <name val="Arial CE"/>
      <charset val="238"/>
    </font>
    <font>
      <sz val="8"/>
      <color rgb="FF000000"/>
      <name val="Calibri"/>
      <family val="2"/>
      <charset val="238"/>
      <scheme val="minor"/>
    </font>
    <font>
      <sz val="8"/>
      <color rgb="FF0000FF"/>
      <name val="Arial CE"/>
      <charset val="238"/>
    </font>
    <font>
      <sz val="8"/>
      <color rgb="FF0000FF"/>
      <name val="Calibri"/>
      <family val="2"/>
      <charset val="238"/>
      <scheme val="minor"/>
    </font>
    <font>
      <b/>
      <sz val="8"/>
      <color rgb="FFFF0000"/>
      <name val="Arial CE"/>
      <charset val="238"/>
    </font>
    <font>
      <b/>
      <sz val="8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AA"/>
        <bgColor indexed="64"/>
      </patternFill>
    </fill>
    <fill>
      <patternFill patternType="solid">
        <fgColor rgb="FFFFFBF0"/>
        <bgColor indexed="64"/>
      </patternFill>
    </fill>
  </fills>
  <borders count="101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double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/>
      <diagonal/>
    </border>
    <border>
      <left style="double">
        <color rgb="FF000000"/>
      </left>
      <right style="thin">
        <color rgb="FFFFFFFF"/>
      </right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/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/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double">
        <color rgb="FF000000"/>
      </right>
      <top/>
      <bottom/>
      <diagonal/>
    </border>
    <border>
      <left style="thin">
        <color rgb="FFFFFFFF"/>
      </left>
      <right style="double">
        <color rgb="FF000000"/>
      </right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/>
      <top style="double">
        <color rgb="FF000000"/>
      </top>
      <bottom style="thin">
        <color rgb="FF808080"/>
      </bottom>
      <diagonal/>
    </border>
    <border>
      <left/>
      <right/>
      <top style="double">
        <color rgb="FF000000"/>
      </top>
      <bottom style="thin">
        <color rgb="FF808080"/>
      </bottom>
      <diagonal/>
    </border>
    <border>
      <left/>
      <right style="double">
        <color rgb="FF00000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/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/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double">
        <color rgb="FF000000"/>
      </right>
      <top style="thin">
        <color rgb="FF80808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 style="thin">
        <color rgb="FF808080"/>
      </top>
      <bottom/>
      <diagonal/>
    </border>
    <border>
      <left style="double">
        <color rgb="FF000000"/>
      </left>
      <right style="thin">
        <color rgb="FF808080"/>
      </right>
      <top/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 style="thin">
        <color rgb="FF808080"/>
      </bottom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/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double">
        <color rgb="FF000000"/>
      </bottom>
      <diagonal/>
    </border>
    <border>
      <left style="double">
        <color rgb="FF000000"/>
      </left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double">
        <color rgb="FF000000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/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808080"/>
      </top>
      <bottom style="thin">
        <color rgb="FFFFFFFF"/>
      </bottom>
      <diagonal/>
    </border>
    <border>
      <left/>
      <right/>
      <top style="double">
        <color rgb="FF000000"/>
      </top>
      <bottom/>
      <diagonal/>
    </border>
    <border>
      <left style="thin">
        <color rgb="FF808080"/>
      </left>
      <right/>
      <top style="double">
        <color rgb="FF000000"/>
      </top>
      <bottom/>
      <diagonal/>
    </border>
    <border>
      <left style="thin">
        <color rgb="FF808080"/>
      </left>
      <right style="thin">
        <color rgb="FF808080"/>
      </right>
      <top style="double">
        <color rgb="FF000000"/>
      </top>
      <bottom/>
      <diagonal/>
    </border>
    <border>
      <left/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808080"/>
      </left>
      <right/>
      <top style="thin">
        <color rgb="FF000000"/>
      </top>
      <bottom/>
      <diagonal/>
    </border>
    <border>
      <left style="thin">
        <color rgb="FF808080"/>
      </left>
      <right style="thin">
        <color rgb="FF808080"/>
      </right>
      <top style="thin">
        <color rgb="FF000000"/>
      </top>
      <bottom/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/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 style="thin">
        <color rgb="FFFFFFFF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rgb="FF808080"/>
      </left>
      <right/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/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808080"/>
      </right>
      <top/>
      <bottom/>
      <diagonal/>
    </border>
    <border>
      <left style="thin">
        <color rgb="FFFFFFFF"/>
      </left>
      <right style="thin">
        <color rgb="FF808080"/>
      </right>
      <top/>
      <bottom style="double">
        <color rgb="FF000000"/>
      </bottom>
      <diagonal/>
    </border>
    <border>
      <left style="thin">
        <color rgb="FFFFFFFF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double">
        <color rgb="FF000000"/>
      </right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/>
      <right/>
      <top style="double">
        <color rgb="FF000000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80808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/>
      <diagonal/>
    </border>
    <border>
      <left style="thin">
        <color rgb="FF808080"/>
      </left>
      <right style="thin">
        <color rgb="FF000000"/>
      </right>
      <top style="thin">
        <color rgb="FF808080"/>
      </top>
      <bottom style="double">
        <color rgb="FF000000"/>
      </bottom>
      <diagonal/>
    </border>
    <border>
      <left style="double">
        <color rgb="FF000000"/>
      </left>
      <right style="thin">
        <color rgb="FF808080"/>
      </right>
      <top style="double">
        <color rgb="FF808080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1" xfId="0" applyFont="1" applyFill="1" applyBorder="1"/>
    <xf numFmtId="0" fontId="5" fillId="0" borderId="1" xfId="0" applyFont="1" applyFill="1" applyBorder="1"/>
    <xf numFmtId="0" fontId="6" fillId="0" borderId="1" xfId="0" applyFont="1" applyFill="1" applyBorder="1"/>
    <xf numFmtId="0" fontId="4" fillId="0" borderId="3" xfId="0" applyFont="1" applyFill="1" applyBorder="1"/>
    <xf numFmtId="0" fontId="6" fillId="0" borderId="3" xfId="0" applyFont="1" applyFill="1" applyBorder="1"/>
    <xf numFmtId="0" fontId="4" fillId="0" borderId="4" xfId="0" applyFont="1" applyFill="1" applyBorder="1"/>
    <xf numFmtId="0" fontId="4" fillId="0" borderId="5" xfId="0" applyFont="1" applyFill="1" applyBorder="1"/>
    <xf numFmtId="0" fontId="4" fillId="0" borderId="6" xfId="0" applyFont="1" applyFill="1" applyBorder="1"/>
    <xf numFmtId="0" fontId="4" fillId="0" borderId="7" xfId="0" applyFont="1" applyFill="1" applyBorder="1"/>
    <xf numFmtId="0" fontId="4" fillId="0" borderId="8" xfId="0" applyFont="1" applyFill="1" applyBorder="1"/>
    <xf numFmtId="164" fontId="4" fillId="0" borderId="8" xfId="0" applyNumberFormat="1" applyFont="1" applyFill="1" applyBorder="1"/>
    <xf numFmtId="0" fontId="4" fillId="0" borderId="10" xfId="0" applyFont="1" applyFill="1" applyBorder="1"/>
    <xf numFmtId="0" fontId="4" fillId="0" borderId="11" xfId="0" applyFont="1" applyFill="1" applyBorder="1"/>
    <xf numFmtId="0" fontId="4" fillId="0" borderId="12" xfId="0" applyFont="1" applyFill="1" applyBorder="1"/>
    <xf numFmtId="0" fontId="4" fillId="0" borderId="15" xfId="0" applyFont="1" applyFill="1" applyBorder="1"/>
    <xf numFmtId="0" fontId="4" fillId="0" borderId="16" xfId="0" applyFont="1" applyFill="1" applyBorder="1"/>
    <xf numFmtId="0" fontId="4" fillId="0" borderId="17" xfId="0" applyFont="1" applyFill="1" applyBorder="1"/>
    <xf numFmtId="0" fontId="4" fillId="0" borderId="18" xfId="0" applyFont="1" applyFill="1" applyBorder="1"/>
    <xf numFmtId="0" fontId="4" fillId="0" borderId="19" xfId="0" applyFont="1" applyFill="1" applyBorder="1"/>
    <xf numFmtId="0" fontId="4" fillId="0" borderId="20" xfId="0" applyFont="1" applyFill="1" applyBorder="1"/>
    <xf numFmtId="0" fontId="4" fillId="0" borderId="22" xfId="0" applyFont="1" applyFill="1" applyBorder="1"/>
    <xf numFmtId="0" fontId="4" fillId="0" borderId="24" xfId="0" applyFont="1" applyFill="1" applyBorder="1"/>
    <xf numFmtId="164" fontId="4" fillId="0" borderId="25" xfId="0" applyNumberFormat="1" applyFont="1" applyFill="1" applyBorder="1"/>
    <xf numFmtId="0" fontId="4" fillId="0" borderId="26" xfId="0" applyFont="1" applyFill="1" applyBorder="1"/>
    <xf numFmtId="0" fontId="4" fillId="0" borderId="27" xfId="0" applyFont="1" applyFill="1" applyBorder="1"/>
    <xf numFmtId="0" fontId="8" fillId="0" borderId="15" xfId="0" applyFont="1" applyFill="1" applyBorder="1"/>
    <xf numFmtId="0" fontId="8" fillId="0" borderId="10" xfId="0" applyFont="1" applyFill="1" applyBorder="1"/>
    <xf numFmtId="0" fontId="8" fillId="0" borderId="7" xfId="0" applyFont="1" applyFill="1" applyBorder="1"/>
    <xf numFmtId="0" fontId="7" fillId="0" borderId="19" xfId="0" applyFont="1" applyFill="1" applyBorder="1"/>
    <xf numFmtId="0" fontId="7" fillId="0" borderId="15" xfId="0" applyFont="1" applyFill="1" applyBorder="1"/>
    <xf numFmtId="0" fontId="7" fillId="0" borderId="7" xfId="0" applyFont="1" applyFill="1" applyBorder="1"/>
    <xf numFmtId="0" fontId="4" fillId="0" borderId="31" xfId="0" applyFont="1" applyFill="1" applyBorder="1"/>
    <xf numFmtId="0" fontId="4" fillId="0" borderId="32" xfId="0" applyFont="1" applyFill="1" applyBorder="1"/>
    <xf numFmtId="0" fontId="4" fillId="0" borderId="25" xfId="0" applyFont="1" applyFill="1" applyBorder="1"/>
    <xf numFmtId="0" fontId="4" fillId="0" borderId="33" xfId="0" applyFont="1" applyFill="1" applyBorder="1"/>
    <xf numFmtId="0" fontId="4" fillId="0" borderId="34" xfId="0" applyFont="1" applyFill="1" applyBorder="1"/>
    <xf numFmtId="0" fontId="4" fillId="0" borderId="35" xfId="0" applyFont="1" applyFill="1" applyBorder="1"/>
    <xf numFmtId="0" fontId="4" fillId="0" borderId="36" xfId="0" applyFont="1" applyFill="1" applyBorder="1"/>
    <xf numFmtId="0" fontId="4" fillId="0" borderId="37" xfId="0" applyFont="1" applyFill="1" applyBorder="1"/>
    <xf numFmtId="0" fontId="7" fillId="0" borderId="31" xfId="0" applyFont="1" applyFill="1" applyBorder="1"/>
    <xf numFmtId="0" fontId="7" fillId="0" borderId="8" xfId="0" applyFont="1" applyFill="1" applyBorder="1"/>
    <xf numFmtId="0" fontId="10" fillId="0" borderId="14" xfId="0" applyFont="1" applyFill="1" applyBorder="1"/>
    <xf numFmtId="0" fontId="10" fillId="0" borderId="14" xfId="0" applyFont="1" applyFill="1" applyBorder="1" applyAlignment="1">
      <alignment horizontal="center"/>
    </xf>
    <xf numFmtId="0" fontId="7" fillId="0" borderId="41" xfId="0" applyFont="1" applyFill="1" applyBorder="1" applyAlignment="1">
      <alignment horizontal="center"/>
    </xf>
    <xf numFmtId="0" fontId="7" fillId="0" borderId="34" xfId="0" applyFont="1" applyFill="1" applyBorder="1"/>
    <xf numFmtId="0" fontId="7" fillId="0" borderId="32" xfId="0" applyFont="1" applyFill="1" applyBorder="1"/>
    <xf numFmtId="0" fontId="7" fillId="0" borderId="10" xfId="0" applyFont="1" applyFill="1" applyBorder="1"/>
    <xf numFmtId="0" fontId="7" fillId="0" borderId="25" xfId="0" applyFont="1" applyFill="1" applyBorder="1"/>
    <xf numFmtId="0" fontId="7" fillId="0" borderId="44" xfId="0" applyFont="1" applyFill="1" applyBorder="1" applyAlignment="1">
      <alignment horizontal="center"/>
    </xf>
    <xf numFmtId="0" fontId="7" fillId="0" borderId="42" xfId="0" applyFont="1" applyFill="1" applyBorder="1" applyAlignment="1">
      <alignment horizontal="center"/>
    </xf>
    <xf numFmtId="164" fontId="4" fillId="0" borderId="19" xfId="0" applyNumberFormat="1" applyFont="1" applyFill="1" applyBorder="1"/>
    <xf numFmtId="0" fontId="7" fillId="0" borderId="45" xfId="0" applyFont="1" applyFill="1" applyBorder="1"/>
    <xf numFmtId="0" fontId="7" fillId="0" borderId="0" xfId="0" applyFont="1" applyFill="1" applyBorder="1"/>
    <xf numFmtId="0" fontId="7" fillId="0" borderId="46" xfId="0" applyFont="1" applyFill="1" applyBorder="1"/>
    <xf numFmtId="0" fontId="7" fillId="0" borderId="47" xfId="0" applyFont="1" applyFill="1" applyBorder="1"/>
    <xf numFmtId="164" fontId="4" fillId="0" borderId="48" xfId="0" applyNumberFormat="1" applyFont="1" applyFill="1" applyBorder="1"/>
    <xf numFmtId="164" fontId="7" fillId="0" borderId="50" xfId="0" applyNumberFormat="1" applyFont="1" applyFill="1" applyBorder="1"/>
    <xf numFmtId="164" fontId="7" fillId="0" borderId="52" xfId="0" applyNumberFormat="1" applyFont="1" applyFill="1" applyBorder="1"/>
    <xf numFmtId="164" fontId="4" fillId="0" borderId="53" xfId="0" applyNumberFormat="1" applyFont="1" applyFill="1" applyBorder="1"/>
    <xf numFmtId="164" fontId="7" fillId="0" borderId="46" xfId="0" applyNumberFormat="1" applyFont="1" applyFill="1" applyBorder="1"/>
    <xf numFmtId="0" fontId="4" fillId="0" borderId="54" xfId="0" applyFont="1" applyFill="1" applyBorder="1"/>
    <xf numFmtId="0" fontId="4" fillId="0" borderId="55" xfId="0" applyFont="1" applyFill="1" applyBorder="1"/>
    <xf numFmtId="0" fontId="4" fillId="0" borderId="56" xfId="0" applyFont="1" applyFill="1" applyBorder="1"/>
    <xf numFmtId="0" fontId="4" fillId="0" borderId="57" xfId="0" applyFont="1" applyFill="1" applyBorder="1"/>
    <xf numFmtId="164" fontId="4" fillId="0" borderId="20" xfId="0" applyNumberFormat="1" applyFont="1" applyFill="1" applyBorder="1"/>
    <xf numFmtId="164" fontId="7" fillId="0" borderId="0" xfId="0" applyNumberFormat="1" applyFont="1" applyFill="1" applyBorder="1"/>
    <xf numFmtId="164" fontId="4" fillId="0" borderId="46" xfId="0" applyNumberFormat="1" applyFont="1" applyFill="1" applyBorder="1"/>
    <xf numFmtId="164" fontId="7" fillId="0" borderId="60" xfId="0" applyNumberFormat="1" applyFont="1" applyFill="1" applyBorder="1"/>
    <xf numFmtId="164" fontId="4" fillId="0" borderId="60" xfId="0" applyNumberFormat="1" applyFont="1" applyFill="1" applyBorder="1"/>
    <xf numFmtId="0" fontId="7" fillId="0" borderId="62" xfId="0" applyFont="1" applyFill="1" applyBorder="1"/>
    <xf numFmtId="0" fontId="7" fillId="0" borderId="63" xfId="0" applyFont="1" applyFill="1" applyBorder="1"/>
    <xf numFmtId="0" fontId="7" fillId="0" borderId="64" xfId="0" applyFont="1" applyFill="1" applyBorder="1"/>
    <xf numFmtId="164" fontId="7" fillId="0" borderId="51" xfId="0" applyNumberFormat="1" applyFont="1" applyFill="1" applyBorder="1"/>
    <xf numFmtId="164" fontId="7" fillId="0" borderId="49" xfId="0" applyNumberFormat="1" applyFont="1" applyFill="1" applyBorder="1"/>
    <xf numFmtId="0" fontId="7" fillId="0" borderId="43" xfId="0" applyFont="1" applyFill="1" applyBorder="1" applyAlignment="1">
      <alignment horizontal="center"/>
    </xf>
    <xf numFmtId="0" fontId="7" fillId="0" borderId="65" xfId="0" applyFont="1" applyFill="1" applyBorder="1"/>
    <xf numFmtId="0" fontId="7" fillId="0" borderId="69" xfId="0" applyFont="1" applyFill="1" applyBorder="1" applyAlignment="1">
      <alignment horizontal="center"/>
    </xf>
    <xf numFmtId="0" fontId="7" fillId="0" borderId="70" xfId="0" applyFont="1" applyFill="1" applyBorder="1"/>
    <xf numFmtId="0" fontId="7" fillId="0" borderId="71" xfId="0" applyFont="1" applyFill="1" applyBorder="1"/>
    <xf numFmtId="0" fontId="7" fillId="0" borderId="72" xfId="0" applyFont="1" applyFill="1" applyBorder="1"/>
    <xf numFmtId="164" fontId="7" fillId="0" borderId="66" xfId="0" applyNumberFormat="1" applyFont="1" applyFill="1" applyBorder="1"/>
    <xf numFmtId="164" fontId="7" fillId="0" borderId="67" xfId="0" applyNumberFormat="1" applyFont="1" applyFill="1" applyBorder="1"/>
    <xf numFmtId="164" fontId="7" fillId="0" borderId="68" xfId="0" applyNumberFormat="1" applyFont="1" applyFill="1" applyBorder="1"/>
    <xf numFmtId="164" fontId="4" fillId="0" borderId="73" xfId="0" applyNumberFormat="1" applyFont="1" applyFill="1" applyBorder="1"/>
    <xf numFmtId="164" fontId="10" fillId="0" borderId="74" xfId="0" applyNumberFormat="1" applyFont="1" applyFill="1" applyBorder="1"/>
    <xf numFmtId="164" fontId="4" fillId="0" borderId="75" xfId="0" applyNumberFormat="1" applyFont="1" applyFill="1" applyBorder="1"/>
    <xf numFmtId="0" fontId="4" fillId="0" borderId="13" xfId="0" applyFont="1" applyFill="1" applyBorder="1"/>
    <xf numFmtId="0" fontId="4" fillId="0" borderId="76" xfId="0" applyFont="1" applyFill="1" applyBorder="1"/>
    <xf numFmtId="0" fontId="4" fillId="0" borderId="77" xfId="0" applyFont="1" applyFill="1" applyBorder="1"/>
    <xf numFmtId="0" fontId="7" fillId="0" borderId="9" xfId="0" applyFont="1" applyFill="1" applyBorder="1"/>
    <xf numFmtId="164" fontId="7" fillId="0" borderId="65" xfId="0" applyNumberFormat="1" applyFont="1" applyFill="1" applyBorder="1"/>
    <xf numFmtId="164" fontId="10" fillId="0" borderId="78" xfId="0" applyNumberFormat="1" applyFont="1" applyFill="1" applyBorder="1"/>
    <xf numFmtId="164" fontId="10" fillId="0" borderId="79" xfId="0" applyNumberFormat="1" applyFont="1" applyFill="1" applyBorder="1"/>
    <xf numFmtId="0" fontId="4" fillId="0" borderId="41" xfId="0" applyFont="1" applyFill="1" applyBorder="1" applyAlignment="1">
      <alignment horizontal="center"/>
    </xf>
    <xf numFmtId="0" fontId="10" fillId="0" borderId="80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164" fontId="4" fillId="0" borderId="23" xfId="0" applyNumberFormat="1" applyFont="1" applyFill="1" applyBorder="1"/>
    <xf numFmtId="164" fontId="4" fillId="0" borderId="21" xfId="0" applyNumberFormat="1" applyFont="1" applyFill="1" applyBorder="1"/>
    <xf numFmtId="0" fontId="4" fillId="0" borderId="0" xfId="0" applyFont="1" applyFill="1" applyBorder="1"/>
    <xf numFmtId="164" fontId="7" fillId="0" borderId="81" xfId="0" applyNumberFormat="1" applyFont="1" applyFill="1" applyBorder="1"/>
    <xf numFmtId="164" fontId="7" fillId="0" borderId="82" xfId="0" applyNumberFormat="1" applyFont="1" applyFill="1" applyBorder="1"/>
    <xf numFmtId="164" fontId="4" fillId="0" borderId="81" xfId="0" applyNumberFormat="1" applyFont="1" applyFill="1" applyBorder="1"/>
    <xf numFmtId="0" fontId="4" fillId="0" borderId="83" xfId="0" applyFont="1" applyFill="1" applyBorder="1"/>
    <xf numFmtId="164" fontId="7" fillId="0" borderId="84" xfId="0" applyNumberFormat="1" applyFont="1" applyFill="1" applyBorder="1"/>
    <xf numFmtId="0" fontId="4" fillId="0" borderId="85" xfId="0" applyFont="1" applyFill="1" applyBorder="1"/>
    <xf numFmtId="0" fontId="4" fillId="0" borderId="46" xfId="0" applyFont="1" applyFill="1" applyBorder="1"/>
    <xf numFmtId="164" fontId="4" fillId="0" borderId="82" xfId="0" applyNumberFormat="1" applyFont="1" applyFill="1" applyBorder="1"/>
    <xf numFmtId="0" fontId="4" fillId="0" borderId="60" xfId="0" applyFont="1" applyFill="1" applyBorder="1"/>
    <xf numFmtId="0" fontId="7" fillId="0" borderId="60" xfId="0" applyFont="1" applyFill="1" applyBorder="1"/>
    <xf numFmtId="0" fontId="4" fillId="0" borderId="86" xfId="0" applyFont="1" applyFill="1" applyBorder="1"/>
    <xf numFmtId="164" fontId="4" fillId="0" borderId="87" xfId="0" applyNumberFormat="1" applyFont="1" applyFill="1" applyBorder="1"/>
    <xf numFmtId="164" fontId="10" fillId="0" borderId="88" xfId="0" applyNumberFormat="1" applyFont="1" applyFill="1" applyBorder="1"/>
    <xf numFmtId="0" fontId="4" fillId="0" borderId="90" xfId="0" applyFont="1" applyFill="1" applyBorder="1"/>
    <xf numFmtId="0" fontId="4" fillId="0" borderId="91" xfId="0" applyFont="1" applyFill="1" applyBorder="1"/>
    <xf numFmtId="0" fontId="4" fillId="0" borderId="92" xfId="0" applyFont="1" applyFill="1" applyBorder="1"/>
    <xf numFmtId="0" fontId="4" fillId="0" borderId="93" xfId="0" applyFont="1" applyFill="1" applyBorder="1"/>
    <xf numFmtId="0" fontId="4" fillId="0" borderId="94" xfId="0" applyFont="1" applyFill="1" applyBorder="1"/>
    <xf numFmtId="0" fontId="4" fillId="0" borderId="59" xfId="0" applyFont="1" applyFill="1" applyBorder="1"/>
    <xf numFmtId="0" fontId="4" fillId="0" borderId="61" xfId="0" applyFont="1" applyFill="1" applyBorder="1"/>
    <xf numFmtId="0" fontId="7" fillId="0" borderId="5" xfId="0" applyFont="1" applyFill="1" applyBorder="1"/>
    <xf numFmtId="0" fontId="7" fillId="0" borderId="6" xfId="0" applyFont="1" applyFill="1" applyBorder="1"/>
    <xf numFmtId="0" fontId="7" fillId="0" borderId="89" xfId="0" applyFont="1" applyFill="1" applyBorder="1"/>
    <xf numFmtId="0" fontId="3" fillId="0" borderId="0" xfId="0" applyFont="1"/>
    <xf numFmtId="0" fontId="10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10" fillId="0" borderId="1" xfId="0" applyFont="1" applyBorder="1"/>
    <xf numFmtId="0" fontId="4" fillId="0" borderId="1" xfId="0" applyFont="1" applyBorder="1"/>
    <xf numFmtId="0" fontId="6" fillId="0" borderId="1" xfId="0" applyFont="1" applyBorder="1"/>
    <xf numFmtId="0" fontId="10" fillId="2" borderId="3" xfId="0" applyFont="1" applyFill="1" applyBorder="1" applyAlignment="1">
      <alignment horizontal="center"/>
    </xf>
    <xf numFmtId="0" fontId="10" fillId="0" borderId="70" xfId="0" applyFont="1" applyBorder="1"/>
    <xf numFmtId="0" fontId="7" fillId="0" borderId="70" xfId="0" applyFont="1" applyBorder="1"/>
    <xf numFmtId="0" fontId="7" fillId="0" borderId="0" xfId="0" applyFont="1"/>
    <xf numFmtId="0" fontId="10" fillId="0" borderId="0" xfId="0" applyFont="1"/>
    <xf numFmtId="165" fontId="10" fillId="0" borderId="0" xfId="0" applyNumberFormat="1" applyFont="1"/>
    <xf numFmtId="165" fontId="0" fillId="0" borderId="0" xfId="0" applyNumberFormat="1"/>
    <xf numFmtId="164" fontId="10" fillId="0" borderId="0" xfId="0" applyNumberFormat="1" applyFont="1"/>
    <xf numFmtId="164" fontId="0" fillId="0" borderId="0" xfId="0" applyNumberFormat="1"/>
    <xf numFmtId="0" fontId="12" fillId="0" borderId="0" xfId="0" applyFont="1"/>
    <xf numFmtId="0" fontId="1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4" fillId="0" borderId="1" xfId="0" applyFont="1" applyFill="1" applyBorder="1" applyAlignment="1">
      <alignment wrapText="1"/>
    </xf>
    <xf numFmtId="0" fontId="10" fillId="0" borderId="1" xfId="0" applyFont="1" applyFill="1" applyBorder="1"/>
    <xf numFmtId="0" fontId="10" fillId="0" borderId="1" xfId="0" applyFont="1" applyFill="1" applyBorder="1" applyAlignment="1">
      <alignment wrapText="1"/>
    </xf>
    <xf numFmtId="0" fontId="13" fillId="0" borderId="1" xfId="0" applyFont="1" applyFill="1" applyBorder="1"/>
    <xf numFmtId="166" fontId="4" fillId="0" borderId="0" xfId="0" applyNumberFormat="1" applyFont="1"/>
    <xf numFmtId="164" fontId="4" fillId="0" borderId="0" xfId="0" applyNumberFormat="1" applyFont="1"/>
    <xf numFmtId="0" fontId="10" fillId="2" borderId="70" xfId="0" applyFont="1" applyFill="1" applyBorder="1" applyAlignment="1">
      <alignment horizontal="center"/>
    </xf>
    <xf numFmtId="49" fontId="7" fillId="0" borderId="70" xfId="0" applyNumberFormat="1" applyFont="1" applyBorder="1"/>
    <xf numFmtId="166" fontId="7" fillId="0" borderId="70" xfId="0" applyNumberFormat="1" applyFont="1" applyBorder="1"/>
    <xf numFmtId="164" fontId="7" fillId="0" borderId="70" xfId="0" applyNumberFormat="1" applyFont="1" applyBorder="1"/>
    <xf numFmtId="166" fontId="7" fillId="0" borderId="0" xfId="0" applyNumberFormat="1" applyFont="1"/>
    <xf numFmtId="164" fontId="7" fillId="0" borderId="0" xfId="0" applyNumberFormat="1" applyFont="1"/>
    <xf numFmtId="0" fontId="10" fillId="0" borderId="0" xfId="0" applyFont="1" applyAlignment="1">
      <alignment horizontal="left"/>
    </xf>
    <xf numFmtId="49" fontId="10" fillId="0" borderId="0" xfId="0" applyNumberFormat="1" applyFont="1" applyAlignment="1">
      <alignment horizontal="left"/>
    </xf>
    <xf numFmtId="0" fontId="14" fillId="0" borderId="0" xfId="0" applyFont="1" applyAlignment="1">
      <alignment wrapText="1"/>
    </xf>
    <xf numFmtId="166" fontId="14" fillId="0" borderId="0" xfId="0" applyNumberFormat="1" applyFont="1" applyAlignment="1">
      <alignment wrapText="1"/>
    </xf>
    <xf numFmtId="164" fontId="14" fillId="0" borderId="0" xfId="0" applyNumberFormat="1" applyFont="1" applyAlignment="1">
      <alignment wrapText="1"/>
    </xf>
    <xf numFmtId="0" fontId="14" fillId="0" borderId="0" xfId="0" applyFont="1"/>
    <xf numFmtId="0" fontId="15" fillId="0" borderId="0" xfId="0" applyFont="1"/>
    <xf numFmtId="0" fontId="14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left" wrapText="1"/>
    </xf>
    <xf numFmtId="164" fontId="14" fillId="3" borderId="2" xfId="0" applyNumberFormat="1" applyFont="1" applyFill="1" applyBorder="1" applyAlignment="1">
      <alignment wrapText="1"/>
    </xf>
    <xf numFmtId="166" fontId="14" fillId="0" borderId="0" xfId="0" applyNumberFormat="1" applyFont="1"/>
    <xf numFmtId="166" fontId="10" fillId="0" borderId="0" xfId="0" applyNumberFormat="1" applyFont="1"/>
    <xf numFmtId="0" fontId="16" fillId="0" borderId="0" xfId="0" applyFont="1" applyAlignment="1">
      <alignment wrapText="1"/>
    </xf>
    <xf numFmtId="166" fontId="16" fillId="0" borderId="0" xfId="0" applyNumberFormat="1" applyFont="1" applyAlignment="1">
      <alignment wrapText="1"/>
    </xf>
    <xf numFmtId="164" fontId="16" fillId="0" borderId="0" xfId="0" applyNumberFormat="1" applyFont="1" applyAlignment="1">
      <alignment wrapText="1"/>
    </xf>
    <xf numFmtId="0" fontId="16" fillId="0" borderId="0" xfId="0" applyFont="1"/>
    <xf numFmtId="0" fontId="17" fillId="0" borderId="0" xfId="0" applyFont="1"/>
    <xf numFmtId="0" fontId="16" fillId="0" borderId="0" xfId="0" applyFont="1" applyAlignment="1">
      <alignment horizontal="center" wrapText="1"/>
    </xf>
    <xf numFmtId="49" fontId="16" fillId="0" borderId="0" xfId="0" applyNumberFormat="1" applyFont="1" applyAlignment="1">
      <alignment horizontal="left" wrapText="1"/>
    </xf>
    <xf numFmtId="164" fontId="16" fillId="3" borderId="2" xfId="0" applyNumberFormat="1" applyFont="1" applyFill="1" applyBorder="1" applyAlignment="1">
      <alignment wrapText="1"/>
    </xf>
    <xf numFmtId="166" fontId="16" fillId="0" borderId="0" xfId="0" applyNumberFormat="1" applyFont="1"/>
    <xf numFmtId="0" fontId="18" fillId="0" borderId="70" xfId="0" applyFont="1" applyBorder="1"/>
    <xf numFmtId="166" fontId="18" fillId="0" borderId="70" xfId="0" applyNumberFormat="1" applyFont="1" applyBorder="1"/>
    <xf numFmtId="164" fontId="18" fillId="0" borderId="70" xfId="0" applyNumberFormat="1" applyFont="1" applyBorder="1"/>
    <xf numFmtId="0" fontId="19" fillId="0" borderId="70" xfId="0" applyFont="1" applyBorder="1"/>
    <xf numFmtId="0" fontId="10" fillId="0" borderId="2" xfId="0" applyFont="1" applyFill="1" applyBorder="1"/>
    <xf numFmtId="0" fontId="4" fillId="0" borderId="2" xfId="0" applyFont="1" applyFill="1" applyBorder="1" applyAlignment="1">
      <alignment horizontal="center"/>
    </xf>
    <xf numFmtId="9" fontId="4" fillId="0" borderId="2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164" fontId="10" fillId="0" borderId="1" xfId="0" applyNumberFormat="1" applyFont="1" applyFill="1" applyBorder="1"/>
    <xf numFmtId="164" fontId="5" fillId="0" borderId="1" xfId="0" applyNumberFormat="1" applyFont="1" applyFill="1" applyBorder="1"/>
    <xf numFmtId="0" fontId="1" fillId="0" borderId="1" xfId="0" applyFont="1" applyFill="1" applyBorder="1"/>
    <xf numFmtId="0" fontId="7" fillId="0" borderId="50" xfId="0" applyFont="1" applyFill="1" applyBorder="1"/>
    <xf numFmtId="0" fontId="10" fillId="0" borderId="5" xfId="0" applyFont="1" applyFill="1" applyBorder="1"/>
    <xf numFmtId="164" fontId="10" fillId="0" borderId="5" xfId="0" applyNumberFormat="1" applyFont="1" applyFill="1" applyBorder="1"/>
    <xf numFmtId="0" fontId="10" fillId="0" borderId="58" xfId="0" applyFont="1" applyFill="1" applyBorder="1"/>
    <xf numFmtId="164" fontId="10" fillId="0" borderId="58" xfId="0" applyNumberFormat="1" applyFont="1" applyFill="1" applyBorder="1"/>
    <xf numFmtId="0" fontId="4" fillId="0" borderId="62" xfId="0" applyFont="1" applyFill="1" applyBorder="1"/>
    <xf numFmtId="164" fontId="4" fillId="0" borderId="95" xfId="0" applyNumberFormat="1" applyFont="1" applyFill="1" applyBorder="1"/>
    <xf numFmtId="0" fontId="7" fillId="0" borderId="96" xfId="0" applyFont="1" applyFill="1" applyBorder="1" applyAlignment="1">
      <alignment horizontal="center"/>
    </xf>
    <xf numFmtId="0" fontId="7" fillId="0" borderId="97" xfId="0" applyFont="1" applyFill="1" applyBorder="1" applyAlignment="1">
      <alignment horizontal="center"/>
    </xf>
    <xf numFmtId="0" fontId="4" fillId="0" borderId="78" xfId="0" applyFont="1" applyFill="1" applyBorder="1"/>
    <xf numFmtId="0" fontId="4" fillId="0" borderId="98" xfId="0" applyFont="1" applyFill="1" applyBorder="1"/>
    <xf numFmtId="164" fontId="4" fillId="0" borderId="99" xfId="0" applyNumberFormat="1" applyFont="1" applyFill="1" applyBorder="1"/>
    <xf numFmtId="164" fontId="10" fillId="0" borderId="100" xfId="0" applyNumberFormat="1" applyFont="1" applyFill="1" applyBorder="1"/>
    <xf numFmtId="14" fontId="7" fillId="0" borderId="24" xfId="0" applyNumberFormat="1" applyFont="1" applyFill="1" applyBorder="1"/>
    <xf numFmtId="14" fontId="10" fillId="0" borderId="1" xfId="0" applyNumberFormat="1" applyFont="1" applyFill="1" applyBorder="1"/>
    <xf numFmtId="0" fontId="10" fillId="0" borderId="1" xfId="0" applyFont="1" applyFill="1" applyBorder="1" applyAlignment="1">
      <alignment wrapText="1"/>
    </xf>
    <xf numFmtId="0" fontId="8" fillId="0" borderId="28" xfId="0" applyFont="1" applyFill="1" applyBorder="1" applyAlignment="1">
      <alignment wrapText="1"/>
    </xf>
    <xf numFmtId="0" fontId="8" fillId="0" borderId="29" xfId="0" applyFont="1" applyFill="1" applyBorder="1" applyAlignment="1">
      <alignment wrapText="1"/>
    </xf>
    <xf numFmtId="0" fontId="8" fillId="0" borderId="30" xfId="0" applyFont="1" applyFill="1" applyBorder="1" applyAlignment="1">
      <alignment wrapText="1"/>
    </xf>
    <xf numFmtId="0" fontId="7" fillId="0" borderId="28" xfId="0" applyFont="1" applyFill="1" applyBorder="1" applyAlignment="1">
      <alignment wrapText="1"/>
    </xf>
    <xf numFmtId="0" fontId="4" fillId="0" borderId="29" xfId="0" applyFont="1" applyFill="1" applyBorder="1" applyAlignment="1">
      <alignment wrapText="1"/>
    </xf>
    <xf numFmtId="0" fontId="4" fillId="0" borderId="30" xfId="0" applyFont="1" applyFill="1" applyBorder="1" applyAlignment="1">
      <alignment wrapText="1"/>
    </xf>
    <xf numFmtId="0" fontId="7" fillId="0" borderId="38" xfId="0" applyFont="1" applyFill="1" applyBorder="1" applyAlignment="1">
      <alignment wrapText="1"/>
    </xf>
    <xf numFmtId="0" fontId="4" fillId="0" borderId="39" xfId="0" applyFont="1" applyFill="1" applyBorder="1" applyAlignment="1">
      <alignment wrapText="1"/>
    </xf>
    <xf numFmtId="0" fontId="4" fillId="0" borderId="40" xfId="0" applyFont="1" applyFill="1" applyBorder="1" applyAlignment="1">
      <alignment wrapText="1"/>
    </xf>
    <xf numFmtId="0" fontId="9" fillId="0" borderId="28" xfId="0" applyFont="1" applyFill="1" applyBorder="1" applyAlignment="1">
      <alignment wrapText="1"/>
    </xf>
    <xf numFmtId="0" fontId="9" fillId="0" borderId="29" xfId="0" applyFont="1" applyFill="1" applyBorder="1" applyAlignment="1">
      <alignment wrapText="1"/>
    </xf>
    <xf numFmtId="0" fontId="9" fillId="0" borderId="30" xfId="0" applyFont="1" applyFill="1" applyBorder="1" applyAlignment="1">
      <alignment wrapText="1"/>
    </xf>
    <xf numFmtId="0" fontId="10" fillId="0" borderId="4" xfId="0" applyFont="1" applyBorder="1" applyAlignment="1">
      <alignment wrapText="1"/>
    </xf>
    <xf numFmtId="0" fontId="4" fillId="0" borderId="90" xfId="0" applyFont="1" applyBorder="1" applyAlignment="1">
      <alignment wrapText="1"/>
    </xf>
    <xf numFmtId="0" fontId="4" fillId="0" borderId="12" xfId="0" applyFont="1" applyBorder="1" applyAlignment="1">
      <alignment wrapText="1"/>
    </xf>
    <xf numFmtId="0" fontId="10" fillId="0" borderId="4" xfId="0" applyFont="1" applyFill="1" applyBorder="1" applyAlignment="1">
      <alignment wrapText="1"/>
    </xf>
    <xf numFmtId="0" fontId="4" fillId="0" borderId="90" xfId="0" applyFont="1" applyFill="1" applyBorder="1" applyAlignment="1">
      <alignment wrapText="1"/>
    </xf>
    <xf numFmtId="0" fontId="4" fillId="0" borderId="12" xfId="0" applyFont="1" applyFill="1" applyBorder="1" applyAlignment="1">
      <alignment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8"/>
  <sheetViews>
    <sheetView workbookViewId="0"/>
  </sheetViews>
  <sheetFormatPr baseColWidth="10" defaultColWidth="0" defaultRowHeight="15" zeroHeight="1"/>
  <cols>
    <col min="1" max="1" width="35.6640625" customWidth="1"/>
    <col min="2" max="3" width="15.6640625" customWidth="1"/>
    <col min="4" max="5" width="8.6640625" customWidth="1"/>
    <col min="6" max="6" width="16.6640625" customWidth="1"/>
    <col min="7" max="7" width="15.6640625" customWidth="1"/>
    <col min="8" max="8" width="3.6640625" customWidth="1"/>
    <col min="9" max="26" width="0" hidden="1" customWidth="1"/>
    <col min="27" max="16384" width="9.1640625" hidden="1"/>
  </cols>
  <sheetData>
    <row r="1" spans="1:26">
      <c r="A1" s="3"/>
      <c r="B1" s="3"/>
      <c r="C1" s="3"/>
      <c r="D1" s="3"/>
      <c r="E1" s="3"/>
      <c r="F1" s="3"/>
      <c r="G1" s="3"/>
    </row>
    <row r="2" spans="1:26">
      <c r="A2" s="5" t="s">
        <v>0</v>
      </c>
      <c r="B2" s="3"/>
      <c r="C2" s="3"/>
      <c r="D2" s="3"/>
      <c r="E2" s="3"/>
      <c r="F2" s="180" t="s">
        <v>2</v>
      </c>
      <c r="G2" s="180"/>
    </row>
    <row r="3" spans="1:26">
      <c r="A3" s="202" t="s">
        <v>1</v>
      </c>
      <c r="B3" s="202"/>
      <c r="C3" s="202"/>
      <c r="D3" s="202"/>
      <c r="E3" s="202"/>
      <c r="F3" s="181" t="s">
        <v>3</v>
      </c>
      <c r="G3" s="181" t="s">
        <v>4</v>
      </c>
    </row>
    <row r="4" spans="1:26">
      <c r="A4" s="202"/>
      <c r="B4" s="202"/>
      <c r="C4" s="202"/>
      <c r="D4" s="202"/>
      <c r="E4" s="202"/>
      <c r="F4" s="182">
        <v>0.2</v>
      </c>
      <c r="G4" s="182">
        <v>0</v>
      </c>
    </row>
    <row r="5" spans="1:26">
      <c r="A5" s="3"/>
      <c r="B5" s="3"/>
      <c r="C5" s="3"/>
      <c r="D5" s="3"/>
      <c r="E5" s="3"/>
      <c r="F5" s="3"/>
      <c r="G5" s="3"/>
    </row>
    <row r="6" spans="1:26">
      <c r="A6" s="183" t="s">
        <v>5</v>
      </c>
      <c r="B6" s="183" t="s">
        <v>6</v>
      </c>
      <c r="C6" s="183" t="s">
        <v>7</v>
      </c>
      <c r="D6" s="183" t="s">
        <v>8</v>
      </c>
      <c r="E6" s="183" t="s">
        <v>9</v>
      </c>
      <c r="F6" s="183" t="s">
        <v>10</v>
      </c>
      <c r="G6" s="183" t="s">
        <v>11</v>
      </c>
    </row>
    <row r="7" spans="1:26">
      <c r="A7" s="187" t="s">
        <v>12</v>
      </c>
      <c r="B7" s="59">
        <f>'SO 200714'!I40-Rekapitulácia!D7-Rekapitulácia!F7</f>
        <v>0</v>
      </c>
      <c r="C7" s="59">
        <f>'Kryci_list 200714'!J26</f>
        <v>0</v>
      </c>
      <c r="D7" s="59"/>
      <c r="E7" s="59">
        <f>'Kryci_list 200714'!J17</f>
        <v>0</v>
      </c>
      <c r="F7" s="59"/>
      <c r="G7" s="59">
        <f>B7+C7+D7+E7+F7</f>
        <v>0</v>
      </c>
      <c r="K7">
        <f>'SO 200714'!K40</f>
        <v>0</v>
      </c>
      <c r="Q7">
        <v>30.126000000000001</v>
      </c>
    </row>
    <row r="8" spans="1:26">
      <c r="A8" s="190" t="s">
        <v>126</v>
      </c>
      <c r="B8" s="191">
        <f>SUM(B7:B7)</f>
        <v>0</v>
      </c>
      <c r="C8" s="191">
        <f>SUM(C7:C7)</f>
        <v>0</v>
      </c>
      <c r="D8" s="191">
        <f>SUM(D7:D7)</f>
        <v>0</v>
      </c>
      <c r="E8" s="191">
        <f>SUM(E7:E7)</f>
        <v>0</v>
      </c>
      <c r="F8" s="191">
        <f>SUM(F7:F7)</f>
        <v>0</v>
      </c>
      <c r="G8" s="191">
        <f>SUM(G7:G7)-SUM(Z7:Z7)</f>
        <v>0</v>
      </c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5"/>
      <c r="Y8" s="125"/>
      <c r="Z8" s="125"/>
    </row>
    <row r="9" spans="1:26">
      <c r="A9" s="188" t="s">
        <v>127</v>
      </c>
      <c r="B9" s="189">
        <f>G8-SUM(Rekapitulácia!K7:'Rekapitulácia'!K7)*1</f>
        <v>0</v>
      </c>
      <c r="C9" s="189"/>
      <c r="D9" s="189"/>
      <c r="E9" s="189"/>
      <c r="F9" s="189"/>
      <c r="G9" s="189">
        <f>ROUND(((ROUND(B9,2)*20)/100),2)*1</f>
        <v>0</v>
      </c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5"/>
      <c r="Z9" s="125"/>
    </row>
    <row r="10" spans="1:26">
      <c r="A10" s="144" t="s">
        <v>128</v>
      </c>
      <c r="B10" s="184">
        <f>(G8-B9)</f>
        <v>0</v>
      </c>
      <c r="C10" s="184"/>
      <c r="D10" s="184"/>
      <c r="E10" s="184"/>
      <c r="F10" s="184"/>
      <c r="G10" s="184">
        <f>ROUND(((ROUND(B10,2)*0)/100),2)</f>
        <v>0</v>
      </c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25"/>
      <c r="V10" s="125"/>
      <c r="W10" s="125"/>
      <c r="X10" s="125"/>
      <c r="Y10" s="125"/>
      <c r="Z10" s="125"/>
    </row>
    <row r="11" spans="1:26">
      <c r="A11" s="144" t="s">
        <v>129</v>
      </c>
      <c r="B11" s="184"/>
      <c r="C11" s="184"/>
      <c r="D11" s="184"/>
      <c r="E11" s="184"/>
      <c r="F11" s="184"/>
      <c r="G11" s="184">
        <f>SUM(G8:G10)</f>
        <v>0</v>
      </c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5"/>
      <c r="Y11" s="125"/>
      <c r="Z11" s="125"/>
    </row>
    <row r="12" spans="1:26">
      <c r="A12" s="4"/>
      <c r="B12" s="185"/>
      <c r="C12" s="185"/>
      <c r="D12" s="185"/>
      <c r="E12" s="185"/>
      <c r="F12" s="185"/>
      <c r="G12" s="185"/>
    </row>
    <row r="13" spans="1:26">
      <c r="A13" s="4"/>
      <c r="B13" s="185"/>
      <c r="C13" s="185"/>
      <c r="D13" s="185"/>
      <c r="E13" s="185"/>
      <c r="F13" s="185"/>
      <c r="G13" s="185"/>
    </row>
    <row r="14" spans="1:26">
      <c r="A14" s="186"/>
      <c r="B14" s="186"/>
      <c r="C14" s="186"/>
      <c r="D14" s="186"/>
      <c r="E14" s="186"/>
      <c r="F14" s="186"/>
      <c r="G14" s="186"/>
    </row>
    <row r="15" spans="1:26">
      <c r="A15" s="186"/>
      <c r="B15" s="186"/>
      <c r="C15" s="186"/>
      <c r="D15" s="186"/>
      <c r="E15" s="186"/>
      <c r="F15" s="186"/>
      <c r="G15" s="186"/>
    </row>
    <row r="16" spans="1:26">
      <c r="A16" s="186"/>
      <c r="B16" s="186"/>
      <c r="C16" s="186"/>
      <c r="D16" s="186"/>
      <c r="E16" s="186"/>
      <c r="F16" s="186"/>
      <c r="G16" s="186"/>
    </row>
    <row r="17" spans="1:7">
      <c r="A17" s="186"/>
      <c r="B17" s="186"/>
      <c r="C17" s="186"/>
      <c r="D17" s="186"/>
      <c r="E17" s="186"/>
      <c r="F17" s="186"/>
      <c r="G17" s="186"/>
    </row>
    <row r="18" spans="1:7">
      <c r="A18" s="186"/>
      <c r="B18" s="186"/>
      <c r="C18" s="186"/>
      <c r="D18" s="186"/>
      <c r="E18" s="186"/>
      <c r="F18" s="186"/>
      <c r="G18" s="186"/>
    </row>
    <row r="19" spans="1:7">
      <c r="A19" s="186"/>
      <c r="B19" s="186"/>
      <c r="C19" s="186"/>
      <c r="D19" s="186"/>
      <c r="E19" s="186"/>
      <c r="F19" s="186"/>
      <c r="G19" s="186"/>
    </row>
    <row r="20" spans="1:7">
      <c r="A20" s="186"/>
      <c r="B20" s="186"/>
      <c r="C20" s="186"/>
      <c r="D20" s="186"/>
      <c r="E20" s="186"/>
      <c r="F20" s="186"/>
      <c r="G20" s="186"/>
    </row>
    <row r="21" spans="1:7">
      <c r="A21" s="186"/>
      <c r="B21" s="186"/>
      <c r="C21" s="186"/>
      <c r="D21" s="186"/>
      <c r="E21" s="186"/>
      <c r="F21" s="186"/>
      <c r="G21" s="186"/>
    </row>
    <row r="22" spans="1:7">
      <c r="A22" s="186"/>
      <c r="B22" s="186"/>
      <c r="C22" s="186"/>
      <c r="D22" s="186"/>
      <c r="E22" s="186"/>
      <c r="F22" s="186"/>
      <c r="G22" s="186"/>
    </row>
    <row r="23" spans="1:7">
      <c r="A23" s="186"/>
      <c r="B23" s="186"/>
      <c r="C23" s="186"/>
      <c r="D23" s="186"/>
      <c r="E23" s="186"/>
      <c r="F23" s="186"/>
      <c r="G23" s="186"/>
    </row>
    <row r="24" spans="1:7">
      <c r="A24" s="186"/>
      <c r="B24" s="186"/>
      <c r="C24" s="186"/>
      <c r="D24" s="186"/>
      <c r="E24" s="186"/>
      <c r="F24" s="186"/>
      <c r="G24" s="186"/>
    </row>
    <row r="25" spans="1:7">
      <c r="A25" s="186"/>
      <c r="B25" s="186"/>
      <c r="C25" s="186"/>
      <c r="D25" s="186"/>
      <c r="E25" s="186"/>
      <c r="F25" s="186"/>
      <c r="G25" s="186"/>
    </row>
    <row r="26" spans="1:7">
      <c r="A26" s="186"/>
      <c r="B26" s="186"/>
      <c r="C26" s="186"/>
      <c r="D26" s="186"/>
      <c r="E26" s="186"/>
      <c r="F26" s="186"/>
      <c r="G26" s="186"/>
    </row>
    <row r="27" spans="1:7">
      <c r="A27" s="186"/>
      <c r="B27" s="186"/>
      <c r="C27" s="186"/>
      <c r="D27" s="186"/>
      <c r="E27" s="186"/>
      <c r="F27" s="186"/>
      <c r="G27" s="186"/>
    </row>
    <row r="28" spans="1:7">
      <c r="A28" s="186"/>
      <c r="B28" s="186"/>
      <c r="C28" s="186"/>
      <c r="D28" s="186"/>
      <c r="E28" s="186"/>
      <c r="F28" s="186"/>
      <c r="G28" s="186"/>
    </row>
    <row r="29" spans="1:7">
      <c r="A29" s="186"/>
      <c r="B29" s="186"/>
      <c r="C29" s="186"/>
      <c r="D29" s="186"/>
      <c r="E29" s="186"/>
      <c r="F29" s="186"/>
      <c r="G29" s="186"/>
    </row>
    <row r="30" spans="1:7">
      <c r="A30" s="186"/>
      <c r="B30" s="186"/>
      <c r="C30" s="186"/>
      <c r="D30" s="186"/>
      <c r="E30" s="186"/>
      <c r="F30" s="186"/>
      <c r="G30" s="186"/>
    </row>
    <row r="31" spans="1:7">
      <c r="A31" s="186"/>
      <c r="B31" s="186"/>
      <c r="C31" s="186"/>
      <c r="D31" s="186"/>
      <c r="E31" s="186"/>
      <c r="F31" s="186"/>
      <c r="G31" s="186"/>
    </row>
    <row r="32" spans="1:7">
      <c r="A32" s="186"/>
      <c r="B32" s="186"/>
      <c r="C32" s="186"/>
      <c r="D32" s="186"/>
      <c r="E32" s="186"/>
      <c r="F32" s="186"/>
      <c r="G32" s="186"/>
    </row>
    <row r="33" spans="1:7">
      <c r="A33" s="186"/>
      <c r="B33" s="186"/>
      <c r="C33" s="186"/>
      <c r="D33" s="186"/>
      <c r="E33" s="186"/>
      <c r="F33" s="186"/>
      <c r="G33" s="186"/>
    </row>
    <row r="34" spans="1:7"/>
    <row r="35" spans="1:7"/>
    <row r="36" spans="1:7"/>
    <row r="37" spans="1:7"/>
    <row r="38" spans="1:7"/>
  </sheetData>
  <mergeCells count="1">
    <mergeCell ref="A3:E4"/>
  </mergeCells>
  <printOptions horizontalCentered="1"/>
  <pageMargins left="0.7" right="0.7" top="0.75" bottom="0.75" header="0.3" footer="0.3"/>
  <pageSetup paperSize="9" scale="9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46"/>
  <sheetViews>
    <sheetView workbookViewId="0">
      <selection activeCell="J5" sqref="J5"/>
    </sheetView>
  </sheetViews>
  <sheetFormatPr baseColWidth="10" defaultColWidth="0" defaultRowHeight="15" zeroHeight="1"/>
  <cols>
    <col min="1" max="1" width="1.6640625" customWidth="1"/>
    <col min="2" max="2" width="3.6640625" customWidth="1"/>
    <col min="3" max="3" width="4.6640625" customWidth="1"/>
    <col min="4" max="6" width="10.6640625" customWidth="1"/>
    <col min="7" max="7" width="3.6640625" customWidth="1"/>
    <col min="8" max="8" width="19.6640625" customWidth="1"/>
    <col min="9" max="10" width="10.6640625" customWidth="1"/>
    <col min="11" max="26" width="0" hidden="1" customWidth="1"/>
    <col min="27" max="27" width="9.1640625" customWidth="1"/>
    <col min="28" max="16384" width="9.1640625" hidden="1"/>
  </cols>
  <sheetData>
    <row r="1" spans="1:23" ht="28" customHeight="1" thickBot="1">
      <c r="A1" s="3"/>
      <c r="B1" s="6"/>
      <c r="C1" s="6"/>
      <c r="D1" s="6"/>
      <c r="E1" s="6"/>
      <c r="F1" s="7" t="s">
        <v>130</v>
      </c>
      <c r="G1" s="6"/>
      <c r="H1" s="6"/>
      <c r="I1" s="6"/>
      <c r="J1" s="6"/>
      <c r="W1">
        <v>30.126000000000001</v>
      </c>
    </row>
    <row r="2" spans="1:23" ht="30" customHeight="1" thickTop="1">
      <c r="A2" s="8"/>
      <c r="B2" s="203" t="s">
        <v>1</v>
      </c>
      <c r="C2" s="204"/>
      <c r="D2" s="204"/>
      <c r="E2" s="204"/>
      <c r="F2" s="204"/>
      <c r="G2" s="204"/>
      <c r="H2" s="204"/>
      <c r="I2" s="204"/>
      <c r="J2" s="205"/>
    </row>
    <row r="3" spans="1:23" ht="18" customHeight="1">
      <c r="A3" s="8"/>
      <c r="B3" s="17"/>
      <c r="C3" s="14"/>
      <c r="D3" s="11"/>
      <c r="E3" s="11"/>
      <c r="F3" s="11"/>
      <c r="G3" s="11"/>
      <c r="H3" s="11"/>
      <c r="I3" s="31" t="s">
        <v>14</v>
      </c>
      <c r="J3" s="24"/>
    </row>
    <row r="4" spans="1:23" ht="18" customHeight="1">
      <c r="A4" s="8"/>
      <c r="B4" s="17"/>
      <c r="C4" s="14"/>
      <c r="D4" s="11"/>
      <c r="E4" s="11"/>
      <c r="F4" s="11"/>
      <c r="G4" s="11"/>
      <c r="H4" s="11"/>
      <c r="I4" s="31" t="s">
        <v>16</v>
      </c>
      <c r="J4" s="24"/>
    </row>
    <row r="5" spans="1:23" ht="18" customHeight="1" thickBot="1">
      <c r="A5" s="8"/>
      <c r="B5" s="32" t="s">
        <v>17</v>
      </c>
      <c r="C5" s="14"/>
      <c r="D5" s="11"/>
      <c r="E5" s="11"/>
      <c r="F5" s="33" t="s">
        <v>18</v>
      </c>
      <c r="G5" s="11"/>
      <c r="H5" s="11"/>
      <c r="I5" s="31" t="s">
        <v>19</v>
      </c>
      <c r="J5" s="200">
        <v>45554</v>
      </c>
    </row>
    <row r="6" spans="1:23" ht="20" customHeight="1" thickTop="1">
      <c r="A6" s="8"/>
      <c r="B6" s="206" t="s">
        <v>20</v>
      </c>
      <c r="C6" s="207"/>
      <c r="D6" s="207"/>
      <c r="E6" s="207"/>
      <c r="F6" s="207"/>
      <c r="G6" s="207"/>
      <c r="H6" s="207"/>
      <c r="I6" s="207"/>
      <c r="J6" s="208"/>
    </row>
    <row r="7" spans="1:23" ht="18" customHeight="1">
      <c r="A7" s="8"/>
      <c r="B7" s="42" t="s">
        <v>22</v>
      </c>
      <c r="C7" s="35"/>
      <c r="D7" s="12"/>
      <c r="E7" s="12"/>
      <c r="F7" s="12"/>
      <c r="G7" s="43" t="s">
        <v>23</v>
      </c>
      <c r="H7" s="12"/>
      <c r="I7" s="22"/>
      <c r="J7" s="36"/>
    </row>
    <row r="8" spans="1:23" ht="20" customHeight="1">
      <c r="A8" s="8"/>
      <c r="B8" s="209" t="s">
        <v>133</v>
      </c>
      <c r="C8" s="210"/>
      <c r="D8" s="210"/>
      <c r="E8" s="210"/>
      <c r="F8" s="210"/>
      <c r="G8" s="210"/>
      <c r="H8" s="210"/>
      <c r="I8" s="210"/>
      <c r="J8" s="211"/>
    </row>
    <row r="9" spans="1:23" ht="18" customHeight="1">
      <c r="A9" s="8"/>
      <c r="B9" s="32" t="s">
        <v>22</v>
      </c>
      <c r="C9" s="14"/>
      <c r="D9" s="11"/>
      <c r="E9" s="11"/>
      <c r="F9" s="11"/>
      <c r="G9" s="33" t="s">
        <v>23</v>
      </c>
      <c r="H9" s="11"/>
      <c r="I9" s="21"/>
      <c r="J9" s="24"/>
    </row>
    <row r="10" spans="1:23" ht="20" customHeight="1">
      <c r="A10" s="8"/>
      <c r="B10" s="209" t="s">
        <v>21</v>
      </c>
      <c r="C10" s="210"/>
      <c r="D10" s="210"/>
      <c r="E10" s="210"/>
      <c r="F10" s="210"/>
      <c r="G10" s="210"/>
      <c r="H10" s="210"/>
      <c r="I10" s="210"/>
      <c r="J10" s="211"/>
    </row>
    <row r="11" spans="1:23" ht="18" customHeight="1" thickBot="1">
      <c r="A11" s="8"/>
      <c r="B11" s="32" t="s">
        <v>22</v>
      </c>
      <c r="C11" s="14"/>
      <c r="D11" s="11"/>
      <c r="E11" s="11"/>
      <c r="F11" s="11"/>
      <c r="G11" s="33" t="s">
        <v>23</v>
      </c>
      <c r="H11" s="11"/>
      <c r="I11" s="21"/>
      <c r="J11" s="24"/>
    </row>
    <row r="12" spans="1:23" ht="18" customHeight="1" thickTop="1">
      <c r="A12" s="8"/>
      <c r="B12" s="37"/>
      <c r="C12" s="38"/>
      <c r="D12" s="39"/>
      <c r="E12" s="39"/>
      <c r="F12" s="39"/>
      <c r="G12" s="39"/>
      <c r="H12" s="39"/>
      <c r="I12" s="40"/>
      <c r="J12" s="41"/>
    </row>
    <row r="13" spans="1:23" ht="18" customHeight="1" thickBot="1">
      <c r="A13" s="8"/>
      <c r="B13" s="34"/>
      <c r="C13" s="35"/>
      <c r="D13" s="12"/>
      <c r="E13" s="12"/>
      <c r="F13" s="12"/>
      <c r="G13" s="12"/>
      <c r="H13" s="12"/>
      <c r="I13" s="22"/>
      <c r="J13" s="36"/>
    </row>
    <row r="14" spans="1:23" ht="18" customHeight="1" thickTop="1" thickBot="1">
      <c r="A14" s="8"/>
      <c r="B14" s="45" t="s">
        <v>24</v>
      </c>
      <c r="C14" s="192"/>
      <c r="D14" s="73" t="s">
        <v>52</v>
      </c>
      <c r="E14" s="74" t="s">
        <v>53</v>
      </c>
      <c r="F14" s="72" t="s">
        <v>54</v>
      </c>
      <c r="G14" s="44" t="s">
        <v>31</v>
      </c>
      <c r="H14" s="38"/>
      <c r="I14" s="40"/>
      <c r="J14" s="41"/>
    </row>
    <row r="15" spans="1:23" ht="18" customHeight="1" thickTop="1">
      <c r="A15" s="8"/>
      <c r="B15" s="79">
        <v>1</v>
      </c>
      <c r="C15" s="80" t="s">
        <v>25</v>
      </c>
      <c r="D15" s="81">
        <f>'Kryci_list 200714'!D15</f>
        <v>0</v>
      </c>
      <c r="E15" s="82">
        <f>'Kryci_list 200714'!E15</f>
        <v>0</v>
      </c>
      <c r="F15" s="80">
        <f>'Kryci_list 200714'!F15</f>
        <v>0</v>
      </c>
      <c r="G15" s="194">
        <v>7</v>
      </c>
      <c r="H15" s="48" t="s">
        <v>10</v>
      </c>
      <c r="I15" s="22"/>
      <c r="J15" s="50">
        <f>'Kryci_list 200714'!J15</f>
        <v>0</v>
      </c>
    </row>
    <row r="16" spans="1:23" ht="18" customHeight="1">
      <c r="A16" s="8"/>
      <c r="B16" s="77">
        <v>2</v>
      </c>
      <c r="C16" s="78" t="s">
        <v>26</v>
      </c>
      <c r="D16" s="83">
        <f>'Kryci_list 200714'!D16</f>
        <v>0</v>
      </c>
      <c r="E16" s="84">
        <f>'Kryci_list 200714'!E16</f>
        <v>0</v>
      </c>
      <c r="F16" s="93">
        <f>'Kryci_list 200714'!F16</f>
        <v>0</v>
      </c>
      <c r="G16" s="96"/>
      <c r="H16" s="108"/>
      <c r="I16" s="110"/>
      <c r="J16" s="103"/>
    </row>
    <row r="17" spans="1:10" ht="18" customHeight="1">
      <c r="A17" s="8"/>
      <c r="B17" s="52">
        <v>3</v>
      </c>
      <c r="C17" s="55" t="s">
        <v>27</v>
      </c>
      <c r="D17" s="75">
        <f>'Kryci_list 200714'!D17</f>
        <v>0</v>
      </c>
      <c r="E17" s="76">
        <f>'Kryci_list 200714'!E17</f>
        <v>0</v>
      </c>
      <c r="F17" s="68">
        <f>'Kryci_list 200714'!F17</f>
        <v>0</v>
      </c>
      <c r="G17" s="46">
        <v>8</v>
      </c>
      <c r="H17" s="56" t="s">
        <v>132</v>
      </c>
      <c r="I17" s="110"/>
      <c r="J17" s="103">
        <f>Rekapitulácia!E8</f>
        <v>0</v>
      </c>
    </row>
    <row r="18" spans="1:10" ht="18" customHeight="1">
      <c r="A18" s="8"/>
      <c r="B18" s="46">
        <v>4</v>
      </c>
      <c r="C18" s="56" t="s">
        <v>131</v>
      </c>
      <c r="D18" s="60">
        <f>'Kryci_list 200714'!D18</f>
        <v>0</v>
      </c>
      <c r="E18" s="59">
        <f>'Kryci_list 200714'!E18</f>
        <v>0</v>
      </c>
      <c r="F18" s="62">
        <f>'Kryci_list 200714'!F18</f>
        <v>0</v>
      </c>
      <c r="G18" s="46">
        <v>9</v>
      </c>
      <c r="H18" s="56" t="s">
        <v>34</v>
      </c>
      <c r="I18" s="110"/>
      <c r="J18" s="103">
        <f>Rekapitulácia!D8</f>
        <v>0</v>
      </c>
    </row>
    <row r="19" spans="1:10" ht="18" customHeight="1">
      <c r="A19" s="8"/>
      <c r="B19" s="46">
        <v>5</v>
      </c>
      <c r="C19" s="56" t="s">
        <v>29</v>
      </c>
      <c r="D19" s="60">
        <f>'Kryci_list 200714'!D19</f>
        <v>0</v>
      </c>
      <c r="E19" s="59">
        <f>'Kryci_list 200714'!E19</f>
        <v>0</v>
      </c>
      <c r="F19" s="62">
        <f>'Kryci_list 200714'!F19</f>
        <v>0</v>
      </c>
      <c r="G19" s="96"/>
      <c r="H19" s="108"/>
      <c r="I19" s="110"/>
      <c r="J19" s="109"/>
    </row>
    <row r="20" spans="1:10" ht="18" customHeight="1" thickBot="1">
      <c r="A20" s="8"/>
      <c r="B20" s="46">
        <v>6</v>
      </c>
      <c r="C20" s="57" t="s">
        <v>30</v>
      </c>
      <c r="D20" s="61"/>
      <c r="E20" s="193"/>
      <c r="F20" s="94">
        <f>SUM(F15:F19)</f>
        <v>0</v>
      </c>
      <c r="G20" s="46">
        <v>10</v>
      </c>
      <c r="H20" s="56" t="s">
        <v>30</v>
      </c>
      <c r="I20" s="112"/>
      <c r="J20" s="87">
        <f>SUM(J16:J19)</f>
        <v>0</v>
      </c>
    </row>
    <row r="21" spans="1:10" ht="18" customHeight="1" thickTop="1">
      <c r="A21" s="8"/>
      <c r="B21" s="51" t="s">
        <v>42</v>
      </c>
      <c r="C21" s="54" t="s">
        <v>7</v>
      </c>
      <c r="D21" s="58"/>
      <c r="E21" s="13"/>
      <c r="F21" s="86"/>
      <c r="G21" s="51" t="s">
        <v>48</v>
      </c>
      <c r="H21" s="47" t="s">
        <v>7</v>
      </c>
      <c r="I21" s="22"/>
      <c r="J21" s="113"/>
    </row>
    <row r="22" spans="1:10" ht="18" customHeight="1">
      <c r="A22" s="8"/>
      <c r="B22" s="52">
        <v>11</v>
      </c>
      <c r="C22" s="48" t="s">
        <v>43</v>
      </c>
      <c r="D22" s="67"/>
      <c r="E22" s="71"/>
      <c r="F22" s="68">
        <f>'Kryci_list 200714'!F22</f>
        <v>0</v>
      </c>
      <c r="G22" s="52">
        <v>16</v>
      </c>
      <c r="H22" s="55" t="s">
        <v>49</v>
      </c>
      <c r="I22" s="110"/>
      <c r="J22" s="102">
        <f>'Kryci_list 200714'!J22</f>
        <v>0</v>
      </c>
    </row>
    <row r="23" spans="1:10" ht="18" customHeight="1">
      <c r="A23" s="8"/>
      <c r="B23" s="46">
        <v>12</v>
      </c>
      <c r="C23" s="49" t="s">
        <v>44</v>
      </c>
      <c r="D23" s="53"/>
      <c r="E23" s="71"/>
      <c r="F23" s="62">
        <f>'Kryci_list 200714'!F23</f>
        <v>0</v>
      </c>
      <c r="G23" s="46">
        <v>17</v>
      </c>
      <c r="H23" s="56" t="s">
        <v>50</v>
      </c>
      <c r="I23" s="110"/>
      <c r="J23" s="103">
        <f>'Kryci_list 200714'!J23</f>
        <v>0</v>
      </c>
    </row>
    <row r="24" spans="1:10" ht="18" customHeight="1">
      <c r="A24" s="8"/>
      <c r="B24" s="46">
        <v>13</v>
      </c>
      <c r="C24" s="49" t="s">
        <v>45</v>
      </c>
      <c r="D24" s="53"/>
      <c r="E24" s="71"/>
      <c r="F24" s="62">
        <f>'Kryci_list 200714'!F24</f>
        <v>0</v>
      </c>
      <c r="G24" s="46">
        <v>18</v>
      </c>
      <c r="H24" s="56" t="s">
        <v>51</v>
      </c>
      <c r="I24" s="110"/>
      <c r="J24" s="103">
        <f>'Kryci_list 200714'!J24</f>
        <v>0</v>
      </c>
    </row>
    <row r="25" spans="1:10" ht="18" customHeight="1">
      <c r="A25" s="8"/>
      <c r="B25" s="46">
        <v>14</v>
      </c>
      <c r="C25" s="14"/>
      <c r="D25" s="53"/>
      <c r="E25" s="71"/>
      <c r="F25" s="69"/>
      <c r="G25" s="46">
        <v>19</v>
      </c>
      <c r="H25" s="108"/>
      <c r="I25" s="110"/>
      <c r="J25" s="103"/>
    </row>
    <row r="26" spans="1:10" ht="18" customHeight="1" thickBot="1">
      <c r="A26" s="8"/>
      <c r="B26" s="46">
        <v>15</v>
      </c>
      <c r="C26" s="49"/>
      <c r="D26" s="53"/>
      <c r="E26" s="53"/>
      <c r="F26" s="95"/>
      <c r="G26" s="46">
        <v>20</v>
      </c>
      <c r="H26" s="56" t="s">
        <v>30</v>
      </c>
      <c r="I26" s="112"/>
      <c r="J26" s="87">
        <f>SUM(J22:J25)+SUM(F22:F25)</f>
        <v>0</v>
      </c>
    </row>
    <row r="27" spans="1:10" ht="18" customHeight="1" thickTop="1">
      <c r="A27" s="8"/>
      <c r="B27" s="89"/>
      <c r="C27" s="124" t="s">
        <v>57</v>
      </c>
      <c r="D27" s="117"/>
      <c r="E27" s="90"/>
      <c r="F27" s="23"/>
      <c r="G27" s="97" t="s">
        <v>35</v>
      </c>
      <c r="H27" s="92" t="s">
        <v>36</v>
      </c>
      <c r="I27" s="22"/>
      <c r="J27" s="25"/>
    </row>
    <row r="28" spans="1:10" ht="18" customHeight="1">
      <c r="A28" s="8"/>
      <c r="B28" s="20"/>
      <c r="C28" s="115"/>
      <c r="D28" s="118"/>
      <c r="E28" s="16"/>
      <c r="F28" s="8"/>
      <c r="G28" s="77">
        <v>21</v>
      </c>
      <c r="H28" s="78" t="s">
        <v>37</v>
      </c>
      <c r="I28" s="105"/>
      <c r="J28" s="85">
        <f>F20+J20+F26+J26</f>
        <v>0</v>
      </c>
    </row>
    <row r="29" spans="1:10" ht="18" customHeight="1">
      <c r="A29" s="8"/>
      <c r="B29" s="63"/>
      <c r="C29" s="116"/>
      <c r="D29" s="119"/>
      <c r="E29" s="16"/>
      <c r="F29" s="8"/>
      <c r="G29" s="52">
        <v>22</v>
      </c>
      <c r="H29" s="55" t="s">
        <v>38</v>
      </c>
      <c r="I29" s="106">
        <f>Rekapitulácia!B9</f>
        <v>0</v>
      </c>
      <c r="J29" s="102">
        <f>ROUND(((ROUND(I29,2)*20)/100),2)*1</f>
        <v>0</v>
      </c>
    </row>
    <row r="30" spans="1:10" ht="18" customHeight="1">
      <c r="A30" s="8"/>
      <c r="B30" s="17"/>
      <c r="C30" s="108"/>
      <c r="D30" s="110"/>
      <c r="E30" s="16"/>
      <c r="F30" s="8"/>
      <c r="G30" s="46">
        <v>23</v>
      </c>
      <c r="H30" s="56" t="s">
        <v>39</v>
      </c>
      <c r="I30" s="70">
        <f>Rekapitulácia!B10</f>
        <v>0</v>
      </c>
      <c r="J30" s="103">
        <f>ROUND(((ROUND(I30,2)*0)/100),2)</f>
        <v>0</v>
      </c>
    </row>
    <row r="31" spans="1:10" ht="18" customHeight="1">
      <c r="A31" s="8"/>
      <c r="B31" s="18"/>
      <c r="C31" s="120"/>
      <c r="D31" s="121"/>
      <c r="E31" s="16"/>
      <c r="F31" s="8"/>
      <c r="G31" s="46">
        <v>24</v>
      </c>
      <c r="H31" s="56" t="s">
        <v>40</v>
      </c>
      <c r="I31" s="21"/>
      <c r="J31" s="199">
        <f>SUM(J28:J30)</f>
        <v>0</v>
      </c>
    </row>
    <row r="32" spans="1:10" ht="18" customHeight="1" thickBot="1">
      <c r="A32" s="8"/>
      <c r="B32" s="34"/>
      <c r="C32" s="101"/>
      <c r="D32" s="107"/>
      <c r="E32" s="64"/>
      <c r="F32" s="65"/>
      <c r="G32" s="195" t="s">
        <v>41</v>
      </c>
      <c r="H32" s="196"/>
      <c r="I32" s="197"/>
      <c r="J32" s="198"/>
    </row>
    <row r="33" spans="1:10" ht="18" customHeight="1" thickTop="1">
      <c r="A33" s="8"/>
      <c r="B33" s="89"/>
      <c r="C33" s="90"/>
      <c r="D33" s="122" t="s">
        <v>55</v>
      </c>
      <c r="E33" s="10"/>
      <c r="F33" s="10"/>
      <c r="G33" s="9"/>
      <c r="H33" s="122" t="s">
        <v>56</v>
      </c>
      <c r="I33" s="23"/>
      <c r="J33" s="26"/>
    </row>
    <row r="34" spans="1:10" ht="18" customHeight="1">
      <c r="A34" s="8"/>
      <c r="B34" s="19"/>
      <c r="C34" s="15"/>
      <c r="D34" s="9"/>
      <c r="E34" s="9"/>
      <c r="F34" s="9"/>
      <c r="G34" s="9"/>
      <c r="H34" s="9"/>
      <c r="I34" s="23"/>
      <c r="J34" s="26"/>
    </row>
    <row r="35" spans="1:10" ht="18" customHeight="1">
      <c r="A35" s="8"/>
      <c r="B35" s="20"/>
      <c r="C35" s="16"/>
      <c r="D35" s="3"/>
      <c r="E35" s="3"/>
      <c r="F35" s="3"/>
      <c r="G35" s="3"/>
      <c r="H35" s="3"/>
      <c r="I35" s="8"/>
      <c r="J35" s="27"/>
    </row>
    <row r="36" spans="1:10" ht="18" customHeight="1">
      <c r="A36" s="8"/>
      <c r="B36" s="20"/>
      <c r="C36" s="16"/>
      <c r="D36" s="3"/>
      <c r="E36" s="3"/>
      <c r="F36" s="3"/>
      <c r="G36" s="3"/>
      <c r="H36" s="3"/>
      <c r="I36" s="8"/>
      <c r="J36" s="27"/>
    </row>
    <row r="37" spans="1:10" ht="18" customHeight="1">
      <c r="A37" s="8"/>
      <c r="B37" s="20"/>
      <c r="C37" s="16"/>
      <c r="D37" s="3"/>
      <c r="E37" s="3"/>
      <c r="F37" s="3"/>
      <c r="G37" s="3"/>
      <c r="H37" s="3"/>
      <c r="I37" s="8"/>
      <c r="J37" s="27"/>
    </row>
    <row r="38" spans="1:10" ht="18" customHeight="1">
      <c r="A38" s="8"/>
      <c r="B38" s="20"/>
      <c r="C38" s="16"/>
      <c r="D38" s="3"/>
      <c r="E38" s="3"/>
      <c r="F38" s="3"/>
      <c r="G38" s="3"/>
      <c r="H38" s="3"/>
      <c r="I38" s="8"/>
      <c r="J38" s="27"/>
    </row>
    <row r="39" spans="1:10" ht="18" customHeight="1">
      <c r="A39" s="8"/>
      <c r="B39" s="20"/>
      <c r="C39" s="16"/>
      <c r="D39" s="3"/>
      <c r="E39" s="3"/>
      <c r="F39" s="3"/>
      <c r="G39" s="3"/>
      <c r="H39" s="3"/>
      <c r="I39" s="8"/>
      <c r="J39" s="27"/>
    </row>
    <row r="40" spans="1:10" ht="18" customHeight="1" thickBot="1">
      <c r="A40" s="8"/>
      <c r="B40" s="63"/>
      <c r="C40" s="64"/>
      <c r="D40" s="6"/>
      <c r="E40" s="6"/>
      <c r="F40" s="6"/>
      <c r="G40" s="6"/>
      <c r="H40" s="6"/>
      <c r="I40" s="65"/>
      <c r="J40" s="66"/>
    </row>
    <row r="41" spans="1:10" ht="16" thickTop="1">
      <c r="A41" s="8"/>
      <c r="B41" s="10"/>
      <c r="C41" s="10"/>
      <c r="D41" s="10"/>
      <c r="E41" s="10"/>
      <c r="F41" s="10"/>
      <c r="G41" s="10"/>
      <c r="H41" s="10"/>
      <c r="I41" s="10"/>
      <c r="J41" s="10"/>
    </row>
    <row r="42" spans="1:10"/>
    <row r="43" spans="1:10"/>
    <row r="44" spans="1:10"/>
    <row r="45" spans="1:10"/>
    <row r="46" spans="1:10"/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46"/>
  <sheetViews>
    <sheetView workbookViewId="0">
      <selection activeCell="J5" sqref="J5"/>
    </sheetView>
  </sheetViews>
  <sheetFormatPr baseColWidth="10" defaultColWidth="0" defaultRowHeight="15" zeroHeight="1"/>
  <cols>
    <col min="1" max="1" width="1.6640625" customWidth="1"/>
    <col min="2" max="2" width="3.6640625" customWidth="1"/>
    <col min="3" max="3" width="4.6640625" customWidth="1"/>
    <col min="4" max="6" width="10.6640625" customWidth="1"/>
    <col min="7" max="7" width="3.6640625" customWidth="1"/>
    <col min="8" max="8" width="19.6640625" customWidth="1"/>
    <col min="9" max="10" width="10.6640625" customWidth="1"/>
    <col min="11" max="26" width="0" hidden="1" customWidth="1"/>
    <col min="27" max="27" width="9.1640625" customWidth="1"/>
    <col min="28" max="16384" width="9.1640625" hidden="1"/>
  </cols>
  <sheetData>
    <row r="1" spans="1:23" ht="28" customHeight="1" thickBot="1">
      <c r="A1" s="3"/>
      <c r="B1" s="6"/>
      <c r="C1" s="6"/>
      <c r="D1" s="6"/>
      <c r="E1" s="6"/>
      <c r="F1" s="7" t="s">
        <v>13</v>
      </c>
      <c r="G1" s="6"/>
      <c r="H1" s="6"/>
      <c r="I1" s="6"/>
      <c r="J1" s="6"/>
      <c r="W1">
        <v>30.126000000000001</v>
      </c>
    </row>
    <row r="2" spans="1:23" ht="30" customHeight="1" thickTop="1">
      <c r="A2" s="8"/>
      <c r="B2" s="212" t="s">
        <v>1</v>
      </c>
      <c r="C2" s="213"/>
      <c r="D2" s="213"/>
      <c r="E2" s="213"/>
      <c r="F2" s="213"/>
      <c r="G2" s="213"/>
      <c r="H2" s="213"/>
      <c r="I2" s="213"/>
      <c r="J2" s="214"/>
    </row>
    <row r="3" spans="1:23" ht="18" customHeight="1">
      <c r="A3" s="8"/>
      <c r="B3" s="28" t="s">
        <v>15</v>
      </c>
      <c r="C3" s="29"/>
      <c r="D3" s="30"/>
      <c r="E3" s="30"/>
      <c r="F3" s="30"/>
      <c r="G3" s="11"/>
      <c r="H3" s="11"/>
      <c r="I3" s="31" t="s">
        <v>14</v>
      </c>
      <c r="J3" s="24"/>
    </row>
    <row r="4" spans="1:23" ht="18" customHeight="1">
      <c r="A4" s="8"/>
      <c r="B4" s="17"/>
      <c r="C4" s="14"/>
      <c r="D4" s="11"/>
      <c r="E4" s="11"/>
      <c r="F4" s="11"/>
      <c r="G4" s="11"/>
      <c r="H4" s="11"/>
      <c r="I4" s="31" t="s">
        <v>16</v>
      </c>
      <c r="J4" s="24"/>
    </row>
    <row r="5" spans="1:23" ht="18" customHeight="1" thickBot="1">
      <c r="A5" s="8"/>
      <c r="B5" s="32" t="s">
        <v>17</v>
      </c>
      <c r="C5" s="14"/>
      <c r="D5" s="11"/>
      <c r="E5" s="11"/>
      <c r="F5" s="33" t="s">
        <v>18</v>
      </c>
      <c r="G5" s="11"/>
      <c r="H5" s="11"/>
      <c r="I5" s="31" t="s">
        <v>19</v>
      </c>
      <c r="J5" s="200">
        <v>45554</v>
      </c>
    </row>
    <row r="6" spans="1:23" ht="20" customHeight="1" thickTop="1">
      <c r="A6" s="8"/>
      <c r="B6" s="206" t="s">
        <v>20</v>
      </c>
      <c r="C6" s="207"/>
      <c r="D6" s="207"/>
      <c r="E6" s="207"/>
      <c r="F6" s="207"/>
      <c r="G6" s="207"/>
      <c r="H6" s="207"/>
      <c r="I6" s="207"/>
      <c r="J6" s="208"/>
    </row>
    <row r="7" spans="1:23" ht="18" customHeight="1">
      <c r="A7" s="8"/>
      <c r="B7" s="42" t="s">
        <v>22</v>
      </c>
      <c r="C7" s="35"/>
      <c r="D7" s="12"/>
      <c r="E7" s="12"/>
      <c r="F7" s="12"/>
      <c r="G7" s="43" t="s">
        <v>23</v>
      </c>
      <c r="H7" s="12"/>
      <c r="I7" s="22"/>
      <c r="J7" s="36"/>
    </row>
    <row r="8" spans="1:23" ht="20" customHeight="1">
      <c r="A8" s="8"/>
      <c r="B8" s="209" t="s">
        <v>133</v>
      </c>
      <c r="C8" s="210"/>
      <c r="D8" s="210"/>
      <c r="E8" s="210"/>
      <c r="F8" s="210"/>
      <c r="G8" s="210"/>
      <c r="H8" s="210"/>
      <c r="I8" s="210"/>
      <c r="J8" s="211"/>
    </row>
    <row r="9" spans="1:23" ht="18" customHeight="1">
      <c r="A9" s="8"/>
      <c r="B9" s="32" t="s">
        <v>22</v>
      </c>
      <c r="C9" s="14"/>
      <c r="D9" s="11"/>
      <c r="E9" s="11"/>
      <c r="F9" s="11"/>
      <c r="G9" s="33" t="s">
        <v>23</v>
      </c>
      <c r="H9" s="11"/>
      <c r="I9" s="21"/>
      <c r="J9" s="24"/>
    </row>
    <row r="10" spans="1:23" ht="20" customHeight="1">
      <c r="A10" s="8"/>
      <c r="B10" s="209" t="s">
        <v>21</v>
      </c>
      <c r="C10" s="210"/>
      <c r="D10" s="210"/>
      <c r="E10" s="210"/>
      <c r="F10" s="210"/>
      <c r="G10" s="210"/>
      <c r="H10" s="210"/>
      <c r="I10" s="210"/>
      <c r="J10" s="211"/>
    </row>
    <row r="11" spans="1:23" ht="18" customHeight="1" thickBot="1">
      <c r="A11" s="8"/>
      <c r="B11" s="32" t="s">
        <v>22</v>
      </c>
      <c r="C11" s="14"/>
      <c r="D11" s="11"/>
      <c r="E11" s="11"/>
      <c r="F11" s="11"/>
      <c r="G11" s="33" t="s">
        <v>23</v>
      </c>
      <c r="H11" s="11"/>
      <c r="I11" s="21"/>
      <c r="J11" s="24"/>
    </row>
    <row r="12" spans="1:23" ht="18" customHeight="1" thickTop="1">
      <c r="A12" s="8"/>
      <c r="B12" s="37"/>
      <c r="C12" s="38"/>
      <c r="D12" s="39"/>
      <c r="E12" s="39"/>
      <c r="F12" s="39"/>
      <c r="G12" s="39"/>
      <c r="H12" s="39"/>
      <c r="I12" s="40"/>
      <c r="J12" s="41"/>
    </row>
    <row r="13" spans="1:23" ht="18" customHeight="1" thickBot="1">
      <c r="A13" s="8"/>
      <c r="B13" s="34"/>
      <c r="C13" s="35"/>
      <c r="D13" s="12"/>
      <c r="E13" s="12"/>
      <c r="F13" s="12"/>
      <c r="G13" s="12"/>
      <c r="H13" s="12"/>
      <c r="I13" s="22"/>
      <c r="J13" s="36"/>
    </row>
    <row r="14" spans="1:23" ht="18" customHeight="1" thickTop="1">
      <c r="A14" s="8"/>
      <c r="B14" s="45" t="s">
        <v>24</v>
      </c>
      <c r="C14" s="72" t="s">
        <v>6</v>
      </c>
      <c r="D14" s="73" t="s">
        <v>52</v>
      </c>
      <c r="E14" s="74" t="s">
        <v>53</v>
      </c>
      <c r="F14" s="72" t="s">
        <v>54</v>
      </c>
      <c r="G14" s="45" t="s">
        <v>31</v>
      </c>
      <c r="H14" s="38"/>
      <c r="I14" s="40"/>
      <c r="J14" s="41"/>
    </row>
    <row r="15" spans="1:23" ht="18" customHeight="1">
      <c r="A15" s="8"/>
      <c r="B15" s="79">
        <v>1</v>
      </c>
      <c r="C15" s="80" t="s">
        <v>25</v>
      </c>
      <c r="D15" s="81">
        <f>'Rekap 200714'!B16</f>
        <v>0</v>
      </c>
      <c r="E15" s="82">
        <f>'Rekap 200714'!C16</f>
        <v>0</v>
      </c>
      <c r="F15" s="80">
        <f>'Rekap 200714'!D16</f>
        <v>0</v>
      </c>
      <c r="G15" s="46">
        <v>7</v>
      </c>
      <c r="H15" s="48" t="s">
        <v>32</v>
      </c>
      <c r="I15" s="22"/>
      <c r="J15" s="50">
        <v>0</v>
      </c>
    </row>
    <row r="16" spans="1:23" ht="18" customHeight="1">
      <c r="A16" s="8"/>
      <c r="B16" s="77">
        <v>2</v>
      </c>
      <c r="C16" s="78" t="s">
        <v>26</v>
      </c>
      <c r="D16" s="83"/>
      <c r="E16" s="84"/>
      <c r="F16" s="93"/>
      <c r="G16" s="96"/>
      <c r="H16" s="108"/>
      <c r="I16" s="110"/>
      <c r="J16" s="103"/>
    </row>
    <row r="17" spans="1:26" ht="18" customHeight="1">
      <c r="A17" s="8"/>
      <c r="B17" s="52">
        <v>3</v>
      </c>
      <c r="C17" s="55" t="s">
        <v>27</v>
      </c>
      <c r="D17" s="75"/>
      <c r="E17" s="76"/>
      <c r="F17" s="68"/>
      <c r="G17" s="46">
        <v>8</v>
      </c>
      <c r="H17" s="56" t="s">
        <v>33</v>
      </c>
      <c r="I17" s="110"/>
      <c r="J17" s="103">
        <f>'SO 200714'!Z40</f>
        <v>0</v>
      </c>
    </row>
    <row r="18" spans="1:26" ht="18" customHeight="1">
      <c r="A18" s="8"/>
      <c r="B18" s="46">
        <v>4</v>
      </c>
      <c r="C18" s="56" t="s">
        <v>28</v>
      </c>
      <c r="D18" s="60"/>
      <c r="E18" s="59"/>
      <c r="F18" s="62"/>
      <c r="G18" s="46">
        <v>9</v>
      </c>
      <c r="H18" s="56" t="s">
        <v>34</v>
      </c>
      <c r="I18" s="110"/>
      <c r="J18" s="103">
        <v>0</v>
      </c>
    </row>
    <row r="19" spans="1:26" ht="18" customHeight="1">
      <c r="A19" s="8"/>
      <c r="B19" s="46">
        <v>5</v>
      </c>
      <c r="C19" s="56" t="s">
        <v>29</v>
      </c>
      <c r="D19" s="60"/>
      <c r="E19" s="59"/>
      <c r="F19" s="62"/>
      <c r="G19" s="96"/>
      <c r="H19" s="108"/>
      <c r="I19" s="110"/>
      <c r="J19" s="109"/>
    </row>
    <row r="20" spans="1:26" ht="18" customHeight="1" thickBot="1">
      <c r="A20" s="8"/>
      <c r="B20" s="46">
        <v>6</v>
      </c>
      <c r="C20" s="57" t="s">
        <v>30</v>
      </c>
      <c r="D20" s="61"/>
      <c r="E20" s="88"/>
      <c r="F20" s="94">
        <f>SUM(F15:F19)</f>
        <v>0</v>
      </c>
      <c r="G20" s="46">
        <v>10</v>
      </c>
      <c r="H20" s="56" t="s">
        <v>30</v>
      </c>
      <c r="I20" s="112"/>
      <c r="J20" s="87">
        <f>SUM(J15:J19)</f>
        <v>0</v>
      </c>
    </row>
    <row r="21" spans="1:26" ht="18" customHeight="1" thickTop="1">
      <c r="A21" s="8"/>
      <c r="B21" s="51" t="s">
        <v>42</v>
      </c>
      <c r="C21" s="54" t="s">
        <v>7</v>
      </c>
      <c r="D21" s="58"/>
      <c r="E21" s="13"/>
      <c r="F21" s="86"/>
      <c r="G21" s="51" t="s">
        <v>48</v>
      </c>
      <c r="H21" s="47" t="s">
        <v>7</v>
      </c>
      <c r="I21" s="22"/>
      <c r="J21" s="113"/>
    </row>
    <row r="22" spans="1:26" ht="18" customHeight="1">
      <c r="A22" s="8"/>
      <c r="B22" s="52">
        <v>11</v>
      </c>
      <c r="C22" s="48" t="s">
        <v>43</v>
      </c>
      <c r="D22" s="67"/>
      <c r="E22" s="70" t="s">
        <v>46</v>
      </c>
      <c r="F22" s="68">
        <f>((F15*U22*0)+(F16*V22*0)+(F17*W22*0))/100</f>
        <v>0</v>
      </c>
      <c r="G22" s="52">
        <v>16</v>
      </c>
      <c r="H22" s="55" t="s">
        <v>49</v>
      </c>
      <c r="I22" s="111" t="s">
        <v>46</v>
      </c>
      <c r="J22" s="102">
        <f>((F15*X22*0)+(F16*Y22*0)+(F17*Z22*0))/100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>
      <c r="A23" s="8"/>
      <c r="B23" s="46">
        <v>12</v>
      </c>
      <c r="C23" s="49" t="s">
        <v>44</v>
      </c>
      <c r="D23" s="53"/>
      <c r="E23" s="70" t="s">
        <v>47</v>
      </c>
      <c r="F23" s="62">
        <f>((F15*U23*0)+(F16*V23*0)+(F17*W23*0))/100</f>
        <v>0</v>
      </c>
      <c r="G23" s="46">
        <v>17</v>
      </c>
      <c r="H23" s="56" t="s">
        <v>50</v>
      </c>
      <c r="I23" s="111" t="s">
        <v>46</v>
      </c>
      <c r="J23" s="103">
        <f>((F15*X23*0)+(F16*Y23*0)+(F17*Z23*0))/100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>
      <c r="A24" s="8"/>
      <c r="B24" s="46">
        <v>13</v>
      </c>
      <c r="C24" s="49" t="s">
        <v>45</v>
      </c>
      <c r="D24" s="53"/>
      <c r="E24" s="70" t="s">
        <v>46</v>
      </c>
      <c r="F24" s="62">
        <f>((F15*U24*0)+(F16*V24*0)+(F17*W24*0))/100</f>
        <v>0</v>
      </c>
      <c r="G24" s="46">
        <v>18</v>
      </c>
      <c r="H24" s="56" t="s">
        <v>51</v>
      </c>
      <c r="I24" s="111" t="s">
        <v>47</v>
      </c>
      <c r="J24" s="103">
        <f>((F15*X24*0)+(F16*Y24*0)+(F17*Z24*0))/100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>
      <c r="A25" s="8"/>
      <c r="B25" s="46">
        <v>14</v>
      </c>
      <c r="C25" s="14"/>
      <c r="D25" s="53"/>
      <c r="E25" s="71"/>
      <c r="F25" s="69"/>
      <c r="G25" s="46">
        <v>19</v>
      </c>
      <c r="H25" s="108"/>
      <c r="I25" s="110"/>
      <c r="J25" s="109"/>
    </row>
    <row r="26" spans="1:26" ht="18" customHeight="1" thickBot="1">
      <c r="A26" s="8"/>
      <c r="B26" s="46">
        <v>15</v>
      </c>
      <c r="C26" s="49"/>
      <c r="D26" s="53"/>
      <c r="E26" s="53"/>
      <c r="F26" s="95"/>
      <c r="G26" s="46">
        <v>20</v>
      </c>
      <c r="H26" s="56" t="s">
        <v>30</v>
      </c>
      <c r="I26" s="112"/>
      <c r="J26" s="87">
        <f>SUM(J22:J25)+SUM(F22:F25)</f>
        <v>0</v>
      </c>
    </row>
    <row r="27" spans="1:26" ht="18" customHeight="1" thickTop="1">
      <c r="A27" s="8"/>
      <c r="B27" s="89"/>
      <c r="C27" s="124" t="s">
        <v>57</v>
      </c>
      <c r="D27" s="117"/>
      <c r="E27" s="90"/>
      <c r="F27" s="23"/>
      <c r="G27" s="97" t="s">
        <v>35</v>
      </c>
      <c r="H27" s="92" t="s">
        <v>36</v>
      </c>
      <c r="I27" s="22"/>
      <c r="J27" s="25"/>
    </row>
    <row r="28" spans="1:26" ht="18" customHeight="1">
      <c r="A28" s="8"/>
      <c r="B28" s="20"/>
      <c r="C28" s="115"/>
      <c r="D28" s="118"/>
      <c r="E28" s="16"/>
      <c r="F28" s="8"/>
      <c r="G28" s="77">
        <v>21</v>
      </c>
      <c r="H28" s="78" t="s">
        <v>37</v>
      </c>
      <c r="I28" s="105"/>
      <c r="J28" s="85">
        <f>F20+J20+F26+J26</f>
        <v>0</v>
      </c>
    </row>
    <row r="29" spans="1:26" ht="18" customHeight="1">
      <c r="A29" s="8"/>
      <c r="B29" s="63"/>
      <c r="C29" s="116"/>
      <c r="D29" s="119"/>
      <c r="E29" s="16"/>
      <c r="F29" s="8"/>
      <c r="G29" s="52">
        <v>22</v>
      </c>
      <c r="H29" s="55" t="s">
        <v>38</v>
      </c>
      <c r="I29" s="106">
        <f>J28-SUM('SO 200714'!K9:'SO 200714'!K39)</f>
        <v>0</v>
      </c>
      <c r="J29" s="102">
        <f>ROUND(((ROUND(I29,2)*20)*1/100),2)</f>
        <v>0</v>
      </c>
    </row>
    <row r="30" spans="1:26" ht="18" customHeight="1">
      <c r="A30" s="8"/>
      <c r="B30" s="17"/>
      <c r="C30" s="108"/>
      <c r="D30" s="110"/>
      <c r="E30" s="16"/>
      <c r="F30" s="8"/>
      <c r="G30" s="46">
        <v>23</v>
      </c>
      <c r="H30" s="56" t="s">
        <v>39</v>
      </c>
      <c r="I30" s="70">
        <f>SUM('SO 200714'!K9:'SO 200714'!K39)</f>
        <v>0</v>
      </c>
      <c r="J30" s="103">
        <f>ROUND(((ROUND(I30,2)*0)/100),2)</f>
        <v>0</v>
      </c>
    </row>
    <row r="31" spans="1:26" ht="18" customHeight="1">
      <c r="A31" s="8"/>
      <c r="B31" s="18"/>
      <c r="C31" s="120"/>
      <c r="D31" s="121"/>
      <c r="E31" s="16"/>
      <c r="F31" s="8"/>
      <c r="G31" s="77">
        <v>24</v>
      </c>
      <c r="H31" s="78" t="s">
        <v>40</v>
      </c>
      <c r="I31" s="100"/>
      <c r="J31" s="114">
        <f>SUM(J28:J30)</f>
        <v>0</v>
      </c>
    </row>
    <row r="32" spans="1:26" ht="18" customHeight="1" thickBot="1">
      <c r="A32" s="8"/>
      <c r="B32" s="34"/>
      <c r="C32" s="101"/>
      <c r="D32" s="107"/>
      <c r="E32" s="64"/>
      <c r="F32" s="65"/>
      <c r="G32" s="52" t="s">
        <v>41</v>
      </c>
      <c r="H32" s="101"/>
      <c r="I32" s="107"/>
      <c r="J32" s="104"/>
    </row>
    <row r="33" spans="1:10" ht="18" customHeight="1" thickTop="1">
      <c r="A33" s="8"/>
      <c r="B33" s="89"/>
      <c r="C33" s="90"/>
      <c r="D33" s="122" t="s">
        <v>55</v>
      </c>
      <c r="E33" s="10"/>
      <c r="F33" s="91"/>
      <c r="G33" s="98">
        <v>26</v>
      </c>
      <c r="H33" s="123" t="s">
        <v>56</v>
      </c>
      <c r="I33" s="23"/>
      <c r="J33" s="99"/>
    </row>
    <row r="34" spans="1:10" ht="18" customHeight="1">
      <c r="A34" s="8"/>
      <c r="B34" s="19"/>
      <c r="C34" s="15"/>
      <c r="D34" s="9"/>
      <c r="E34" s="9"/>
      <c r="F34" s="9"/>
      <c r="G34" s="9"/>
      <c r="H34" s="9"/>
      <c r="I34" s="23"/>
      <c r="J34" s="26"/>
    </row>
    <row r="35" spans="1:10" ht="18" customHeight="1">
      <c r="A35" s="8"/>
      <c r="B35" s="20"/>
      <c r="C35" s="16"/>
      <c r="D35" s="3"/>
      <c r="E35" s="3"/>
      <c r="F35" s="3"/>
      <c r="G35" s="3"/>
      <c r="H35" s="3"/>
      <c r="I35" s="8"/>
      <c r="J35" s="27"/>
    </row>
    <row r="36" spans="1:10" ht="18" customHeight="1">
      <c r="A36" s="8"/>
      <c r="B36" s="20"/>
      <c r="C36" s="16"/>
      <c r="D36" s="3"/>
      <c r="E36" s="3"/>
      <c r="F36" s="3"/>
      <c r="G36" s="3"/>
      <c r="H36" s="3"/>
      <c r="I36" s="8"/>
      <c r="J36" s="27"/>
    </row>
    <row r="37" spans="1:10" ht="18" customHeight="1">
      <c r="A37" s="8"/>
      <c r="B37" s="20"/>
      <c r="C37" s="16"/>
      <c r="D37" s="3"/>
      <c r="E37" s="3"/>
      <c r="F37" s="3"/>
      <c r="G37" s="3"/>
      <c r="H37" s="3"/>
      <c r="I37" s="8"/>
      <c r="J37" s="27"/>
    </row>
    <row r="38" spans="1:10" ht="18" customHeight="1">
      <c r="A38" s="8"/>
      <c r="B38" s="20"/>
      <c r="C38" s="16"/>
      <c r="D38" s="3"/>
      <c r="E38" s="3"/>
      <c r="F38" s="3"/>
      <c r="G38" s="3"/>
      <c r="H38" s="3"/>
      <c r="I38" s="8"/>
      <c r="J38" s="27"/>
    </row>
    <row r="39" spans="1:10" ht="18" customHeight="1">
      <c r="A39" s="8"/>
      <c r="B39" s="20"/>
      <c r="C39" s="16"/>
      <c r="D39" s="3"/>
      <c r="E39" s="3"/>
      <c r="F39" s="3"/>
      <c r="G39" s="3"/>
      <c r="H39" s="3"/>
      <c r="I39" s="8"/>
      <c r="J39" s="27"/>
    </row>
    <row r="40" spans="1:10" ht="18" customHeight="1" thickBot="1">
      <c r="A40" s="8"/>
      <c r="B40" s="63"/>
      <c r="C40" s="64"/>
      <c r="D40" s="6"/>
      <c r="E40" s="6"/>
      <c r="F40" s="6"/>
      <c r="G40" s="6"/>
      <c r="H40" s="6"/>
      <c r="I40" s="65"/>
      <c r="J40" s="66"/>
    </row>
    <row r="41" spans="1:10" ht="16" thickTop="1">
      <c r="A41" s="8"/>
      <c r="B41" s="10"/>
      <c r="C41" s="10"/>
      <c r="D41" s="10"/>
      <c r="E41" s="10"/>
      <c r="F41" s="10"/>
      <c r="G41" s="10"/>
      <c r="H41" s="10"/>
      <c r="I41" s="10"/>
      <c r="J41" s="10"/>
    </row>
    <row r="42" spans="1:10"/>
    <row r="43" spans="1:10"/>
    <row r="44" spans="1:10"/>
    <row r="45" spans="1:10"/>
    <row r="46" spans="1:10"/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41"/>
  <sheetViews>
    <sheetView workbookViewId="0">
      <selection activeCell="E3" sqref="E3"/>
    </sheetView>
  </sheetViews>
  <sheetFormatPr baseColWidth="10" defaultColWidth="0" defaultRowHeight="15" zeroHeight="1"/>
  <cols>
    <col min="1" max="1" width="40.6640625" customWidth="1"/>
    <col min="2" max="4" width="12.6640625" customWidth="1"/>
    <col min="5" max="6" width="15.6640625" customWidth="1"/>
    <col min="7" max="7" width="3.6640625" customWidth="1"/>
    <col min="8" max="9" width="9.1640625" hidden="1" customWidth="1"/>
    <col min="10" max="26" width="0" hidden="1" customWidth="1"/>
    <col min="27" max="16384" width="9.1640625" hidden="1"/>
  </cols>
  <sheetData>
    <row r="1" spans="1:26" ht="20" customHeight="1">
      <c r="A1" s="215" t="s">
        <v>20</v>
      </c>
      <c r="B1" s="216"/>
      <c r="C1" s="216"/>
      <c r="D1" s="217"/>
      <c r="E1" s="126" t="s">
        <v>18</v>
      </c>
      <c r="F1" s="127"/>
      <c r="W1">
        <v>30.126000000000001</v>
      </c>
    </row>
    <row r="2" spans="1:26" ht="20" customHeight="1">
      <c r="A2" s="215" t="s">
        <v>133</v>
      </c>
      <c r="B2" s="216"/>
      <c r="C2" s="216"/>
      <c r="D2" s="217"/>
      <c r="E2" s="126" t="s">
        <v>16</v>
      </c>
      <c r="F2" s="127"/>
    </row>
    <row r="3" spans="1:26" ht="20" customHeight="1">
      <c r="A3" s="215" t="s">
        <v>21</v>
      </c>
      <c r="B3" s="216"/>
      <c r="C3" s="216"/>
      <c r="D3" s="217"/>
      <c r="E3" s="126" t="s">
        <v>134</v>
      </c>
      <c r="F3" s="127"/>
    </row>
    <row r="4" spans="1:26">
      <c r="A4" s="128" t="s">
        <v>1</v>
      </c>
      <c r="B4" s="129"/>
      <c r="C4" s="129"/>
      <c r="D4" s="129"/>
      <c r="E4" s="129"/>
      <c r="F4" s="129"/>
    </row>
    <row r="5" spans="1:26">
      <c r="A5" s="128" t="s">
        <v>15</v>
      </c>
      <c r="B5" s="129"/>
      <c r="C5" s="129"/>
      <c r="D5" s="129"/>
      <c r="E5" s="129"/>
      <c r="F5" s="129"/>
    </row>
    <row r="6" spans="1:26">
      <c r="A6" s="129"/>
      <c r="B6" s="129"/>
      <c r="C6" s="129"/>
      <c r="D6" s="129"/>
      <c r="E6" s="129"/>
      <c r="F6" s="129"/>
    </row>
    <row r="7" spans="1:26">
      <c r="A7" s="129"/>
      <c r="B7" s="129"/>
      <c r="C7" s="129"/>
      <c r="D7" s="129"/>
      <c r="E7" s="129"/>
      <c r="F7" s="129"/>
    </row>
    <row r="8" spans="1:26">
      <c r="A8" s="130" t="s">
        <v>61</v>
      </c>
      <c r="B8" s="129"/>
      <c r="C8" s="129"/>
      <c r="D8" s="129"/>
      <c r="E8" s="129"/>
      <c r="F8" s="129"/>
    </row>
    <row r="9" spans="1:26">
      <c r="A9" s="131" t="s">
        <v>58</v>
      </c>
      <c r="B9" s="131" t="s">
        <v>52</v>
      </c>
      <c r="C9" s="131" t="s">
        <v>53</v>
      </c>
      <c r="D9" s="131" t="s">
        <v>30</v>
      </c>
      <c r="E9" s="131" t="s">
        <v>59</v>
      </c>
      <c r="F9" s="131" t="s">
        <v>60</v>
      </c>
    </row>
    <row r="10" spans="1:26">
      <c r="A10" s="132" t="s">
        <v>62</v>
      </c>
      <c r="B10" s="132"/>
      <c r="C10" s="133"/>
      <c r="D10" s="133"/>
      <c r="E10" s="133"/>
      <c r="F10" s="133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25"/>
      <c r="V10" s="125"/>
      <c r="W10" s="125"/>
      <c r="X10" s="125"/>
      <c r="Y10" s="125"/>
      <c r="Z10" s="125"/>
    </row>
    <row r="11" spans="1:26">
      <c r="A11" s="134" t="s">
        <v>63</v>
      </c>
      <c r="B11" s="134">
        <f>'SO 200714'!L16</f>
        <v>0</v>
      </c>
      <c r="C11" s="134">
        <f>'SO 200714'!M16</f>
        <v>0</v>
      </c>
      <c r="D11" s="134">
        <f>'SO 200714'!I16</f>
        <v>0</v>
      </c>
      <c r="E11" s="134">
        <f>'SO 200714'!S16</f>
        <v>0</v>
      </c>
      <c r="F11" s="134">
        <f>'SO 200714'!V16</f>
        <v>0</v>
      </c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5"/>
      <c r="Y11" s="125"/>
      <c r="Z11" s="125"/>
    </row>
    <row r="12" spans="1:26">
      <c r="A12" s="134" t="s">
        <v>64</v>
      </c>
      <c r="B12" s="134">
        <f>'SO 200714'!L20</f>
        <v>0</v>
      </c>
      <c r="C12" s="134">
        <f>'SO 200714'!M20</f>
        <v>0</v>
      </c>
      <c r="D12" s="134">
        <f>'SO 200714'!I20</f>
        <v>0</v>
      </c>
      <c r="E12" s="134">
        <f>'SO 200714'!S20</f>
        <v>0</v>
      </c>
      <c r="F12" s="134">
        <f>'SO 200714'!V20</f>
        <v>0</v>
      </c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25"/>
      <c r="V12" s="125"/>
      <c r="W12" s="125"/>
      <c r="X12" s="125"/>
      <c r="Y12" s="125"/>
      <c r="Z12" s="125"/>
    </row>
    <row r="13" spans="1:26">
      <c r="A13" s="134" t="s">
        <v>65</v>
      </c>
      <c r="B13" s="134">
        <f>'SO 200714'!L25</f>
        <v>0</v>
      </c>
      <c r="C13" s="134">
        <f>'SO 200714'!M25</f>
        <v>0</v>
      </c>
      <c r="D13" s="134">
        <f>'SO 200714'!I25</f>
        <v>0</v>
      </c>
      <c r="E13" s="134">
        <f>'SO 200714'!S25</f>
        <v>35.950000000000003</v>
      </c>
      <c r="F13" s="134">
        <f>'SO 200714'!V25</f>
        <v>0</v>
      </c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25"/>
      <c r="S13" s="125"/>
      <c r="T13" s="125"/>
      <c r="U13" s="125"/>
      <c r="V13" s="125"/>
      <c r="W13" s="125"/>
      <c r="X13" s="125"/>
      <c r="Y13" s="125"/>
      <c r="Z13" s="125"/>
    </row>
    <row r="14" spans="1:26">
      <c r="A14" s="134" t="s">
        <v>66</v>
      </c>
      <c r="B14" s="134">
        <f>'SO 200714'!L33</f>
        <v>0</v>
      </c>
      <c r="C14" s="134">
        <f>'SO 200714'!M33</f>
        <v>0</v>
      </c>
      <c r="D14" s="134">
        <f>'SO 200714'!I33</f>
        <v>0</v>
      </c>
      <c r="E14" s="134">
        <f>'SO 200714'!S33</f>
        <v>0</v>
      </c>
      <c r="F14" s="134">
        <f>'SO 200714'!V33</f>
        <v>0</v>
      </c>
      <c r="G14" s="125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25"/>
    </row>
    <row r="15" spans="1:26">
      <c r="A15" s="134" t="s">
        <v>67</v>
      </c>
      <c r="B15" s="134">
        <f>'SO 200714'!L37</f>
        <v>0</v>
      </c>
      <c r="C15" s="134">
        <f>'SO 200714'!M37</f>
        <v>0</v>
      </c>
      <c r="D15" s="134">
        <f>'SO 200714'!I37</f>
        <v>0</v>
      </c>
      <c r="E15" s="134">
        <f>'SO 200714'!S37</f>
        <v>0</v>
      </c>
      <c r="F15" s="134">
        <f>'SO 200714'!V37</f>
        <v>0</v>
      </c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</row>
    <row r="16" spans="1:26">
      <c r="A16" s="135" t="s">
        <v>62</v>
      </c>
      <c r="B16" s="135">
        <f>'SO 200714'!L39</f>
        <v>0</v>
      </c>
      <c r="C16" s="135">
        <f>'SO 200714'!M39</f>
        <v>0</v>
      </c>
      <c r="D16" s="135">
        <f>'SO 200714'!I39</f>
        <v>0</v>
      </c>
      <c r="E16" s="135">
        <f>'SO 200714'!S39</f>
        <v>35.950000000000003</v>
      </c>
      <c r="F16" s="135">
        <f>'SO 200714'!V39</f>
        <v>0</v>
      </c>
      <c r="G16" s="125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125"/>
      <c r="S16" s="125"/>
      <c r="T16" s="125"/>
      <c r="U16" s="125"/>
      <c r="V16" s="125"/>
      <c r="W16" s="125"/>
      <c r="X16" s="125"/>
      <c r="Y16" s="125"/>
      <c r="Z16" s="125"/>
    </row>
    <row r="17" spans="1:26">
      <c r="A17" s="2"/>
      <c r="B17" s="2"/>
      <c r="C17" s="2"/>
      <c r="D17" s="2"/>
      <c r="E17" s="2"/>
      <c r="F17" s="2"/>
    </row>
    <row r="18" spans="1:26">
      <c r="A18" s="135" t="s">
        <v>68</v>
      </c>
      <c r="B18" s="138">
        <f>'SO 200714'!L40</f>
        <v>0</v>
      </c>
      <c r="C18" s="138">
        <f>'SO 200714'!M40</f>
        <v>0</v>
      </c>
      <c r="D18" s="138">
        <f>'SO 200714'!I40</f>
        <v>0</v>
      </c>
      <c r="E18" s="136">
        <f>'SO 200714'!S40</f>
        <v>35.950000000000003</v>
      </c>
      <c r="F18" s="136">
        <f>'SO 200714'!V40</f>
        <v>0</v>
      </c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</row>
    <row r="19" spans="1:26">
      <c r="B19" s="139"/>
      <c r="C19" s="139"/>
      <c r="D19" s="139"/>
      <c r="E19" s="137"/>
      <c r="F19" s="137"/>
    </row>
    <row r="20" spans="1:26">
      <c r="B20" s="139"/>
      <c r="C20" s="139"/>
      <c r="D20" s="139"/>
      <c r="E20" s="137"/>
      <c r="F20" s="137"/>
    </row>
    <row r="21" spans="1:26">
      <c r="B21" s="139"/>
      <c r="C21" s="139"/>
      <c r="D21" s="139"/>
      <c r="E21" s="137"/>
      <c r="F21" s="137"/>
    </row>
    <row r="22" spans="1:26">
      <c r="B22" s="139"/>
      <c r="C22" s="139"/>
      <c r="D22" s="139"/>
      <c r="E22" s="137"/>
      <c r="F22" s="137"/>
    </row>
    <row r="23" spans="1:26">
      <c r="B23" s="139"/>
      <c r="C23" s="139"/>
      <c r="D23" s="139"/>
      <c r="E23" s="137"/>
      <c r="F23" s="137"/>
    </row>
    <row r="24" spans="1:26">
      <c r="B24" s="139"/>
      <c r="C24" s="139"/>
      <c r="D24" s="139"/>
      <c r="E24" s="137"/>
      <c r="F24" s="137"/>
    </row>
    <row r="25" spans="1:26">
      <c r="B25" s="139"/>
      <c r="C25" s="139"/>
      <c r="D25" s="139"/>
      <c r="E25" s="137"/>
      <c r="F25" s="137"/>
    </row>
    <row r="26" spans="1:26">
      <c r="B26" s="139"/>
      <c r="C26" s="139"/>
      <c r="D26" s="139"/>
      <c r="E26" s="137"/>
      <c r="F26" s="137"/>
    </row>
    <row r="27" spans="1:26">
      <c r="B27" s="139"/>
      <c r="C27" s="139"/>
      <c r="D27" s="139"/>
      <c r="E27" s="137"/>
      <c r="F27" s="137"/>
    </row>
    <row r="28" spans="1:26">
      <c r="B28" s="139"/>
      <c r="C28" s="139"/>
      <c r="D28" s="139"/>
      <c r="E28" s="137"/>
      <c r="F28" s="137"/>
    </row>
    <row r="29" spans="1:26">
      <c r="B29" s="139"/>
      <c r="C29" s="139"/>
      <c r="D29" s="139"/>
      <c r="E29" s="137"/>
      <c r="F29" s="137"/>
    </row>
    <row r="30" spans="1:26">
      <c r="B30" s="139"/>
      <c r="C30" s="139"/>
      <c r="D30" s="139"/>
      <c r="E30" s="137"/>
      <c r="F30" s="137"/>
    </row>
    <row r="31" spans="1:26">
      <c r="B31" s="139"/>
      <c r="C31" s="139"/>
      <c r="D31" s="139"/>
      <c r="E31" s="137"/>
      <c r="F31" s="137"/>
    </row>
    <row r="32" spans="1:26">
      <c r="B32" s="139"/>
      <c r="C32" s="139"/>
      <c r="D32" s="139"/>
      <c r="E32" s="137"/>
      <c r="F32" s="137"/>
    </row>
    <row r="33" spans="2:6">
      <c r="B33" s="139"/>
      <c r="C33" s="139"/>
      <c r="D33" s="139"/>
      <c r="E33" s="137"/>
      <c r="F33" s="137"/>
    </row>
    <row r="34" spans="2:6">
      <c r="B34" s="139"/>
      <c r="C34" s="139"/>
      <c r="D34" s="139"/>
      <c r="E34" s="137"/>
      <c r="F34" s="137"/>
    </row>
    <row r="35" spans="2:6">
      <c r="B35" s="139"/>
      <c r="C35" s="139"/>
      <c r="D35" s="139"/>
      <c r="E35" s="137"/>
      <c r="F35" s="137"/>
    </row>
    <row r="36" spans="2:6">
      <c r="B36" s="139"/>
      <c r="C36" s="139"/>
      <c r="D36" s="139"/>
      <c r="E36" s="137"/>
      <c r="F36" s="137"/>
    </row>
    <row r="37" spans="2:6"/>
    <row r="38" spans="2:6"/>
    <row r="39" spans="2:6"/>
    <row r="40" spans="2:6"/>
    <row r="41" spans="2:6"/>
  </sheetData>
  <mergeCells count="3">
    <mergeCell ref="A1:D1"/>
    <mergeCell ref="A2:D2"/>
    <mergeCell ref="A3:D3"/>
  </mergeCells>
  <printOptions horizontalCentered="1"/>
  <pageMargins left="0.7" right="0.7" top="0.75" bottom="0.75" header="0.3" footer="0.3"/>
  <pageSetup paperSize="9" scale="9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A45"/>
  <sheetViews>
    <sheetView tabSelected="1" topLeftCell="B1" workbookViewId="0">
      <pane ySplit="8" topLeftCell="A21" activePane="bottomLeft" state="frozen"/>
      <selection pane="bottomLeft" activeCell="P3" sqref="P3"/>
    </sheetView>
  </sheetViews>
  <sheetFormatPr baseColWidth="10" defaultColWidth="0" defaultRowHeight="15" zeroHeight="1"/>
  <cols>
    <col min="1" max="1" width="4.6640625" hidden="1" customWidth="1"/>
    <col min="2" max="2" width="7.6640625" customWidth="1"/>
    <col min="3" max="3" width="12.6640625" customWidth="1"/>
    <col min="4" max="4" width="44.6640625" customWidth="1"/>
    <col min="5" max="5" width="5.6640625" customWidth="1"/>
    <col min="6" max="8" width="9.6640625" customWidth="1"/>
    <col min="9" max="9" width="10.6640625" customWidth="1"/>
    <col min="10" max="15" width="0" hidden="1" customWidth="1"/>
    <col min="16" max="16" width="9.6640625" customWidth="1"/>
    <col min="17" max="18" width="0" hidden="1" customWidth="1"/>
    <col min="19" max="19" width="7.6640625" customWidth="1"/>
    <col min="20" max="21" width="0" hidden="1" customWidth="1"/>
    <col min="22" max="22" width="7.6640625" customWidth="1"/>
    <col min="23" max="26" width="0" hidden="1" customWidth="1"/>
    <col min="27" max="27" width="9.1640625" customWidth="1"/>
    <col min="28" max="16384" width="9.1640625" hidden="1"/>
  </cols>
  <sheetData>
    <row r="1" spans="1:26" ht="20" customHeight="1">
      <c r="A1" s="143"/>
      <c r="B1" s="218" t="s">
        <v>20</v>
      </c>
      <c r="C1" s="219"/>
      <c r="D1" s="219"/>
      <c r="E1" s="219"/>
      <c r="F1" s="219"/>
      <c r="G1" s="219"/>
      <c r="H1" s="220"/>
      <c r="I1" s="145" t="s">
        <v>79</v>
      </c>
      <c r="J1" s="143"/>
      <c r="K1" s="3"/>
      <c r="L1" s="3"/>
      <c r="M1" s="3"/>
      <c r="N1" s="3"/>
      <c r="O1" s="3"/>
      <c r="P1" s="144" t="s">
        <v>80</v>
      </c>
      <c r="Q1" s="2"/>
      <c r="R1" s="2"/>
      <c r="S1" s="3"/>
      <c r="V1" s="3"/>
      <c r="W1">
        <v>30.126000000000001</v>
      </c>
    </row>
    <row r="2" spans="1:26" ht="20" customHeight="1">
      <c r="A2" s="143"/>
      <c r="B2" s="218" t="s">
        <v>133</v>
      </c>
      <c r="C2" s="219"/>
      <c r="D2" s="219"/>
      <c r="E2" s="219"/>
      <c r="F2" s="219"/>
      <c r="G2" s="219"/>
      <c r="H2" s="220"/>
      <c r="I2" s="145" t="s">
        <v>16</v>
      </c>
      <c r="J2" s="143"/>
      <c r="K2" s="3"/>
      <c r="L2" s="3"/>
      <c r="M2" s="3"/>
      <c r="N2" s="3"/>
      <c r="O2" s="3"/>
      <c r="P2" s="144"/>
      <c r="Q2" s="2"/>
      <c r="R2" s="2"/>
      <c r="S2" s="3"/>
      <c r="V2" s="3"/>
    </row>
    <row r="3" spans="1:26" ht="20" customHeight="1">
      <c r="A3" s="143"/>
      <c r="B3" s="218" t="s">
        <v>21</v>
      </c>
      <c r="C3" s="219"/>
      <c r="D3" s="219"/>
      <c r="E3" s="219"/>
      <c r="F3" s="219"/>
      <c r="G3" s="219"/>
      <c r="H3" s="220"/>
      <c r="I3" s="145" t="s">
        <v>81</v>
      </c>
      <c r="J3" s="143"/>
      <c r="K3" s="3"/>
      <c r="L3" s="3"/>
      <c r="M3" s="3"/>
      <c r="N3" s="3"/>
      <c r="O3" s="3"/>
      <c r="P3" s="201">
        <v>45554</v>
      </c>
      <c r="Q3" s="2"/>
      <c r="R3" s="2"/>
      <c r="S3" s="3"/>
      <c r="V3" s="3"/>
    </row>
    <row r="4" spans="1:26">
      <c r="A4" s="3"/>
      <c r="B4" s="144" t="s">
        <v>82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2"/>
      <c r="R4" s="2"/>
      <c r="S4" s="3"/>
      <c r="V4" s="3"/>
    </row>
    <row r="5" spans="1:26">
      <c r="A5" s="3"/>
      <c r="B5" s="146" t="s">
        <v>15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2"/>
      <c r="R5" s="2"/>
      <c r="S5" s="3"/>
      <c r="V5" s="3"/>
    </row>
    <row r="6" spans="1:26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2"/>
      <c r="R6" s="2"/>
      <c r="S6" s="3"/>
      <c r="V6" s="3"/>
    </row>
    <row r="7" spans="1:26">
      <c r="A7" s="6"/>
      <c r="B7" s="7" t="s">
        <v>61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2"/>
      <c r="R7" s="2"/>
      <c r="S7" s="6"/>
      <c r="V7" s="6"/>
    </row>
    <row r="8" spans="1:26" ht="16">
      <c r="A8" s="149" t="s">
        <v>69</v>
      </c>
      <c r="B8" s="149" t="s">
        <v>70</v>
      </c>
      <c r="C8" s="149" t="s">
        <v>71</v>
      </c>
      <c r="D8" s="149" t="s">
        <v>72</v>
      </c>
      <c r="E8" s="149" t="s">
        <v>73</v>
      </c>
      <c r="F8" s="149" t="s">
        <v>74</v>
      </c>
      <c r="G8" s="149" t="s">
        <v>52</v>
      </c>
      <c r="H8" s="149" t="s">
        <v>53</v>
      </c>
      <c r="I8" s="149" t="s">
        <v>75</v>
      </c>
      <c r="J8" s="149"/>
      <c r="K8" s="149"/>
      <c r="L8" s="149"/>
      <c r="M8" s="149"/>
      <c r="N8" s="149"/>
      <c r="O8" s="149"/>
      <c r="P8" s="149" t="s">
        <v>76</v>
      </c>
      <c r="Q8" s="141"/>
      <c r="R8" s="141"/>
      <c r="S8" s="149" t="s">
        <v>77</v>
      </c>
      <c r="T8" s="142"/>
      <c r="U8" s="142"/>
      <c r="V8" s="149" t="s">
        <v>78</v>
      </c>
      <c r="W8" s="140"/>
      <c r="X8" s="140"/>
      <c r="Y8" s="140"/>
      <c r="Z8" s="140"/>
    </row>
    <row r="9" spans="1:26">
      <c r="A9" s="133"/>
      <c r="B9" s="133"/>
      <c r="C9" s="150"/>
      <c r="D9" s="132" t="s">
        <v>62</v>
      </c>
      <c r="E9" s="133"/>
      <c r="F9" s="151"/>
      <c r="G9" s="152"/>
      <c r="H9" s="152"/>
      <c r="I9" s="152"/>
      <c r="J9" s="133"/>
      <c r="K9" s="133"/>
      <c r="L9" s="133"/>
      <c r="M9" s="133"/>
      <c r="N9" s="133"/>
      <c r="O9" s="133"/>
      <c r="P9" s="133"/>
      <c r="Q9" s="134"/>
      <c r="R9" s="134"/>
      <c r="S9" s="133"/>
      <c r="T9" s="125"/>
      <c r="U9" s="125"/>
      <c r="V9" s="133"/>
      <c r="W9" s="125"/>
      <c r="X9" s="125"/>
      <c r="Y9" s="125"/>
      <c r="Z9" s="125"/>
    </row>
    <row r="10" spans="1:26">
      <c r="A10" s="134"/>
      <c r="B10" s="134"/>
      <c r="C10" s="156" t="s">
        <v>83</v>
      </c>
      <c r="D10" s="155" t="s">
        <v>63</v>
      </c>
      <c r="E10" s="134"/>
      <c r="F10" s="153"/>
      <c r="G10" s="154"/>
      <c r="H10" s="154"/>
      <c r="I10" s="15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25"/>
      <c r="U10" s="125"/>
      <c r="V10" s="134"/>
      <c r="W10" s="125"/>
      <c r="X10" s="125"/>
      <c r="Y10" s="125"/>
      <c r="Z10" s="125"/>
    </row>
    <row r="11" spans="1:26" ht="25" customHeight="1">
      <c r="A11" s="162"/>
      <c r="B11" s="157" t="s">
        <v>84</v>
      </c>
      <c r="C11" s="163" t="s">
        <v>85</v>
      </c>
      <c r="D11" s="157" t="s">
        <v>86</v>
      </c>
      <c r="E11" s="157" t="s">
        <v>87</v>
      </c>
      <c r="F11" s="158">
        <v>18.75</v>
      </c>
      <c r="G11" s="164"/>
      <c r="H11" s="164"/>
      <c r="I11" s="159">
        <f>ROUND(F11*(G11+H11),2)</f>
        <v>0</v>
      </c>
      <c r="J11" s="157">
        <f>ROUND(F11*(N11),2)</f>
        <v>0</v>
      </c>
      <c r="K11" s="160">
        <f>ROUND(F11*(O11),2)</f>
        <v>0</v>
      </c>
      <c r="L11" s="160">
        <f>ROUND(F11*(G11),2)</f>
        <v>0</v>
      </c>
      <c r="M11" s="160">
        <f>ROUND(F11*(H11),2)</f>
        <v>0</v>
      </c>
      <c r="N11" s="160">
        <v>0</v>
      </c>
      <c r="O11" s="160"/>
      <c r="P11" s="165">
        <v>0</v>
      </c>
      <c r="Q11" s="165"/>
      <c r="R11" s="165">
        <v>0</v>
      </c>
      <c r="S11" s="165">
        <f>ROUND(F11*(P11),3)</f>
        <v>0</v>
      </c>
      <c r="T11" s="161"/>
      <c r="U11" s="161"/>
      <c r="V11" s="165">
        <f>ROUND(F11*(X11),3)</f>
        <v>0</v>
      </c>
      <c r="X11">
        <v>0</v>
      </c>
      <c r="Z11">
        <v>0</v>
      </c>
    </row>
    <row r="12" spans="1:26" ht="25" customHeight="1">
      <c r="A12" s="162"/>
      <c r="B12" s="157" t="s">
        <v>84</v>
      </c>
      <c r="C12" s="163" t="s">
        <v>88</v>
      </c>
      <c r="D12" s="157" t="s">
        <v>89</v>
      </c>
      <c r="E12" s="157" t="s">
        <v>87</v>
      </c>
      <c r="F12" s="158">
        <v>5.65</v>
      </c>
      <c r="G12" s="164"/>
      <c r="H12" s="164"/>
      <c r="I12" s="159">
        <f>ROUND(F12*(G12+H12),2)</f>
        <v>0</v>
      </c>
      <c r="J12" s="157">
        <f>ROUND(F12*(N12),2)</f>
        <v>0</v>
      </c>
      <c r="K12" s="160">
        <f>ROUND(F12*(O12),2)</f>
        <v>0</v>
      </c>
      <c r="L12" s="160">
        <f>ROUND(F12*(G12),2)</f>
        <v>0</v>
      </c>
      <c r="M12" s="160">
        <f>ROUND(F12*(H12),2)</f>
        <v>0</v>
      </c>
      <c r="N12" s="160">
        <v>0</v>
      </c>
      <c r="O12" s="160"/>
      <c r="P12" s="165">
        <v>0</v>
      </c>
      <c r="Q12" s="165"/>
      <c r="R12" s="165">
        <v>0</v>
      </c>
      <c r="S12" s="165">
        <f>ROUND(F12*(P12),3)</f>
        <v>0</v>
      </c>
      <c r="T12" s="161"/>
      <c r="U12" s="161"/>
      <c r="V12" s="165">
        <f>ROUND(F12*(X12),3)</f>
        <v>0</v>
      </c>
      <c r="X12">
        <v>0</v>
      </c>
      <c r="Z12">
        <v>0</v>
      </c>
    </row>
    <row r="13" spans="1:26" ht="25" customHeight="1">
      <c r="A13" s="162"/>
      <c r="B13" s="157" t="s">
        <v>84</v>
      </c>
      <c r="C13" s="163" t="s">
        <v>90</v>
      </c>
      <c r="D13" s="157" t="s">
        <v>91</v>
      </c>
      <c r="E13" s="157" t="s">
        <v>87</v>
      </c>
      <c r="F13" s="158">
        <v>18.75</v>
      </c>
      <c r="G13" s="164"/>
      <c r="H13" s="164"/>
      <c r="I13" s="159">
        <f>ROUND(F13*(G13+H13),2)</f>
        <v>0</v>
      </c>
      <c r="J13" s="157">
        <f>ROUND(F13*(N13),2)</f>
        <v>0</v>
      </c>
      <c r="K13" s="160">
        <f>ROUND(F13*(O13),2)</f>
        <v>0</v>
      </c>
      <c r="L13" s="160">
        <f>ROUND(F13*(G13),2)</f>
        <v>0</v>
      </c>
      <c r="M13" s="160">
        <f>ROUND(F13*(H13),2)</f>
        <v>0</v>
      </c>
      <c r="N13" s="160">
        <v>0</v>
      </c>
      <c r="O13" s="160"/>
      <c r="P13" s="165">
        <v>0</v>
      </c>
      <c r="Q13" s="165"/>
      <c r="R13" s="165">
        <v>0</v>
      </c>
      <c r="S13" s="165">
        <f>ROUND(F13*(P13),3)</f>
        <v>0</v>
      </c>
      <c r="T13" s="161"/>
      <c r="U13" s="161"/>
      <c r="V13" s="165">
        <f>ROUND(F13*(X13),3)</f>
        <v>0</v>
      </c>
      <c r="X13">
        <v>0</v>
      </c>
      <c r="Z13">
        <v>0</v>
      </c>
    </row>
    <row r="14" spans="1:26" ht="25" customHeight="1">
      <c r="A14" s="162"/>
      <c r="B14" s="157" t="s">
        <v>84</v>
      </c>
      <c r="C14" s="163" t="s">
        <v>92</v>
      </c>
      <c r="D14" s="157" t="s">
        <v>93</v>
      </c>
      <c r="E14" s="157" t="s">
        <v>87</v>
      </c>
      <c r="F14" s="158">
        <v>18.75</v>
      </c>
      <c r="G14" s="164"/>
      <c r="H14" s="164"/>
      <c r="I14" s="159">
        <f>ROUND(F14*(G14+H14),2)</f>
        <v>0</v>
      </c>
      <c r="J14" s="157">
        <f>ROUND(F14*(N14),2)</f>
        <v>0</v>
      </c>
      <c r="K14" s="160">
        <f>ROUND(F14*(O14),2)</f>
        <v>0</v>
      </c>
      <c r="L14" s="160">
        <f>ROUND(F14*(G14),2)</f>
        <v>0</v>
      </c>
      <c r="M14" s="160">
        <f>ROUND(F14*(H14),2)</f>
        <v>0</v>
      </c>
      <c r="N14" s="160">
        <v>0</v>
      </c>
      <c r="O14" s="160"/>
      <c r="P14" s="165">
        <v>0</v>
      </c>
      <c r="Q14" s="165"/>
      <c r="R14" s="165">
        <v>0</v>
      </c>
      <c r="S14" s="165">
        <f>ROUND(F14*(P14),3)</f>
        <v>0</v>
      </c>
      <c r="T14" s="161"/>
      <c r="U14" s="161"/>
      <c r="V14" s="165">
        <f>ROUND(F14*(X14),3)</f>
        <v>0</v>
      </c>
      <c r="X14">
        <v>0</v>
      </c>
      <c r="Z14">
        <v>0</v>
      </c>
    </row>
    <row r="15" spans="1:26" ht="25" customHeight="1">
      <c r="A15" s="162"/>
      <c r="B15" s="157" t="s">
        <v>84</v>
      </c>
      <c r="C15" s="163" t="s">
        <v>94</v>
      </c>
      <c r="D15" s="157" t="s">
        <v>95</v>
      </c>
      <c r="E15" s="157" t="s">
        <v>87</v>
      </c>
      <c r="F15" s="158">
        <v>18.75</v>
      </c>
      <c r="G15" s="164"/>
      <c r="H15" s="164"/>
      <c r="I15" s="159">
        <f>ROUND(F15*(G15+H15),2)</f>
        <v>0</v>
      </c>
      <c r="J15" s="157">
        <f>ROUND(F15*(N15),2)</f>
        <v>0</v>
      </c>
      <c r="K15" s="160">
        <f>ROUND(F15*(O15),2)</f>
        <v>0</v>
      </c>
      <c r="L15" s="160">
        <f>ROUND(F15*(G15),2)</f>
        <v>0</v>
      </c>
      <c r="M15" s="160">
        <f>ROUND(F15*(H15),2)</f>
        <v>0</v>
      </c>
      <c r="N15" s="160">
        <v>0</v>
      </c>
      <c r="O15" s="160"/>
      <c r="P15" s="165">
        <v>0</v>
      </c>
      <c r="Q15" s="165"/>
      <c r="R15" s="165">
        <v>0</v>
      </c>
      <c r="S15" s="165">
        <f>ROUND(F15*(P15),3)</f>
        <v>0</v>
      </c>
      <c r="T15" s="161"/>
      <c r="U15" s="161"/>
      <c r="V15" s="165">
        <f>ROUND(F15*(X15),3)</f>
        <v>0</v>
      </c>
      <c r="X15">
        <v>0</v>
      </c>
      <c r="Z15">
        <v>0</v>
      </c>
    </row>
    <row r="16" spans="1:26">
      <c r="A16" s="134"/>
      <c r="B16" s="134"/>
      <c r="C16" s="156" t="s">
        <v>83</v>
      </c>
      <c r="D16" s="155" t="s">
        <v>63</v>
      </c>
      <c r="E16" s="134"/>
      <c r="F16" s="153"/>
      <c r="G16" s="138">
        <f>ROUND((SUM(L10:L15))/1,2)</f>
        <v>0</v>
      </c>
      <c r="H16" s="138">
        <f>ROUND((SUM(M10:M15))/1,2)</f>
        <v>0</v>
      </c>
      <c r="I16" s="138">
        <f>ROUND((SUM(I10:I15))/1,2)</f>
        <v>0</v>
      </c>
      <c r="J16" s="134"/>
      <c r="K16" s="134"/>
      <c r="L16" s="134">
        <f>ROUND((SUM(L10:L15))/1,2)</f>
        <v>0</v>
      </c>
      <c r="M16" s="134">
        <f>ROUND((SUM(M10:M15))/1,2)</f>
        <v>0</v>
      </c>
      <c r="N16" s="134"/>
      <c r="O16" s="134"/>
      <c r="P16" s="166"/>
      <c r="Q16" s="134"/>
      <c r="R16" s="134"/>
      <c r="S16" s="166">
        <f>ROUND((SUM(S10:S15))/1,2)</f>
        <v>0</v>
      </c>
      <c r="T16" s="125"/>
      <c r="U16" s="125"/>
      <c r="V16" s="166">
        <f>ROUND((SUM(V10:V15))/1,2)</f>
        <v>0</v>
      </c>
      <c r="W16" s="125"/>
      <c r="X16" s="125"/>
      <c r="Y16" s="125"/>
      <c r="Z16" s="125"/>
    </row>
    <row r="17" spans="1:26">
      <c r="A17" s="2"/>
      <c r="B17" s="2"/>
      <c r="C17" s="2"/>
      <c r="D17" s="2"/>
      <c r="E17" s="2"/>
      <c r="F17" s="147"/>
      <c r="G17" s="148"/>
      <c r="H17" s="148"/>
      <c r="I17" s="148"/>
      <c r="J17" s="2"/>
      <c r="K17" s="2"/>
      <c r="L17" s="2"/>
      <c r="M17" s="2"/>
      <c r="N17" s="2"/>
      <c r="O17" s="2"/>
      <c r="P17" s="2"/>
      <c r="Q17" s="2"/>
      <c r="R17" s="2"/>
      <c r="S17" s="2"/>
      <c r="V17" s="2"/>
    </row>
    <row r="18" spans="1:26">
      <c r="A18" s="134"/>
      <c r="B18" s="134"/>
      <c r="C18" s="156" t="s">
        <v>96</v>
      </c>
      <c r="D18" s="155" t="s">
        <v>64</v>
      </c>
      <c r="E18" s="134"/>
      <c r="F18" s="153"/>
      <c r="G18" s="154"/>
      <c r="H18" s="154"/>
      <c r="I18" s="15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25"/>
      <c r="U18" s="125"/>
      <c r="V18" s="134"/>
      <c r="W18" s="125"/>
      <c r="X18" s="125"/>
      <c r="Y18" s="125"/>
      <c r="Z18" s="125"/>
    </row>
    <row r="19" spans="1:26" ht="25" customHeight="1">
      <c r="A19" s="162"/>
      <c r="B19" s="157" t="s">
        <v>84</v>
      </c>
      <c r="C19" s="163" t="s">
        <v>97</v>
      </c>
      <c r="D19" s="157" t="s">
        <v>98</v>
      </c>
      <c r="E19" s="157" t="s">
        <v>99</v>
      </c>
      <c r="F19" s="158">
        <v>75</v>
      </c>
      <c r="G19" s="164"/>
      <c r="H19" s="164"/>
      <c r="I19" s="159">
        <f>ROUND(F19*(G19+H19),2)</f>
        <v>0</v>
      </c>
      <c r="J19" s="157">
        <f>ROUND(F19*(N19),2)</f>
        <v>0</v>
      </c>
      <c r="K19" s="160">
        <f>ROUND(F19*(O19),2)</f>
        <v>0</v>
      </c>
      <c r="L19" s="160">
        <f>ROUND(F19*(G19),2)</f>
        <v>0</v>
      </c>
      <c r="M19" s="160">
        <f>ROUND(F19*(H19),2)</f>
        <v>0</v>
      </c>
      <c r="N19" s="160">
        <v>0</v>
      </c>
      <c r="O19" s="160"/>
      <c r="P19" s="165">
        <v>0</v>
      </c>
      <c r="Q19" s="165"/>
      <c r="R19" s="165">
        <v>0</v>
      </c>
      <c r="S19" s="165">
        <f>ROUND(F19*(P19),3)</f>
        <v>0</v>
      </c>
      <c r="T19" s="161"/>
      <c r="U19" s="161"/>
      <c r="V19" s="165">
        <f>ROUND(F19*(X19),3)</f>
        <v>0</v>
      </c>
      <c r="X19">
        <v>0</v>
      </c>
      <c r="Z19">
        <v>0</v>
      </c>
    </row>
    <row r="20" spans="1:26">
      <c r="A20" s="134"/>
      <c r="B20" s="134"/>
      <c r="C20" s="156" t="s">
        <v>96</v>
      </c>
      <c r="D20" s="155" t="s">
        <v>64</v>
      </c>
      <c r="E20" s="134"/>
      <c r="F20" s="153"/>
      <c r="G20" s="138">
        <f>ROUND((SUM(L18:L19))/1,2)</f>
        <v>0</v>
      </c>
      <c r="H20" s="138">
        <f>ROUND((SUM(M18:M19))/1,2)</f>
        <v>0</v>
      </c>
      <c r="I20" s="138">
        <f>ROUND((SUM(I18:I19))/1,2)</f>
        <v>0</v>
      </c>
      <c r="J20" s="134"/>
      <c r="K20" s="134"/>
      <c r="L20" s="134">
        <f>ROUND((SUM(L18:L19))/1,2)</f>
        <v>0</v>
      </c>
      <c r="M20" s="134">
        <f>ROUND((SUM(M18:M19))/1,2)</f>
        <v>0</v>
      </c>
      <c r="N20" s="134"/>
      <c r="O20" s="134"/>
      <c r="P20" s="166"/>
      <c r="Q20" s="134"/>
      <c r="R20" s="134"/>
      <c r="S20" s="166">
        <f>ROUND((SUM(S18:S19))/1,2)</f>
        <v>0</v>
      </c>
      <c r="T20" s="125"/>
      <c r="U20" s="125"/>
      <c r="V20" s="166">
        <f>ROUND((SUM(V18:V19))/1,2)</f>
        <v>0</v>
      </c>
      <c r="W20" s="125"/>
      <c r="X20" s="125"/>
      <c r="Y20" s="125"/>
      <c r="Z20" s="125"/>
    </row>
    <row r="21" spans="1:26">
      <c r="A21" s="2"/>
      <c r="B21" s="2"/>
      <c r="C21" s="2"/>
      <c r="D21" s="2"/>
      <c r="E21" s="2"/>
      <c r="F21" s="147"/>
      <c r="G21" s="148"/>
      <c r="H21" s="148"/>
      <c r="I21" s="148"/>
      <c r="J21" s="2"/>
      <c r="K21" s="2"/>
      <c r="L21" s="2"/>
      <c r="M21" s="2"/>
      <c r="N21" s="2"/>
      <c r="O21" s="2"/>
      <c r="P21" s="2"/>
      <c r="Q21" s="2"/>
      <c r="R21" s="2"/>
      <c r="S21" s="2"/>
      <c r="V21" s="2"/>
    </row>
    <row r="22" spans="1:26">
      <c r="A22" s="134"/>
      <c r="B22" s="134"/>
      <c r="C22" s="156" t="s">
        <v>100</v>
      </c>
      <c r="D22" s="155" t="s">
        <v>65</v>
      </c>
      <c r="E22" s="134"/>
      <c r="F22" s="153"/>
      <c r="G22" s="154"/>
      <c r="H22" s="154"/>
      <c r="I22" s="154"/>
      <c r="J22" s="134"/>
      <c r="K22" s="134"/>
      <c r="L22" s="134"/>
      <c r="M22" s="134"/>
      <c r="N22" s="134"/>
      <c r="O22" s="134"/>
      <c r="P22" s="134"/>
      <c r="Q22" s="134"/>
      <c r="R22" s="134"/>
      <c r="S22" s="134"/>
      <c r="T22" s="125"/>
      <c r="U22" s="125"/>
      <c r="V22" s="134"/>
      <c r="W22" s="125"/>
      <c r="X22" s="125"/>
      <c r="Y22" s="125"/>
      <c r="Z22" s="125"/>
    </row>
    <row r="23" spans="1:26" ht="25" customHeight="1">
      <c r="A23" s="162"/>
      <c r="B23" s="157" t="s">
        <v>101</v>
      </c>
      <c r="C23" s="163" t="s">
        <v>102</v>
      </c>
      <c r="D23" s="157" t="s">
        <v>103</v>
      </c>
      <c r="E23" s="157" t="s">
        <v>99</v>
      </c>
      <c r="F23" s="158">
        <v>75</v>
      </c>
      <c r="G23" s="164"/>
      <c r="H23" s="164"/>
      <c r="I23" s="159">
        <f>ROUND(F23*(G23+H23),2)</f>
        <v>0</v>
      </c>
      <c r="J23" s="157">
        <f>ROUND(F23*(N23),2)</f>
        <v>0</v>
      </c>
      <c r="K23" s="160">
        <f>ROUND(F23*(O23),2)</f>
        <v>0</v>
      </c>
      <c r="L23" s="160">
        <f>ROUND(F23*(G23),2)</f>
        <v>0</v>
      </c>
      <c r="M23" s="160">
        <f>ROUND(F23*(H23),2)</f>
        <v>0</v>
      </c>
      <c r="N23" s="160">
        <v>0</v>
      </c>
      <c r="O23" s="160"/>
      <c r="P23" s="165">
        <v>0.46166000000000001</v>
      </c>
      <c r="Q23" s="165"/>
      <c r="R23" s="165">
        <v>0.46166000000000001</v>
      </c>
      <c r="S23" s="165">
        <f>ROUND(F23*(P23),3)</f>
        <v>34.625</v>
      </c>
      <c r="T23" s="161"/>
      <c r="U23" s="161"/>
      <c r="V23" s="165">
        <f>ROUND(F23*(X23),3)</f>
        <v>0</v>
      </c>
      <c r="X23">
        <v>0</v>
      </c>
      <c r="Z23">
        <v>0</v>
      </c>
    </row>
    <row r="24" spans="1:26" ht="25" customHeight="1">
      <c r="A24" s="172"/>
      <c r="B24" s="167" t="s">
        <v>104</v>
      </c>
      <c r="C24" s="173" t="s">
        <v>105</v>
      </c>
      <c r="D24" s="167" t="s">
        <v>106</v>
      </c>
      <c r="E24" s="167" t="s">
        <v>107</v>
      </c>
      <c r="F24" s="168">
        <v>24</v>
      </c>
      <c r="G24" s="174"/>
      <c r="H24" s="174"/>
      <c r="I24" s="169">
        <f>ROUND(F24*(G24+H24),2)</f>
        <v>0</v>
      </c>
      <c r="J24" s="167">
        <f>ROUND(F24*(N24),2)</f>
        <v>0</v>
      </c>
      <c r="K24" s="170">
        <f>ROUND(F24*(O24),2)</f>
        <v>0</v>
      </c>
      <c r="L24" s="170">
        <f>ROUND(F24*(G24),2)</f>
        <v>0</v>
      </c>
      <c r="M24" s="170">
        <f>ROUND(F24*(H24),2)</f>
        <v>0</v>
      </c>
      <c r="N24" s="170">
        <v>0</v>
      </c>
      <c r="O24" s="170"/>
      <c r="P24" s="175">
        <v>5.5E-2</v>
      </c>
      <c r="Q24" s="175"/>
      <c r="R24" s="175">
        <v>5.5E-2</v>
      </c>
      <c r="S24" s="175">
        <f>ROUND(F24*(P24),3)</f>
        <v>1.32</v>
      </c>
      <c r="T24" s="171"/>
      <c r="U24" s="171"/>
      <c r="V24" s="175">
        <f>ROUND(F24*(X24),3)</f>
        <v>0</v>
      </c>
      <c r="X24">
        <v>0</v>
      </c>
      <c r="Z24">
        <v>0</v>
      </c>
    </row>
    <row r="25" spans="1:26">
      <c r="A25" s="134"/>
      <c r="B25" s="134"/>
      <c r="C25" s="156" t="s">
        <v>100</v>
      </c>
      <c r="D25" s="155" t="s">
        <v>65</v>
      </c>
      <c r="E25" s="134"/>
      <c r="F25" s="153"/>
      <c r="G25" s="138">
        <f>ROUND((SUM(L22:L24))/1,2)</f>
        <v>0</v>
      </c>
      <c r="H25" s="138">
        <f>ROUND((SUM(M22:M24))/1,2)</f>
        <v>0</v>
      </c>
      <c r="I25" s="138">
        <f>ROUND((SUM(I22:I24))/1,2)</f>
        <v>0</v>
      </c>
      <c r="J25" s="134"/>
      <c r="K25" s="134"/>
      <c r="L25" s="134">
        <f>ROUND((SUM(L22:L24))/1,2)</f>
        <v>0</v>
      </c>
      <c r="M25" s="134">
        <f>ROUND((SUM(M22:M24))/1,2)</f>
        <v>0</v>
      </c>
      <c r="N25" s="134"/>
      <c r="O25" s="134"/>
      <c r="P25" s="166"/>
      <c r="Q25" s="134"/>
      <c r="R25" s="134"/>
      <c r="S25" s="166">
        <f>ROUND((SUM(S22:S24))/1,2)</f>
        <v>35.950000000000003</v>
      </c>
      <c r="T25" s="125"/>
      <c r="U25" s="125"/>
      <c r="V25" s="166">
        <f>ROUND((SUM(V22:V24))/1,2)</f>
        <v>0</v>
      </c>
      <c r="W25" s="125"/>
      <c r="X25" s="125"/>
      <c r="Y25" s="125"/>
      <c r="Z25" s="125"/>
    </row>
    <row r="26" spans="1:26">
      <c r="A26" s="2"/>
      <c r="B26" s="2"/>
      <c r="C26" s="2"/>
      <c r="D26" s="2"/>
      <c r="E26" s="2"/>
      <c r="F26" s="147"/>
      <c r="G26" s="148"/>
      <c r="H26" s="148"/>
      <c r="I26" s="148"/>
      <c r="J26" s="2"/>
      <c r="K26" s="2"/>
      <c r="L26" s="2"/>
      <c r="M26" s="2"/>
      <c r="N26" s="2"/>
      <c r="O26" s="2"/>
      <c r="P26" s="2"/>
      <c r="Q26" s="2"/>
      <c r="R26" s="2"/>
      <c r="S26" s="2"/>
      <c r="V26" s="2"/>
    </row>
    <row r="27" spans="1:26">
      <c r="A27" s="134"/>
      <c r="B27" s="134"/>
      <c r="C27" s="156" t="s">
        <v>108</v>
      </c>
      <c r="D27" s="155" t="s">
        <v>66</v>
      </c>
      <c r="E27" s="134"/>
      <c r="F27" s="153"/>
      <c r="G27" s="154"/>
      <c r="H27" s="154"/>
      <c r="I27" s="154"/>
      <c r="J27" s="134"/>
      <c r="K27" s="134"/>
      <c r="L27" s="134"/>
      <c r="M27" s="134"/>
      <c r="N27" s="134"/>
      <c r="O27" s="134"/>
      <c r="P27" s="134"/>
      <c r="Q27" s="134"/>
      <c r="R27" s="134"/>
      <c r="S27" s="134"/>
      <c r="T27" s="125"/>
      <c r="U27" s="125"/>
      <c r="V27" s="134"/>
      <c r="W27" s="125"/>
      <c r="X27" s="125"/>
      <c r="Y27" s="125"/>
      <c r="Z27" s="125"/>
    </row>
    <row r="28" spans="1:26" ht="25" customHeight="1">
      <c r="A28" s="162"/>
      <c r="B28" s="157" t="s">
        <v>109</v>
      </c>
      <c r="C28" s="163" t="s">
        <v>110</v>
      </c>
      <c r="D28" s="157" t="s">
        <v>111</v>
      </c>
      <c r="E28" s="157" t="s">
        <v>107</v>
      </c>
      <c r="F28" s="158">
        <v>3</v>
      </c>
      <c r="G28" s="164"/>
      <c r="H28" s="164"/>
      <c r="I28" s="159">
        <f>ROUND(F28*(G28+H28),2)</f>
        <v>0</v>
      </c>
      <c r="J28" s="157">
        <f>ROUND(F28*(N28),2)</f>
        <v>0</v>
      </c>
      <c r="K28" s="160">
        <f>ROUND(F28*(O28),2)</f>
        <v>0</v>
      </c>
      <c r="L28" s="160">
        <f>ROUND(F28*(G28),2)</f>
        <v>0</v>
      </c>
      <c r="M28" s="160">
        <f>ROUND(F28*(H28),2)</f>
        <v>0</v>
      </c>
      <c r="N28" s="160">
        <v>0</v>
      </c>
      <c r="O28" s="160"/>
      <c r="P28" s="165">
        <v>0</v>
      </c>
      <c r="Q28" s="165"/>
      <c r="R28" s="165">
        <v>0</v>
      </c>
      <c r="S28" s="165">
        <f>ROUND(F28*(P28),3)</f>
        <v>0</v>
      </c>
      <c r="T28" s="161"/>
      <c r="U28" s="161"/>
      <c r="V28" s="165">
        <f>ROUND(F28*(X28),3)</f>
        <v>0</v>
      </c>
      <c r="X28">
        <v>0</v>
      </c>
      <c r="Z28">
        <v>0</v>
      </c>
    </row>
    <row r="29" spans="1:26" ht="25" customHeight="1">
      <c r="A29" s="172"/>
      <c r="B29" s="167" t="s">
        <v>112</v>
      </c>
      <c r="C29" s="173" t="s">
        <v>113</v>
      </c>
      <c r="D29" s="167" t="s">
        <v>114</v>
      </c>
      <c r="E29" s="167" t="s">
        <v>107</v>
      </c>
      <c r="F29" s="168">
        <v>3</v>
      </c>
      <c r="G29" s="174"/>
      <c r="H29" s="174"/>
      <c r="I29" s="169">
        <f>ROUND(F29*(G29+H29),2)</f>
        <v>0</v>
      </c>
      <c r="J29" s="167">
        <f>ROUND(F29*(N29),2)</f>
        <v>0</v>
      </c>
      <c r="K29" s="170">
        <f>ROUND(F29*(O29),2)</f>
        <v>0</v>
      </c>
      <c r="L29" s="170">
        <f>ROUND(F29*(G29),2)</f>
        <v>0</v>
      </c>
      <c r="M29" s="170">
        <f>ROUND(F29*(H29),2)</f>
        <v>0</v>
      </c>
      <c r="N29" s="170">
        <v>0</v>
      </c>
      <c r="O29" s="170"/>
      <c r="P29" s="175">
        <v>0</v>
      </c>
      <c r="Q29" s="175"/>
      <c r="R29" s="175">
        <v>0</v>
      </c>
      <c r="S29" s="175">
        <f>ROUND(F29*(P29),3)</f>
        <v>0</v>
      </c>
      <c r="T29" s="171"/>
      <c r="U29" s="171"/>
      <c r="V29" s="175">
        <f>ROUND(F29*(X29),3)</f>
        <v>0</v>
      </c>
      <c r="X29">
        <v>0</v>
      </c>
      <c r="Z29">
        <v>0</v>
      </c>
    </row>
    <row r="30" spans="1:26" ht="25" customHeight="1">
      <c r="A30" s="172"/>
      <c r="B30" s="167" t="s">
        <v>115</v>
      </c>
      <c r="C30" s="173" t="s">
        <v>116</v>
      </c>
      <c r="D30" s="167" t="s">
        <v>117</v>
      </c>
      <c r="E30" s="167" t="s">
        <v>107</v>
      </c>
      <c r="F30" s="168">
        <v>1</v>
      </c>
      <c r="G30" s="174"/>
      <c r="H30" s="174"/>
      <c r="I30" s="169">
        <f>ROUND(F30*(G30+H30),2)</f>
        <v>0</v>
      </c>
      <c r="J30" s="167">
        <f>ROUND(F30*(N30),2)</f>
        <v>0</v>
      </c>
      <c r="K30" s="170">
        <f>ROUND(F30*(O30),2)</f>
        <v>0</v>
      </c>
      <c r="L30" s="170">
        <f>ROUND(F30*(G30),2)</f>
        <v>0</v>
      </c>
      <c r="M30" s="170">
        <f>ROUND(F30*(H30),2)</f>
        <v>0</v>
      </c>
      <c r="N30" s="170">
        <v>0</v>
      </c>
      <c r="O30" s="170"/>
      <c r="P30" s="175">
        <v>0</v>
      </c>
      <c r="Q30" s="175"/>
      <c r="R30" s="175">
        <v>0</v>
      </c>
      <c r="S30" s="175">
        <f>ROUND(F30*(P30),3)</f>
        <v>0</v>
      </c>
      <c r="T30" s="171"/>
      <c r="U30" s="171"/>
      <c r="V30" s="175">
        <f>ROUND(F30*(X30),3)</f>
        <v>0</v>
      </c>
      <c r="X30">
        <v>0</v>
      </c>
      <c r="Z30">
        <v>0</v>
      </c>
    </row>
    <row r="31" spans="1:26" ht="25" customHeight="1">
      <c r="A31" s="172"/>
      <c r="B31" s="167" t="s">
        <v>115</v>
      </c>
      <c r="C31" s="173" t="s">
        <v>118</v>
      </c>
      <c r="D31" s="167" t="s">
        <v>119</v>
      </c>
      <c r="E31" s="167" t="s">
        <v>107</v>
      </c>
      <c r="F31" s="168">
        <v>1</v>
      </c>
      <c r="G31" s="174"/>
      <c r="H31" s="174"/>
      <c r="I31" s="169">
        <f>ROUND(F31*(G31+H31),2)</f>
        <v>0</v>
      </c>
      <c r="J31" s="167">
        <f>ROUND(F31*(N31),2)</f>
        <v>0</v>
      </c>
      <c r="K31" s="170">
        <f>ROUND(F31*(O31),2)</f>
        <v>0</v>
      </c>
      <c r="L31" s="170">
        <f>ROUND(F31*(G31),2)</f>
        <v>0</v>
      </c>
      <c r="M31" s="170">
        <f>ROUND(F31*(H31),2)</f>
        <v>0</v>
      </c>
      <c r="N31" s="170">
        <v>0</v>
      </c>
      <c r="O31" s="170"/>
      <c r="P31" s="175">
        <v>0</v>
      </c>
      <c r="Q31" s="175"/>
      <c r="R31" s="175">
        <v>0</v>
      </c>
      <c r="S31" s="175">
        <f>ROUND(F31*(P31),3)</f>
        <v>0</v>
      </c>
      <c r="T31" s="171"/>
      <c r="U31" s="171"/>
      <c r="V31" s="175">
        <f>ROUND(F31*(X31),3)</f>
        <v>0</v>
      </c>
      <c r="X31">
        <v>0</v>
      </c>
      <c r="Z31">
        <v>0</v>
      </c>
    </row>
    <row r="32" spans="1:26" ht="25" customHeight="1">
      <c r="A32" s="172"/>
      <c r="B32" s="167" t="s">
        <v>115</v>
      </c>
      <c r="C32" s="173" t="s">
        <v>120</v>
      </c>
      <c r="D32" s="167" t="s">
        <v>121</v>
      </c>
      <c r="E32" s="167" t="s">
        <v>107</v>
      </c>
      <c r="F32" s="168">
        <v>1</v>
      </c>
      <c r="G32" s="174"/>
      <c r="H32" s="174"/>
      <c r="I32" s="169">
        <f>ROUND(F32*(G32+H32),2)</f>
        <v>0</v>
      </c>
      <c r="J32" s="167">
        <f>ROUND(F32*(N32),2)</f>
        <v>0</v>
      </c>
      <c r="K32" s="170">
        <f>ROUND(F32*(O32),2)</f>
        <v>0</v>
      </c>
      <c r="L32" s="170">
        <f>ROUND(F32*(G32),2)</f>
        <v>0</v>
      </c>
      <c r="M32" s="170">
        <f>ROUND(F32*(H32),2)</f>
        <v>0</v>
      </c>
      <c r="N32" s="170">
        <v>0</v>
      </c>
      <c r="O32" s="170"/>
      <c r="P32" s="175">
        <v>0</v>
      </c>
      <c r="Q32" s="175"/>
      <c r="R32" s="175">
        <v>0</v>
      </c>
      <c r="S32" s="175">
        <f>ROUND(F32*(P32),3)</f>
        <v>0</v>
      </c>
      <c r="T32" s="171"/>
      <c r="U32" s="171"/>
      <c r="V32" s="175">
        <f>ROUND(F32*(X32),3)</f>
        <v>0</v>
      </c>
      <c r="X32">
        <v>0</v>
      </c>
      <c r="Z32">
        <v>0</v>
      </c>
    </row>
    <row r="33" spans="1:26">
      <c r="A33" s="134"/>
      <c r="B33" s="134"/>
      <c r="C33" s="156" t="s">
        <v>108</v>
      </c>
      <c r="D33" s="155" t="s">
        <v>66</v>
      </c>
      <c r="E33" s="134"/>
      <c r="F33" s="153"/>
      <c r="G33" s="138">
        <f>ROUND((SUM(L27:L32))/1,2)</f>
        <v>0</v>
      </c>
      <c r="H33" s="138">
        <f>ROUND((SUM(M27:M32))/1,2)</f>
        <v>0</v>
      </c>
      <c r="I33" s="138">
        <f>ROUND((SUM(I27:I32))/1,2)</f>
        <v>0</v>
      </c>
      <c r="J33" s="134"/>
      <c r="K33" s="134"/>
      <c r="L33" s="134">
        <f>ROUND((SUM(L27:L32))/1,2)</f>
        <v>0</v>
      </c>
      <c r="M33" s="134">
        <f>ROUND((SUM(M27:M32))/1,2)</f>
        <v>0</v>
      </c>
      <c r="N33" s="134"/>
      <c r="O33" s="134"/>
      <c r="P33" s="166"/>
      <c r="Q33" s="134"/>
      <c r="R33" s="134"/>
      <c r="S33" s="166">
        <f>ROUND((SUM(S27:S32))/1,2)</f>
        <v>0</v>
      </c>
      <c r="T33" s="125"/>
      <c r="U33" s="125"/>
      <c r="V33" s="166">
        <f>ROUND((SUM(V27:V32))/1,2)</f>
        <v>0</v>
      </c>
      <c r="W33" s="125"/>
      <c r="X33" s="125"/>
      <c r="Y33" s="125"/>
      <c r="Z33" s="125"/>
    </row>
    <row r="34" spans="1:26">
      <c r="A34" s="2"/>
      <c r="B34" s="2"/>
      <c r="C34" s="2"/>
      <c r="D34" s="2"/>
      <c r="E34" s="2"/>
      <c r="F34" s="147"/>
      <c r="G34" s="148"/>
      <c r="H34" s="148"/>
      <c r="I34" s="148"/>
      <c r="J34" s="2"/>
      <c r="K34" s="2"/>
      <c r="L34" s="2"/>
      <c r="M34" s="2"/>
      <c r="N34" s="2"/>
      <c r="O34" s="2"/>
      <c r="P34" s="2"/>
      <c r="Q34" s="2"/>
      <c r="R34" s="2"/>
      <c r="S34" s="2"/>
      <c r="V34" s="2"/>
    </row>
    <row r="35" spans="1:26">
      <c r="A35" s="134"/>
      <c r="B35" s="134"/>
      <c r="C35" s="156" t="s">
        <v>122</v>
      </c>
      <c r="D35" s="155" t="s">
        <v>67</v>
      </c>
      <c r="E35" s="134"/>
      <c r="F35" s="153"/>
      <c r="G35" s="154"/>
      <c r="H35" s="154"/>
      <c r="I35" s="154"/>
      <c r="J35" s="134"/>
      <c r="K35" s="134"/>
      <c r="L35" s="134"/>
      <c r="M35" s="134"/>
      <c r="N35" s="134"/>
      <c r="O35" s="134"/>
      <c r="P35" s="134"/>
      <c r="Q35" s="134"/>
      <c r="R35" s="134"/>
      <c r="S35" s="134"/>
      <c r="T35" s="125"/>
      <c r="U35" s="125"/>
      <c r="V35" s="134"/>
      <c r="W35" s="125"/>
      <c r="X35" s="125"/>
      <c r="Y35" s="125"/>
      <c r="Z35" s="125"/>
    </row>
    <row r="36" spans="1:26" ht="25" customHeight="1">
      <c r="A36" s="162"/>
      <c r="B36" s="157" t="s">
        <v>101</v>
      </c>
      <c r="C36" s="163" t="s">
        <v>123</v>
      </c>
      <c r="D36" s="157" t="s">
        <v>124</v>
      </c>
      <c r="E36" s="157" t="s">
        <v>125</v>
      </c>
      <c r="F36" s="158">
        <v>35.944499999999998</v>
      </c>
      <c r="G36" s="164"/>
      <c r="H36" s="164"/>
      <c r="I36" s="159">
        <f>ROUND(F36*(G36+H36),2)</f>
        <v>0</v>
      </c>
      <c r="J36" s="157">
        <f>ROUND(F36*(N36),2)</f>
        <v>0</v>
      </c>
      <c r="K36" s="160">
        <f>ROUND(F36*(O36),2)</f>
        <v>0</v>
      </c>
      <c r="L36" s="160">
        <f>ROUND(F36*(G36),2)</f>
        <v>0</v>
      </c>
      <c r="M36" s="160">
        <f>ROUND(F36*(H36),2)</f>
        <v>0</v>
      </c>
      <c r="N36" s="160">
        <v>0</v>
      </c>
      <c r="O36" s="160"/>
      <c r="P36" s="165">
        <v>0</v>
      </c>
      <c r="Q36" s="165"/>
      <c r="R36" s="165">
        <v>0</v>
      </c>
      <c r="S36" s="165">
        <f>ROUND(F36*(P36),3)</f>
        <v>0</v>
      </c>
      <c r="T36" s="161"/>
      <c r="U36" s="161"/>
      <c r="V36" s="165">
        <f>ROUND(F36*(X36),3)</f>
        <v>0</v>
      </c>
      <c r="X36">
        <v>0</v>
      </c>
      <c r="Z36">
        <v>0</v>
      </c>
    </row>
    <row r="37" spans="1:26">
      <c r="A37" s="134"/>
      <c r="B37" s="134"/>
      <c r="C37" s="156" t="s">
        <v>122</v>
      </c>
      <c r="D37" s="155" t="s">
        <v>67</v>
      </c>
      <c r="E37" s="134"/>
      <c r="F37" s="153"/>
      <c r="G37" s="138">
        <f>ROUND((SUM(L35:L36))/1,2)</f>
        <v>0</v>
      </c>
      <c r="H37" s="138">
        <f>ROUND((SUM(M35:M36))/1,2)</f>
        <v>0</v>
      </c>
      <c r="I37" s="138">
        <f>ROUND((SUM(I35:I36))/1,2)</f>
        <v>0</v>
      </c>
      <c r="J37" s="134"/>
      <c r="K37" s="134"/>
      <c r="L37" s="134">
        <f>ROUND((SUM(L35:L36))/1,2)</f>
        <v>0</v>
      </c>
      <c r="M37" s="134">
        <f>ROUND((SUM(M35:M36))/1,2)</f>
        <v>0</v>
      </c>
      <c r="N37" s="134"/>
      <c r="O37" s="134"/>
      <c r="P37" s="166"/>
      <c r="Q37" s="2"/>
      <c r="R37" s="2"/>
      <c r="S37" s="166">
        <f>ROUND((SUM(S35:S36))/1,2)</f>
        <v>0</v>
      </c>
      <c r="T37" s="1"/>
      <c r="U37" s="1"/>
      <c r="V37" s="166">
        <f>ROUND((SUM(V35:V36))/1,2)</f>
        <v>0</v>
      </c>
    </row>
    <row r="38" spans="1:26">
      <c r="A38" s="2"/>
      <c r="B38" s="2"/>
      <c r="C38" s="2"/>
      <c r="D38" s="2"/>
      <c r="E38" s="2"/>
      <c r="F38" s="147"/>
      <c r="G38" s="148"/>
      <c r="H38" s="148"/>
      <c r="I38" s="148"/>
      <c r="J38" s="2"/>
      <c r="K38" s="2"/>
      <c r="L38" s="2"/>
      <c r="M38" s="2"/>
      <c r="N38" s="2"/>
      <c r="O38" s="2"/>
      <c r="P38" s="2"/>
      <c r="Q38" s="2"/>
      <c r="R38" s="2"/>
      <c r="S38" s="2"/>
      <c r="V38" s="2"/>
    </row>
    <row r="39" spans="1:26">
      <c r="A39" s="134"/>
      <c r="B39" s="134"/>
      <c r="C39" s="134"/>
      <c r="D39" s="135" t="s">
        <v>62</v>
      </c>
      <c r="E39" s="134"/>
      <c r="F39" s="153"/>
      <c r="G39" s="138">
        <f>ROUND((SUM(L9:L38))/2,2)</f>
        <v>0</v>
      </c>
      <c r="H39" s="138">
        <f>ROUND((SUM(M9:M38))/2,2)</f>
        <v>0</v>
      </c>
      <c r="I39" s="138">
        <f>ROUND((SUM(I9:I38))/2,2)</f>
        <v>0</v>
      </c>
      <c r="J39" s="134"/>
      <c r="K39" s="134"/>
      <c r="L39" s="134">
        <f>ROUND((SUM(L9:L38))/2,2)</f>
        <v>0</v>
      </c>
      <c r="M39" s="134">
        <f>ROUND((SUM(M9:M38))/2,2)</f>
        <v>0</v>
      </c>
      <c r="N39" s="134"/>
      <c r="O39" s="134"/>
      <c r="P39" s="166"/>
      <c r="Q39" s="2"/>
      <c r="R39" s="2"/>
      <c r="S39" s="166">
        <f>ROUND((SUM(S9:S38))/2,2)</f>
        <v>35.950000000000003</v>
      </c>
      <c r="V39" s="166">
        <f>ROUND((SUM(V9:V38))/2,2)</f>
        <v>0</v>
      </c>
    </row>
    <row r="40" spans="1:26">
      <c r="A40" s="176"/>
      <c r="B40" s="176"/>
      <c r="C40" s="176"/>
      <c r="D40" s="176" t="s">
        <v>68</v>
      </c>
      <c r="E40" s="176"/>
      <c r="F40" s="177"/>
      <c r="G40" s="178">
        <f>ROUND((SUM(L9:L39))/3,2)</f>
        <v>0</v>
      </c>
      <c r="H40" s="178">
        <f>ROUND((SUM(M9:M39))/3,2)</f>
        <v>0</v>
      </c>
      <c r="I40" s="178">
        <f>ROUND((SUM(I9:I39))/3,2)</f>
        <v>0</v>
      </c>
      <c r="J40" s="176"/>
      <c r="K40" s="178">
        <f>ROUND((SUM(K9:K39))/3,2)</f>
        <v>0</v>
      </c>
      <c r="L40" s="176">
        <f>ROUND((SUM(L9:L39))/3,2)</f>
        <v>0</v>
      </c>
      <c r="M40" s="176">
        <f>ROUND((SUM(M9:M39))/3,2)</f>
        <v>0</v>
      </c>
      <c r="N40" s="176"/>
      <c r="O40" s="176"/>
      <c r="P40" s="177"/>
      <c r="Q40" s="176"/>
      <c r="R40" s="178"/>
      <c r="S40" s="177">
        <f>ROUND((SUM(S9:S39))/3,2)</f>
        <v>35.950000000000003</v>
      </c>
      <c r="T40" s="179"/>
      <c r="U40" s="179"/>
      <c r="V40" s="177">
        <f>ROUND((SUM(V9:V39))/3,2)</f>
        <v>0</v>
      </c>
      <c r="X40" s="139"/>
      <c r="Y40">
        <f>(SUM(Y9:Y39))</f>
        <v>0</v>
      </c>
      <c r="Z40">
        <f>(SUM(Z9:Z39))</f>
        <v>0</v>
      </c>
    </row>
    <row r="41" spans="1:26"/>
    <row r="42" spans="1:26"/>
    <row r="43" spans="1:26"/>
    <row r="44" spans="1:26"/>
    <row r="45" spans="1:26"/>
  </sheetData>
  <mergeCells count="3">
    <mergeCell ref="B1:H1"/>
    <mergeCell ref="B2:H2"/>
    <mergeCell ref="B3:H3"/>
  </mergeCells>
  <printOptions horizontalCentered="1" gridLines="1"/>
  <pageMargins left="0.7" right="6.9444444444444441E-3" top="0.75" bottom="0.75" header="0.3" footer="0.3"/>
  <pageSetup paperSize="9" scale="90" orientation="landscape" verticalDpi="0" r:id="rId1"/>
  <headerFooter>
    <oddHeader>&amp;C&amp;B&amp; Rozpočet MOBILNÝ DOM 25M2 , 3KS PARCELA KN -  C620-6, VÍŤAZ / vlastný objekt</oddHeader>
    <oddFooter>&amp;RStrana &amp;P z &amp;N    &amp;L&amp;7Spracované systémom Systematic® Kalkulus, tel.: 051 77 10 585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2</vt:i4>
      </vt:variant>
    </vt:vector>
  </HeadingPairs>
  <TitlesOfParts>
    <vt:vector size="6" baseType="lpstr">
      <vt:lpstr>Krycí list stavby</vt:lpstr>
      <vt:lpstr>Kryci_list 200714</vt:lpstr>
      <vt:lpstr>Rekap 200714</vt:lpstr>
      <vt:lpstr>SO 200714</vt:lpstr>
      <vt:lpstr>'Rekap 200714'!Názvy_tlače</vt:lpstr>
      <vt:lpstr>'SO 200714'!Názvy_tlače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 .</dc:creator>
  <cp:lastModifiedBy>Petra Kovářová</cp:lastModifiedBy>
  <cp:lastPrinted>2024-10-21T06:09:43Z</cp:lastPrinted>
  <dcterms:created xsi:type="dcterms:W3CDTF">2024-10-18T12:16:15Z</dcterms:created>
  <dcterms:modified xsi:type="dcterms:W3CDTF">2024-12-17T08:41:59Z</dcterms:modified>
</cp:coreProperties>
</file>