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Work\eFarmHolding\Fy_Agrika\_Legal\R2022\202203d-Vyzva-65-PRV-op4-1-RekonstrukciaMastaleD-Hyd\00x_VO_JOSEPHINE\"/>
    </mc:Choice>
  </mc:AlternateContent>
  <xr:revisionPtr revIDLastSave="0" documentId="13_ncr:1_{578B211A-079F-4DC8-8563-DDFD3DE147AC}" xr6:coauthVersionLast="47" xr6:coauthVersionMax="47" xr10:uidLastSave="{00000000-0000-0000-0000-000000000000}"/>
  <bookViews>
    <workbookView xWindow="1785" yWindow="1305" windowWidth="25665" windowHeight="14055" activeTab="2" xr2:uid="{00000000-000D-0000-FFFF-FFFF00000000}"/>
  </bookViews>
  <sheets>
    <sheet name="Rekapitulácia stavby" sheetId="1" r:id="rId1"/>
    <sheet name="24-58a-01-01 - Búracie práce" sheetId="2" r:id="rId2"/>
    <sheet name="24-58a-01-02-01 - Suterén " sheetId="3" r:id="rId3"/>
    <sheet name="24-58a-01-02-02 - Prízemie" sheetId="4" r:id="rId4"/>
    <sheet name="24-58a-01-02-03 - Poschod..." sheetId="5" r:id="rId5"/>
    <sheet name="24-58a-01-02-04 - Strecha..." sheetId="6" r:id="rId6"/>
    <sheet name="24-58a-01-02-05 - Zateple..." sheetId="7" r:id="rId7"/>
  </sheets>
  <definedNames>
    <definedName name="_xlnm._FilterDatabase" localSheetId="1" hidden="1">'24-58a-01-01 - Búracie práce'!$C$124:$K$184</definedName>
    <definedName name="_xlnm._FilterDatabase" localSheetId="2" hidden="1">'24-58a-01-02-01 - Suterén '!$C$136:$K$294</definedName>
    <definedName name="_xlnm._FilterDatabase" localSheetId="3" hidden="1">'24-58a-01-02-02 - Prízemie'!$C$135:$K$416</definedName>
    <definedName name="_xlnm._FilterDatabase" localSheetId="4" hidden="1">'24-58a-01-02-03 - Poschod...'!$C$126:$K$143</definedName>
    <definedName name="_xlnm._FilterDatabase" localSheetId="5" hidden="1">'24-58a-01-02-04 - Strecha...'!$C$133:$K$246</definedName>
    <definedName name="_xlnm._FilterDatabase" localSheetId="6" hidden="1">'24-58a-01-02-05 - Zateple...'!$C$129:$K$284</definedName>
    <definedName name="_xlnm.Print_Titles" localSheetId="1">'24-58a-01-01 - Búracie práce'!$124:$124</definedName>
    <definedName name="_xlnm.Print_Titles" localSheetId="2">'24-58a-01-02-01 - Suterén '!$136:$136</definedName>
    <definedName name="_xlnm.Print_Titles" localSheetId="3">'24-58a-01-02-02 - Prízemie'!$135:$135</definedName>
    <definedName name="_xlnm.Print_Titles" localSheetId="4">'24-58a-01-02-03 - Poschod...'!$126:$126</definedName>
    <definedName name="_xlnm.Print_Titles" localSheetId="5">'24-58a-01-02-04 - Strecha...'!$133:$133</definedName>
    <definedName name="_xlnm.Print_Titles" localSheetId="6">'24-58a-01-02-05 - Zateple...'!$129:$129</definedName>
    <definedName name="_xlnm.Print_Titles" localSheetId="0">'Rekapitulácia stavby'!$92:$92</definedName>
    <definedName name="_xlnm.Print_Area" localSheetId="1">'24-58a-01-01 - Búracie práce'!$C$4:$J$76,'24-58a-01-01 - Búracie práce'!$C$82:$J$104,'24-58a-01-01 - Búracie práce'!$C$110:$J$184</definedName>
    <definedName name="_xlnm.Print_Area" localSheetId="2">'24-58a-01-02-01 - Suterén '!$C$4:$J$76,'24-58a-01-02-01 - Suterén '!$C$82:$J$114,'24-58a-01-02-01 - Suterén '!$C$120:$J$294</definedName>
    <definedName name="_xlnm.Print_Area" localSheetId="3">'24-58a-01-02-02 - Prízemie'!$C$4:$J$76,'24-58a-01-02-02 - Prízemie'!$C$82:$J$113,'24-58a-01-02-02 - Prízemie'!$C$119:$J$416</definedName>
    <definedName name="_xlnm.Print_Area" localSheetId="4">'24-58a-01-02-03 - Poschod...'!$C$4:$J$76,'24-58a-01-02-03 - Poschod...'!$C$82:$J$104,'24-58a-01-02-03 - Poschod...'!$C$110:$J$143</definedName>
    <definedName name="_xlnm.Print_Area" localSheetId="5">'24-58a-01-02-04 - Strecha...'!$C$4:$J$76,'24-58a-01-02-04 - Strecha...'!$C$82:$J$111,'24-58a-01-02-04 - Strecha...'!$C$117:$J$246</definedName>
    <definedName name="_xlnm.Print_Area" localSheetId="6">'24-58a-01-02-05 - Zateple...'!$C$4:$J$76,'24-58a-01-02-05 - Zateple...'!$C$82:$J$107,'24-58a-01-02-05 - Zateple...'!$C$113:$J$284</definedName>
    <definedName name="_xlnm.Print_Area" localSheetId="0">'Rekapitulácia stavby'!$D$4:$AO$76,'Rekapitulácia stavby'!$C$82:$AQ$103</definedName>
  </definedNames>
  <calcPr calcId="191029"/>
</workbook>
</file>

<file path=xl/calcChain.xml><?xml version="1.0" encoding="utf-8"?>
<calcChain xmlns="http://schemas.openxmlformats.org/spreadsheetml/2006/main">
  <c r="J41" i="7" l="1"/>
  <c r="J40" i="7"/>
  <c r="AY102" i="1" s="1"/>
  <c r="J39" i="7"/>
  <c r="AX102" i="1" s="1"/>
  <c r="BI284" i="7"/>
  <c r="BH284" i="7"/>
  <c r="BG284" i="7"/>
  <c r="BE284" i="7"/>
  <c r="T284" i="7"/>
  <c r="R284" i="7"/>
  <c r="P284" i="7"/>
  <c r="BI283" i="7"/>
  <c r="BH283" i="7"/>
  <c r="BG283" i="7"/>
  <c r="BE283" i="7"/>
  <c r="T283" i="7"/>
  <c r="R283" i="7"/>
  <c r="P283" i="7"/>
  <c r="BI282" i="7"/>
  <c r="BH282" i="7"/>
  <c r="BG282" i="7"/>
  <c r="BE282" i="7"/>
  <c r="T282" i="7"/>
  <c r="R282" i="7"/>
  <c r="P282" i="7"/>
  <c r="BI280" i="7"/>
  <c r="BH280" i="7"/>
  <c r="BG280" i="7"/>
  <c r="BE280" i="7"/>
  <c r="T280" i="7"/>
  <c r="R280" i="7"/>
  <c r="P280" i="7"/>
  <c r="BI279" i="7"/>
  <c r="BH279" i="7"/>
  <c r="BG279" i="7"/>
  <c r="BE279" i="7"/>
  <c r="T279" i="7"/>
  <c r="R279" i="7"/>
  <c r="P279" i="7"/>
  <c r="BI278" i="7"/>
  <c r="BH278" i="7"/>
  <c r="BG278" i="7"/>
  <c r="BE278" i="7"/>
  <c r="T278" i="7"/>
  <c r="R278" i="7"/>
  <c r="P278" i="7"/>
  <c r="BI277" i="7"/>
  <c r="BH277" i="7"/>
  <c r="BG277" i="7"/>
  <c r="BE277" i="7"/>
  <c r="T277" i="7"/>
  <c r="R277" i="7"/>
  <c r="P277" i="7"/>
  <c r="BI272" i="7"/>
  <c r="BH272" i="7"/>
  <c r="BG272" i="7"/>
  <c r="BE272" i="7"/>
  <c r="T272" i="7"/>
  <c r="R272" i="7"/>
  <c r="P272" i="7"/>
  <c r="BI271" i="7"/>
  <c r="BH271" i="7"/>
  <c r="BG271" i="7"/>
  <c r="BE271" i="7"/>
  <c r="T271" i="7"/>
  <c r="R271" i="7"/>
  <c r="P271" i="7"/>
  <c r="BI263" i="7"/>
  <c r="BH263" i="7"/>
  <c r="BG263" i="7"/>
  <c r="BE263" i="7"/>
  <c r="T263" i="7"/>
  <c r="R263" i="7"/>
  <c r="P263" i="7"/>
  <c r="BI261" i="7"/>
  <c r="BH261" i="7"/>
  <c r="BG261" i="7"/>
  <c r="BE261" i="7"/>
  <c r="T261" i="7"/>
  <c r="R261" i="7"/>
  <c r="P261" i="7"/>
  <c r="BI257" i="7"/>
  <c r="BH257" i="7"/>
  <c r="BG257" i="7"/>
  <c r="BE257" i="7"/>
  <c r="T257" i="7"/>
  <c r="R257" i="7"/>
  <c r="P257" i="7"/>
  <c r="BI256" i="7"/>
  <c r="BH256" i="7"/>
  <c r="BG256" i="7"/>
  <c r="BE256" i="7"/>
  <c r="T256" i="7"/>
  <c r="R256" i="7"/>
  <c r="P256" i="7"/>
  <c r="BI255" i="7"/>
  <c r="BH255" i="7"/>
  <c r="BG255" i="7"/>
  <c r="BE255" i="7"/>
  <c r="T255" i="7"/>
  <c r="R255" i="7"/>
  <c r="P255" i="7"/>
  <c r="BI250" i="7"/>
  <c r="BH250" i="7"/>
  <c r="BG250" i="7"/>
  <c r="BE250" i="7"/>
  <c r="T250" i="7"/>
  <c r="R250" i="7"/>
  <c r="P250" i="7"/>
  <c r="BI247" i="7"/>
  <c r="BH247" i="7"/>
  <c r="BG247" i="7"/>
  <c r="BE247" i="7"/>
  <c r="T247" i="7"/>
  <c r="T246" i="7"/>
  <c r="R247" i="7"/>
  <c r="R246" i="7" s="1"/>
  <c r="P247" i="7"/>
  <c r="P246" i="7"/>
  <c r="BI233" i="7"/>
  <c r="BH233" i="7"/>
  <c r="BG233" i="7"/>
  <c r="BE233" i="7"/>
  <c r="T233" i="7"/>
  <c r="R233" i="7"/>
  <c r="P233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6" i="7"/>
  <c r="BH216" i="7"/>
  <c r="BG216" i="7"/>
  <c r="BE216" i="7"/>
  <c r="T216" i="7"/>
  <c r="R216" i="7"/>
  <c r="P216" i="7"/>
  <c r="BI214" i="7"/>
  <c r="BH214" i="7"/>
  <c r="BG214" i="7"/>
  <c r="BE214" i="7"/>
  <c r="T214" i="7"/>
  <c r="R214" i="7"/>
  <c r="P214" i="7"/>
  <c r="BI200" i="7"/>
  <c r="BH200" i="7"/>
  <c r="BG200" i="7"/>
  <c r="BE200" i="7"/>
  <c r="T200" i="7"/>
  <c r="R200" i="7"/>
  <c r="P200" i="7"/>
  <c r="BI185" i="7"/>
  <c r="BH185" i="7"/>
  <c r="BG185" i="7"/>
  <c r="BE185" i="7"/>
  <c r="T185" i="7"/>
  <c r="R185" i="7"/>
  <c r="P185" i="7"/>
  <c r="BI159" i="7"/>
  <c r="BH159" i="7"/>
  <c r="BG159" i="7"/>
  <c r="BE159" i="7"/>
  <c r="T159" i="7"/>
  <c r="R159" i="7"/>
  <c r="P159" i="7"/>
  <c r="BI133" i="7"/>
  <c r="BH133" i="7"/>
  <c r="BG133" i="7"/>
  <c r="BE133" i="7"/>
  <c r="T133" i="7"/>
  <c r="R133" i="7"/>
  <c r="P133" i="7"/>
  <c r="J127" i="7"/>
  <c r="J126" i="7"/>
  <c r="F126" i="7"/>
  <c r="F124" i="7"/>
  <c r="E122" i="7"/>
  <c r="J96" i="7"/>
  <c r="J95" i="7"/>
  <c r="F95" i="7"/>
  <c r="F93" i="7"/>
  <c r="E91" i="7"/>
  <c r="J22" i="7"/>
  <c r="E22" i="7"/>
  <c r="F127" i="7"/>
  <c r="J21" i="7"/>
  <c r="J16" i="7"/>
  <c r="J124" i="7" s="1"/>
  <c r="E7" i="7"/>
  <c r="E85" i="7" s="1"/>
  <c r="J41" i="6"/>
  <c r="J40" i="6"/>
  <c r="AY101" i="1"/>
  <c r="J39" i="6"/>
  <c r="AX101" i="1"/>
  <c r="BI235" i="6"/>
  <c r="BH235" i="6"/>
  <c r="BG235" i="6"/>
  <c r="BE235" i="6"/>
  <c r="T235" i="6"/>
  <c r="T234" i="6"/>
  <c r="R235" i="6"/>
  <c r="R234" i="6"/>
  <c r="P235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0" i="6"/>
  <c r="BH230" i="6"/>
  <c r="BG230" i="6"/>
  <c r="BE230" i="6"/>
  <c r="T230" i="6"/>
  <c r="R230" i="6"/>
  <c r="P230" i="6"/>
  <c r="BI228" i="6"/>
  <c r="BH228" i="6"/>
  <c r="BG228" i="6"/>
  <c r="BE228" i="6"/>
  <c r="T228" i="6"/>
  <c r="R228" i="6"/>
  <c r="P228" i="6"/>
  <c r="BI223" i="6"/>
  <c r="BH223" i="6"/>
  <c r="BG223" i="6"/>
  <c r="BE223" i="6"/>
  <c r="T223" i="6"/>
  <c r="R223" i="6"/>
  <c r="P223" i="6"/>
  <c r="BI221" i="6"/>
  <c r="BH221" i="6"/>
  <c r="BG221" i="6"/>
  <c r="BE221" i="6"/>
  <c r="T221" i="6"/>
  <c r="R221" i="6"/>
  <c r="P221" i="6"/>
  <c r="BI219" i="6"/>
  <c r="BH219" i="6"/>
  <c r="BG219" i="6"/>
  <c r="BE219" i="6"/>
  <c r="T219" i="6"/>
  <c r="R219" i="6"/>
  <c r="P219" i="6"/>
  <c r="BI217" i="6"/>
  <c r="BH217" i="6"/>
  <c r="BG217" i="6"/>
  <c r="BE217" i="6"/>
  <c r="T217" i="6"/>
  <c r="R217" i="6"/>
  <c r="P217" i="6"/>
  <c r="BI215" i="6"/>
  <c r="BH215" i="6"/>
  <c r="BG215" i="6"/>
  <c r="BE215" i="6"/>
  <c r="T215" i="6"/>
  <c r="R215" i="6"/>
  <c r="P215" i="6"/>
  <c r="BI213" i="6"/>
  <c r="BH213" i="6"/>
  <c r="BG213" i="6"/>
  <c r="BE213" i="6"/>
  <c r="T213" i="6"/>
  <c r="R213" i="6"/>
  <c r="P213" i="6"/>
  <c r="BI211" i="6"/>
  <c r="BH211" i="6"/>
  <c r="BG211" i="6"/>
  <c r="BE211" i="6"/>
  <c r="T211" i="6"/>
  <c r="R211" i="6"/>
  <c r="P211" i="6"/>
  <c r="BI209" i="6"/>
  <c r="BH209" i="6"/>
  <c r="BG209" i="6"/>
  <c r="BE209" i="6"/>
  <c r="T209" i="6"/>
  <c r="R209" i="6"/>
  <c r="P209" i="6"/>
  <c r="BI207" i="6"/>
  <c r="BH207" i="6"/>
  <c r="BG207" i="6"/>
  <c r="BE207" i="6"/>
  <c r="T207" i="6"/>
  <c r="R207" i="6"/>
  <c r="P207" i="6"/>
  <c r="BI205" i="6"/>
  <c r="BH205" i="6"/>
  <c r="BG205" i="6"/>
  <c r="BE205" i="6"/>
  <c r="T205" i="6"/>
  <c r="R205" i="6"/>
  <c r="P205" i="6"/>
  <c r="BI203" i="6"/>
  <c r="BH203" i="6"/>
  <c r="BG203" i="6"/>
  <c r="BE203" i="6"/>
  <c r="T203" i="6"/>
  <c r="R203" i="6"/>
  <c r="P203" i="6"/>
  <c r="BI201" i="6"/>
  <c r="BH201" i="6"/>
  <c r="BG201" i="6"/>
  <c r="BE201" i="6"/>
  <c r="T201" i="6"/>
  <c r="R201" i="6"/>
  <c r="P201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6" i="6"/>
  <c r="BH196" i="6"/>
  <c r="BG196" i="6"/>
  <c r="BE196" i="6"/>
  <c r="T196" i="6"/>
  <c r="R196" i="6"/>
  <c r="P196" i="6"/>
  <c r="BI194" i="6"/>
  <c r="BH194" i="6"/>
  <c r="BG194" i="6"/>
  <c r="BE194" i="6"/>
  <c r="T194" i="6"/>
  <c r="R194" i="6"/>
  <c r="P194" i="6"/>
  <c r="BI192" i="6"/>
  <c r="BH192" i="6"/>
  <c r="BG192" i="6"/>
  <c r="BE192" i="6"/>
  <c r="T192" i="6"/>
  <c r="R192" i="6"/>
  <c r="P192" i="6"/>
  <c r="BI190" i="6"/>
  <c r="BH190" i="6"/>
  <c r="BG190" i="6"/>
  <c r="BE190" i="6"/>
  <c r="T190" i="6"/>
  <c r="R190" i="6"/>
  <c r="P190" i="6"/>
  <c r="BI188" i="6"/>
  <c r="BH188" i="6"/>
  <c r="BG188" i="6"/>
  <c r="BE188" i="6"/>
  <c r="T188" i="6"/>
  <c r="R188" i="6"/>
  <c r="P188" i="6"/>
  <c r="BI186" i="6"/>
  <c r="BH186" i="6"/>
  <c r="BG186" i="6"/>
  <c r="BE186" i="6"/>
  <c r="T186" i="6"/>
  <c r="R186" i="6"/>
  <c r="P186" i="6"/>
  <c r="BI183" i="6"/>
  <c r="BH183" i="6"/>
  <c r="BG183" i="6"/>
  <c r="BE183" i="6"/>
  <c r="T183" i="6"/>
  <c r="R183" i="6"/>
  <c r="P183" i="6"/>
  <c r="BI179" i="6"/>
  <c r="BH179" i="6"/>
  <c r="BG179" i="6"/>
  <c r="BE179" i="6"/>
  <c r="T179" i="6"/>
  <c r="R179" i="6"/>
  <c r="P179" i="6"/>
  <c r="BI176" i="6"/>
  <c r="BH176" i="6"/>
  <c r="BG176" i="6"/>
  <c r="BE176" i="6"/>
  <c r="T176" i="6"/>
  <c r="R176" i="6"/>
  <c r="P176" i="6"/>
  <c r="BI174" i="6"/>
  <c r="BH174" i="6"/>
  <c r="BG174" i="6"/>
  <c r="BE174" i="6"/>
  <c r="T174" i="6"/>
  <c r="R174" i="6"/>
  <c r="P174" i="6"/>
  <c r="BI163" i="6"/>
  <c r="BH163" i="6"/>
  <c r="BG163" i="6"/>
  <c r="BE163" i="6"/>
  <c r="T163" i="6"/>
  <c r="R163" i="6"/>
  <c r="P163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48" i="6"/>
  <c r="BH148" i="6"/>
  <c r="BG148" i="6"/>
  <c r="BE148" i="6"/>
  <c r="T148" i="6"/>
  <c r="R148" i="6"/>
  <c r="P148" i="6"/>
  <c r="BI146" i="6"/>
  <c r="BH146" i="6"/>
  <c r="BG146" i="6"/>
  <c r="BE146" i="6"/>
  <c r="T146" i="6"/>
  <c r="R146" i="6"/>
  <c r="P146" i="6"/>
  <c r="BI143" i="6"/>
  <c r="BH143" i="6"/>
  <c r="BG143" i="6"/>
  <c r="BE143" i="6"/>
  <c r="T143" i="6"/>
  <c r="R143" i="6"/>
  <c r="P143" i="6"/>
  <c r="BI141" i="6"/>
  <c r="BH141" i="6"/>
  <c r="BG141" i="6"/>
  <c r="BE141" i="6"/>
  <c r="T141" i="6"/>
  <c r="R141" i="6"/>
  <c r="P141" i="6"/>
  <c r="BI137" i="6"/>
  <c r="BH137" i="6"/>
  <c r="BG137" i="6"/>
  <c r="BE137" i="6"/>
  <c r="T137" i="6"/>
  <c r="T136" i="6" s="1"/>
  <c r="T135" i="6" s="1"/>
  <c r="R137" i="6"/>
  <c r="R136" i="6"/>
  <c r="R135" i="6"/>
  <c r="P137" i="6"/>
  <c r="P136" i="6" s="1"/>
  <c r="P135" i="6" s="1"/>
  <c r="J131" i="6"/>
  <c r="J130" i="6"/>
  <c r="F130" i="6"/>
  <c r="F128" i="6"/>
  <c r="E126" i="6"/>
  <c r="J96" i="6"/>
  <c r="J95" i="6"/>
  <c r="F95" i="6"/>
  <c r="F93" i="6"/>
  <c r="E91" i="6"/>
  <c r="J22" i="6"/>
  <c r="E22" i="6"/>
  <c r="F131" i="6"/>
  <c r="J21" i="6"/>
  <c r="J16" i="6"/>
  <c r="J93" i="6" s="1"/>
  <c r="E7" i="6"/>
  <c r="E120" i="6"/>
  <c r="J41" i="5"/>
  <c r="J40" i="5"/>
  <c r="AY100" i="1"/>
  <c r="J39" i="5"/>
  <c r="AX100" i="1" s="1"/>
  <c r="BI143" i="5"/>
  <c r="BH143" i="5"/>
  <c r="BG143" i="5"/>
  <c r="BE143" i="5"/>
  <c r="T143" i="5"/>
  <c r="T142" i="5"/>
  <c r="R143" i="5"/>
  <c r="R142" i="5" s="1"/>
  <c r="P143" i="5"/>
  <c r="P142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0" i="5"/>
  <c r="BH130" i="5"/>
  <c r="BG130" i="5"/>
  <c r="BE130" i="5"/>
  <c r="T130" i="5"/>
  <c r="R130" i="5"/>
  <c r="P130" i="5"/>
  <c r="J124" i="5"/>
  <c r="J123" i="5"/>
  <c r="F123" i="5"/>
  <c r="F121" i="5"/>
  <c r="E119" i="5"/>
  <c r="J96" i="5"/>
  <c r="J95" i="5"/>
  <c r="F95" i="5"/>
  <c r="F93" i="5"/>
  <c r="E91" i="5"/>
  <c r="J22" i="5"/>
  <c r="E22" i="5"/>
  <c r="F124" i="5" s="1"/>
  <c r="J21" i="5"/>
  <c r="J16" i="5"/>
  <c r="J121" i="5" s="1"/>
  <c r="E7" i="5"/>
  <c r="E113" i="5"/>
  <c r="J41" i="4"/>
  <c r="J40" i="4"/>
  <c r="AY99" i="1"/>
  <c r="J39" i="4"/>
  <c r="AX99" i="1"/>
  <c r="BI408" i="4"/>
  <c r="BH408" i="4"/>
  <c r="BG408" i="4"/>
  <c r="BE408" i="4"/>
  <c r="T408" i="4"/>
  <c r="R408" i="4"/>
  <c r="P408" i="4"/>
  <c r="P398" i="4"/>
  <c r="BI399" i="4"/>
  <c r="BH399" i="4"/>
  <c r="BG399" i="4"/>
  <c r="BE399" i="4"/>
  <c r="T399" i="4"/>
  <c r="T398" i="4" s="1"/>
  <c r="R399" i="4"/>
  <c r="R398" i="4" s="1"/>
  <c r="P399" i="4"/>
  <c r="BI397" i="4"/>
  <c r="BH397" i="4"/>
  <c r="BG397" i="4"/>
  <c r="BE397" i="4"/>
  <c r="T397" i="4"/>
  <c r="R397" i="4"/>
  <c r="P397" i="4"/>
  <c r="BI389" i="4"/>
  <c r="BH389" i="4"/>
  <c r="BG389" i="4"/>
  <c r="BE389" i="4"/>
  <c r="T389" i="4"/>
  <c r="R389" i="4"/>
  <c r="P389" i="4"/>
  <c r="BI382" i="4"/>
  <c r="BH382" i="4"/>
  <c r="BG382" i="4"/>
  <c r="BE382" i="4"/>
  <c r="T382" i="4"/>
  <c r="R382" i="4"/>
  <c r="P382" i="4"/>
  <c r="BI380" i="4"/>
  <c r="BH380" i="4"/>
  <c r="BG380" i="4"/>
  <c r="BE380" i="4"/>
  <c r="T380" i="4"/>
  <c r="R380" i="4"/>
  <c r="P380" i="4"/>
  <c r="BI378" i="4"/>
  <c r="BH378" i="4"/>
  <c r="BG378" i="4"/>
  <c r="BE378" i="4"/>
  <c r="T378" i="4"/>
  <c r="R378" i="4"/>
  <c r="P378" i="4"/>
  <c r="BI368" i="4"/>
  <c r="BH368" i="4"/>
  <c r="BG368" i="4"/>
  <c r="BE368" i="4"/>
  <c r="T368" i="4"/>
  <c r="R368" i="4"/>
  <c r="P368" i="4"/>
  <c r="BI366" i="4"/>
  <c r="BH366" i="4"/>
  <c r="BG366" i="4"/>
  <c r="BE366" i="4"/>
  <c r="T366" i="4"/>
  <c r="R366" i="4"/>
  <c r="P366" i="4"/>
  <c r="BI362" i="4"/>
  <c r="BH362" i="4"/>
  <c r="BG362" i="4"/>
  <c r="BE362" i="4"/>
  <c r="T362" i="4"/>
  <c r="R362" i="4"/>
  <c r="P362" i="4"/>
  <c r="BI360" i="4"/>
  <c r="BH360" i="4"/>
  <c r="BG360" i="4"/>
  <c r="BE360" i="4"/>
  <c r="T360" i="4"/>
  <c r="R360" i="4"/>
  <c r="P360" i="4"/>
  <c r="BI358" i="4"/>
  <c r="BH358" i="4"/>
  <c r="BG358" i="4"/>
  <c r="BE358" i="4"/>
  <c r="T358" i="4"/>
  <c r="R358" i="4"/>
  <c r="P358" i="4"/>
  <c r="BI347" i="4"/>
  <c r="BH347" i="4"/>
  <c r="BG347" i="4"/>
  <c r="BE347" i="4"/>
  <c r="T347" i="4"/>
  <c r="R347" i="4"/>
  <c r="P347" i="4"/>
  <c r="BI336" i="4"/>
  <c r="BH336" i="4"/>
  <c r="BG336" i="4"/>
  <c r="BE336" i="4"/>
  <c r="T336" i="4"/>
  <c r="R336" i="4"/>
  <c r="P336" i="4"/>
  <c r="BI334" i="4"/>
  <c r="BH334" i="4"/>
  <c r="BG334" i="4"/>
  <c r="BE334" i="4"/>
  <c r="T334" i="4"/>
  <c r="R334" i="4"/>
  <c r="P334" i="4"/>
  <c r="BI324" i="4"/>
  <c r="BH324" i="4"/>
  <c r="BG324" i="4"/>
  <c r="BE324" i="4"/>
  <c r="T324" i="4"/>
  <c r="R324" i="4"/>
  <c r="P324" i="4"/>
  <c r="BI322" i="4"/>
  <c r="BH322" i="4"/>
  <c r="BG322" i="4"/>
  <c r="BE322" i="4"/>
  <c r="T322" i="4"/>
  <c r="R322" i="4"/>
  <c r="P322" i="4"/>
  <c r="BI320" i="4"/>
  <c r="BH320" i="4"/>
  <c r="BG320" i="4"/>
  <c r="BE320" i="4"/>
  <c r="T320" i="4"/>
  <c r="R320" i="4"/>
  <c r="P320" i="4"/>
  <c r="BI307" i="4"/>
  <c r="BH307" i="4"/>
  <c r="BG307" i="4"/>
  <c r="BE307" i="4"/>
  <c r="T307" i="4"/>
  <c r="R307" i="4"/>
  <c r="P307" i="4"/>
  <c r="BI296" i="4"/>
  <c r="BH296" i="4"/>
  <c r="BG296" i="4"/>
  <c r="BE296" i="4"/>
  <c r="T296" i="4"/>
  <c r="R296" i="4"/>
  <c r="P296" i="4"/>
  <c r="BI294" i="4"/>
  <c r="BH294" i="4"/>
  <c r="BG294" i="4"/>
  <c r="BE294" i="4"/>
  <c r="T294" i="4"/>
  <c r="R294" i="4"/>
  <c r="P294" i="4"/>
  <c r="BI292" i="4"/>
  <c r="BH292" i="4"/>
  <c r="BG292" i="4"/>
  <c r="BE292" i="4"/>
  <c r="T292" i="4"/>
  <c r="R292" i="4"/>
  <c r="P292" i="4"/>
  <c r="BI289" i="4"/>
  <c r="BH289" i="4"/>
  <c r="BG289" i="4"/>
  <c r="BE289" i="4"/>
  <c r="T289" i="4"/>
  <c r="T288" i="4"/>
  <c r="R289" i="4"/>
  <c r="R288" i="4" s="1"/>
  <c r="P289" i="4"/>
  <c r="P288" i="4"/>
  <c r="BI276" i="4"/>
  <c r="BH276" i="4"/>
  <c r="BG276" i="4"/>
  <c r="BE276" i="4"/>
  <c r="T276" i="4"/>
  <c r="R276" i="4"/>
  <c r="P276" i="4"/>
  <c r="BI264" i="4"/>
  <c r="BH264" i="4"/>
  <c r="BG264" i="4"/>
  <c r="BE264" i="4"/>
  <c r="T264" i="4"/>
  <c r="T263" i="4" s="1"/>
  <c r="R264" i="4"/>
  <c r="R263" i="4" s="1"/>
  <c r="P264" i="4"/>
  <c r="P263" i="4" s="1"/>
  <c r="BI261" i="4"/>
  <c r="BH261" i="4"/>
  <c r="BG261" i="4"/>
  <c r="BE261" i="4"/>
  <c r="T261" i="4"/>
  <c r="R261" i="4"/>
  <c r="P261" i="4"/>
  <c r="BI251" i="4"/>
  <c r="BH251" i="4"/>
  <c r="BG251" i="4"/>
  <c r="BE251" i="4"/>
  <c r="T251" i="4"/>
  <c r="R251" i="4"/>
  <c r="P251" i="4"/>
  <c r="BI240" i="4"/>
  <c r="BH240" i="4"/>
  <c r="BG240" i="4"/>
  <c r="BE240" i="4"/>
  <c r="T240" i="4"/>
  <c r="R240" i="4"/>
  <c r="P240" i="4"/>
  <c r="BI228" i="4"/>
  <c r="BH228" i="4"/>
  <c r="BG228" i="4"/>
  <c r="BE228" i="4"/>
  <c r="T228" i="4"/>
  <c r="R228" i="4"/>
  <c r="P228" i="4"/>
  <c r="BI216" i="4"/>
  <c r="BH216" i="4"/>
  <c r="BG216" i="4"/>
  <c r="BE216" i="4"/>
  <c r="T216" i="4"/>
  <c r="R216" i="4"/>
  <c r="P216" i="4"/>
  <c r="BI204" i="4"/>
  <c r="BH204" i="4"/>
  <c r="BG204" i="4"/>
  <c r="BE204" i="4"/>
  <c r="T204" i="4"/>
  <c r="R204" i="4"/>
  <c r="P204" i="4"/>
  <c r="BI192" i="4"/>
  <c r="BH192" i="4"/>
  <c r="BG192" i="4"/>
  <c r="BE192" i="4"/>
  <c r="T192" i="4"/>
  <c r="R192" i="4"/>
  <c r="P192" i="4"/>
  <c r="BI180" i="4"/>
  <c r="BH180" i="4"/>
  <c r="BG180" i="4"/>
  <c r="BE180" i="4"/>
  <c r="T180" i="4"/>
  <c r="R180" i="4"/>
  <c r="P180" i="4"/>
  <c r="BI168" i="4"/>
  <c r="BH168" i="4"/>
  <c r="BG168" i="4"/>
  <c r="BE168" i="4"/>
  <c r="T168" i="4"/>
  <c r="R168" i="4"/>
  <c r="P168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5" i="4"/>
  <c r="BH155" i="4"/>
  <c r="BG155" i="4"/>
  <c r="BE155" i="4"/>
  <c r="T155" i="4"/>
  <c r="R155" i="4"/>
  <c r="P155" i="4"/>
  <c r="BI148" i="4"/>
  <c r="BH148" i="4"/>
  <c r="BG148" i="4"/>
  <c r="BE148" i="4"/>
  <c r="T148" i="4"/>
  <c r="R148" i="4"/>
  <c r="P148" i="4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J133" i="4"/>
  <c r="J132" i="4"/>
  <c r="F132" i="4"/>
  <c r="F130" i="4"/>
  <c r="E128" i="4"/>
  <c r="J96" i="4"/>
  <c r="J95" i="4"/>
  <c r="F95" i="4"/>
  <c r="F93" i="4"/>
  <c r="E91" i="4"/>
  <c r="J22" i="4"/>
  <c r="E22" i="4"/>
  <c r="F133" i="4" s="1"/>
  <c r="J21" i="4"/>
  <c r="J16" i="4"/>
  <c r="J93" i="4" s="1"/>
  <c r="E7" i="4"/>
  <c r="E122" i="4" s="1"/>
  <c r="J41" i="3"/>
  <c r="J40" i="3"/>
  <c r="AY98" i="1" s="1"/>
  <c r="J39" i="3"/>
  <c r="AX98" i="1"/>
  <c r="BI285" i="3"/>
  <c r="BH285" i="3"/>
  <c r="BG285" i="3"/>
  <c r="BE285" i="3"/>
  <c r="T285" i="3"/>
  <c r="R285" i="3"/>
  <c r="P285" i="3"/>
  <c r="BI275" i="3"/>
  <c r="BH275" i="3"/>
  <c r="BG275" i="3"/>
  <c r="BE275" i="3"/>
  <c r="T275" i="3"/>
  <c r="T274" i="3" s="1"/>
  <c r="R275" i="3"/>
  <c r="R274" i="3" s="1"/>
  <c r="P275" i="3"/>
  <c r="P274" i="3" s="1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0" i="3"/>
  <c r="BH270" i="3"/>
  <c r="BG270" i="3"/>
  <c r="BE270" i="3"/>
  <c r="T270" i="3"/>
  <c r="R270" i="3"/>
  <c r="P270" i="3"/>
  <c r="BI268" i="3"/>
  <c r="BH268" i="3"/>
  <c r="BG268" i="3"/>
  <c r="BE268" i="3"/>
  <c r="T268" i="3"/>
  <c r="R268" i="3"/>
  <c r="P268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2" i="3"/>
  <c r="BH262" i="3"/>
  <c r="BG262" i="3"/>
  <c r="BE262" i="3"/>
  <c r="T262" i="3"/>
  <c r="R262" i="3"/>
  <c r="P262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4" i="3"/>
  <c r="BH254" i="3"/>
  <c r="BG254" i="3"/>
  <c r="BE254" i="3"/>
  <c r="T254" i="3"/>
  <c r="R254" i="3"/>
  <c r="P254" i="3"/>
  <c r="BI252" i="3"/>
  <c r="BH252" i="3"/>
  <c r="BG252" i="3"/>
  <c r="BE252" i="3"/>
  <c r="T252" i="3"/>
  <c r="R252" i="3"/>
  <c r="P252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5" i="3"/>
  <c r="BH245" i="3"/>
  <c r="BG245" i="3"/>
  <c r="BE245" i="3"/>
  <c r="T245" i="3"/>
  <c r="T244" i="3" s="1"/>
  <c r="R245" i="3"/>
  <c r="R244" i="3" s="1"/>
  <c r="P245" i="3"/>
  <c r="P244" i="3" s="1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0" i="3"/>
  <c r="BH230" i="3"/>
  <c r="BG230" i="3"/>
  <c r="BE230" i="3"/>
  <c r="T230" i="3"/>
  <c r="R230" i="3"/>
  <c r="P230" i="3"/>
  <c r="BI227" i="3"/>
  <c r="BH227" i="3"/>
  <c r="BG227" i="3"/>
  <c r="BE227" i="3"/>
  <c r="T227" i="3"/>
  <c r="R227" i="3"/>
  <c r="P227" i="3"/>
  <c r="BI225" i="3"/>
  <c r="BH225" i="3"/>
  <c r="BG225" i="3"/>
  <c r="BE225" i="3"/>
  <c r="T225" i="3"/>
  <c r="R225" i="3"/>
  <c r="P225" i="3"/>
  <c r="BI223" i="3"/>
  <c r="BH223" i="3"/>
  <c r="BG223" i="3"/>
  <c r="BE223" i="3"/>
  <c r="T223" i="3"/>
  <c r="R223" i="3"/>
  <c r="P223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2" i="3"/>
  <c r="BH212" i="3"/>
  <c r="BG212" i="3"/>
  <c r="BE212" i="3"/>
  <c r="T212" i="3"/>
  <c r="R212" i="3"/>
  <c r="P212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4" i="3"/>
  <c r="BH204" i="3"/>
  <c r="BG204" i="3"/>
  <c r="BE204" i="3"/>
  <c r="T204" i="3"/>
  <c r="R204" i="3"/>
  <c r="P204" i="3"/>
  <c r="BI199" i="3"/>
  <c r="BH199" i="3"/>
  <c r="BG199" i="3"/>
  <c r="BE199" i="3"/>
  <c r="T199" i="3"/>
  <c r="R199" i="3"/>
  <c r="P199" i="3"/>
  <c r="BI194" i="3"/>
  <c r="BH194" i="3"/>
  <c r="BG194" i="3"/>
  <c r="BE194" i="3"/>
  <c r="T194" i="3"/>
  <c r="R194" i="3"/>
  <c r="P194" i="3"/>
  <c r="BI189" i="3"/>
  <c r="BH189" i="3"/>
  <c r="BG189" i="3"/>
  <c r="BE189" i="3"/>
  <c r="T189" i="3"/>
  <c r="R189" i="3"/>
  <c r="P189" i="3"/>
  <c r="BI184" i="3"/>
  <c r="BH184" i="3"/>
  <c r="BG184" i="3"/>
  <c r="BE184" i="3"/>
  <c r="T184" i="3"/>
  <c r="R184" i="3"/>
  <c r="P184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1" i="3"/>
  <c r="BH171" i="3"/>
  <c r="BG171" i="3"/>
  <c r="BE171" i="3"/>
  <c r="T171" i="3"/>
  <c r="T170" i="3"/>
  <c r="R171" i="3"/>
  <c r="R170" i="3"/>
  <c r="P171" i="3"/>
  <c r="P170" i="3"/>
  <c r="BI168" i="3"/>
  <c r="BH168" i="3"/>
  <c r="BG168" i="3"/>
  <c r="BE168" i="3"/>
  <c r="T168" i="3"/>
  <c r="R168" i="3"/>
  <c r="P168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56" i="3"/>
  <c r="BH156" i="3"/>
  <c r="BG156" i="3"/>
  <c r="BE156" i="3"/>
  <c r="T156" i="3"/>
  <c r="R156" i="3"/>
  <c r="P156" i="3"/>
  <c r="BI151" i="3"/>
  <c r="BH151" i="3"/>
  <c r="BG151" i="3"/>
  <c r="BE151" i="3"/>
  <c r="T151" i="3"/>
  <c r="R151" i="3"/>
  <c r="P151" i="3"/>
  <c r="BI146" i="3"/>
  <c r="BH146" i="3"/>
  <c r="BG146" i="3"/>
  <c r="BE146" i="3"/>
  <c r="T146" i="3"/>
  <c r="R146" i="3"/>
  <c r="P146" i="3"/>
  <c r="BI140" i="3"/>
  <c r="BH140" i="3"/>
  <c r="BG140" i="3"/>
  <c r="BE140" i="3"/>
  <c r="T140" i="3"/>
  <c r="R140" i="3"/>
  <c r="P140" i="3"/>
  <c r="J134" i="3"/>
  <c r="J133" i="3"/>
  <c r="F133" i="3"/>
  <c r="F131" i="3"/>
  <c r="E129" i="3"/>
  <c r="J96" i="3"/>
  <c r="J95" i="3"/>
  <c r="F95" i="3"/>
  <c r="F93" i="3"/>
  <c r="E91" i="3"/>
  <c r="J22" i="3"/>
  <c r="E22" i="3"/>
  <c r="F134" i="3"/>
  <c r="J21" i="3"/>
  <c r="J16" i="3"/>
  <c r="J131" i="3" s="1"/>
  <c r="E7" i="3"/>
  <c r="E123" i="3" s="1"/>
  <c r="J39" i="2"/>
  <c r="J38" i="2"/>
  <c r="AY96" i="1"/>
  <c r="J37" i="2"/>
  <c r="AX96" i="1"/>
  <c r="BI181" i="2"/>
  <c r="BH181" i="2"/>
  <c r="BG181" i="2"/>
  <c r="BE181" i="2"/>
  <c r="T181" i="2"/>
  <c r="T180" i="2"/>
  <c r="R181" i="2"/>
  <c r="R180" i="2"/>
  <c r="P181" i="2"/>
  <c r="P180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32" i="2"/>
  <c r="BH132" i="2"/>
  <c r="BG132" i="2"/>
  <c r="BE132" i="2"/>
  <c r="T132" i="2"/>
  <c r="R132" i="2"/>
  <c r="P132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4" i="2"/>
  <c r="J93" i="2"/>
  <c r="F93" i="2"/>
  <c r="F91" i="2"/>
  <c r="E89" i="2"/>
  <c r="J20" i="2"/>
  <c r="E20" i="2"/>
  <c r="F122" i="2"/>
  <c r="J19" i="2"/>
  <c r="J14" i="2"/>
  <c r="J91" i="2" s="1"/>
  <c r="E7" i="2"/>
  <c r="E85" i="2" s="1"/>
  <c r="L90" i="1"/>
  <c r="AM90" i="1"/>
  <c r="AM89" i="1"/>
  <c r="L89" i="1"/>
  <c r="AM87" i="1"/>
  <c r="L87" i="1"/>
  <c r="L85" i="1"/>
  <c r="L84" i="1"/>
  <c r="BK181" i="2"/>
  <c r="J170" i="2"/>
  <c r="J158" i="2"/>
  <c r="BK141" i="2"/>
  <c r="BK167" i="2"/>
  <c r="BK148" i="2"/>
  <c r="BK178" i="2"/>
  <c r="J145" i="2"/>
  <c r="BK128" i="2"/>
  <c r="BK166" i="2"/>
  <c r="BK164" i="2"/>
  <c r="BK158" i="2"/>
  <c r="BK145" i="2"/>
  <c r="J128" i="2"/>
  <c r="BK273" i="3"/>
  <c r="J264" i="3"/>
  <c r="BK259" i="3"/>
  <c r="J250" i="3"/>
  <c r="BK243" i="3"/>
  <c r="J235" i="3"/>
  <c r="BK227" i="3"/>
  <c r="J223" i="3"/>
  <c r="BK208" i="3"/>
  <c r="BK189" i="3"/>
  <c r="J180" i="3"/>
  <c r="J168" i="3"/>
  <c r="J151" i="3"/>
  <c r="BK272" i="3"/>
  <c r="BK264" i="3"/>
  <c r="BK250" i="3"/>
  <c r="J242" i="3"/>
  <c r="BK230" i="3"/>
  <c r="J212" i="3"/>
  <c r="BK194" i="3"/>
  <c r="BK140" i="3"/>
  <c r="BK266" i="3"/>
  <c r="BK223" i="3"/>
  <c r="J210" i="3"/>
  <c r="J194" i="3"/>
  <c r="J171" i="3"/>
  <c r="BK176" i="3"/>
  <c r="J140" i="3"/>
  <c r="J368" i="4"/>
  <c r="J322" i="4"/>
  <c r="J296" i="4"/>
  <c r="J251" i="4"/>
  <c r="J162" i="4"/>
  <c r="BK399" i="4"/>
  <c r="BK378" i="4"/>
  <c r="BK322" i="4"/>
  <c r="J216" i="4"/>
  <c r="J180" i="4"/>
  <c r="J143" i="4"/>
  <c r="J380" i="4"/>
  <c r="J336" i="4"/>
  <c r="J289" i="4"/>
  <c r="BK240" i="4"/>
  <c r="BK148" i="4"/>
  <c r="BK408" i="4"/>
  <c r="J362" i="4"/>
  <c r="BK294" i="4"/>
  <c r="BK261" i="4"/>
  <c r="BK180" i="4"/>
  <c r="BK140" i="5"/>
  <c r="J143" i="5"/>
  <c r="BK132" i="5"/>
  <c r="BK143" i="5"/>
  <c r="J223" i="6"/>
  <c r="J207" i="6"/>
  <c r="BK190" i="6"/>
  <c r="BK176" i="6"/>
  <c r="J233" i="6"/>
  <c r="BK228" i="6"/>
  <c r="BK196" i="6"/>
  <c r="J174" i="6"/>
  <c r="J143" i="6"/>
  <c r="J235" i="6"/>
  <c r="BK221" i="6"/>
  <c r="J209" i="6"/>
  <c r="BK194" i="6"/>
  <c r="J153" i="6"/>
  <c r="BK230" i="6"/>
  <c r="J213" i="6"/>
  <c r="J201" i="6"/>
  <c r="BK192" i="6"/>
  <c r="J179" i="6"/>
  <c r="BK137" i="6"/>
  <c r="BK271" i="7"/>
  <c r="J216" i="7"/>
  <c r="BK284" i="7"/>
  <c r="J279" i="7"/>
  <c r="BK261" i="7"/>
  <c r="BK216" i="7"/>
  <c r="J283" i="7"/>
  <c r="J261" i="7"/>
  <c r="J247" i="7"/>
  <c r="BK283" i="7"/>
  <c r="BK279" i="7"/>
  <c r="BK247" i="7"/>
  <c r="J214" i="7"/>
  <c r="BK133" i="7"/>
  <c r="J174" i="2"/>
  <c r="BK165" i="2"/>
  <c r="J156" i="2"/>
  <c r="BK174" i="2"/>
  <c r="BK154" i="2"/>
  <c r="BK132" i="2"/>
  <c r="BK160" i="2"/>
  <c r="J143" i="2"/>
  <c r="AS97" i="1"/>
  <c r="BK285" i="3"/>
  <c r="J270" i="3"/>
  <c r="BK262" i="3"/>
  <c r="BK254" i="3"/>
  <c r="J248" i="3"/>
  <c r="BK242" i="3"/>
  <c r="BK233" i="3"/>
  <c r="J225" i="3"/>
  <c r="BK212" i="3"/>
  <c r="BK181" i="3"/>
  <c r="BK171" i="3"/>
  <c r="J161" i="3"/>
  <c r="J266" i="3"/>
  <c r="J254" i="3"/>
  <c r="BK245" i="3"/>
  <c r="BK232" i="3"/>
  <c r="BK218" i="3"/>
  <c r="BK206" i="3"/>
  <c r="BK180" i="3"/>
  <c r="J272" i="3"/>
  <c r="J218" i="3"/>
  <c r="J206" i="3"/>
  <c r="BK178" i="3"/>
  <c r="J146" i="3"/>
  <c r="J399" i="4"/>
  <c r="J360" i="4"/>
  <c r="J324" i="4"/>
  <c r="J294" i="4"/>
  <c r="J228" i="4"/>
  <c r="J155" i="4"/>
  <c r="BK382" i="4"/>
  <c r="BK336" i="4"/>
  <c r="J264" i="4"/>
  <c r="J168" i="4"/>
  <c r="J139" i="4"/>
  <c r="BK362" i="4"/>
  <c r="J320" i="4"/>
  <c r="J276" i="4"/>
  <c r="BK204" i="4"/>
  <c r="J397" i="4"/>
  <c r="J347" i="4"/>
  <c r="BK292" i="4"/>
  <c r="J192" i="4"/>
  <c r="BK139" i="4"/>
  <c r="J132" i="5"/>
  <c r="BK134" i="5"/>
  <c r="J134" i="5"/>
  <c r="BK233" i="6"/>
  <c r="BK209" i="6"/>
  <c r="BK198" i="6"/>
  <c r="J163" i="6"/>
  <c r="BK232" i="6"/>
  <c r="BK213" i="6"/>
  <c r="J192" i="6"/>
  <c r="BK153" i="6"/>
  <c r="J137" i="6"/>
  <c r="J232" i="6"/>
  <c r="BK215" i="6"/>
  <c r="J198" i="6"/>
  <c r="BK163" i="6"/>
  <c r="J228" i="6"/>
  <c r="J211" i="6"/>
  <c r="BK199" i="6"/>
  <c r="J183" i="6"/>
  <c r="J148" i="6"/>
  <c r="J277" i="7"/>
  <c r="J250" i="7"/>
  <c r="BK218" i="7"/>
  <c r="J271" i="7"/>
  <c r="J255" i="7"/>
  <c r="BK159" i="7"/>
  <c r="J280" i="7"/>
  <c r="J257" i="7"/>
  <c r="J218" i="7"/>
  <c r="J159" i="7"/>
  <c r="J178" i="3"/>
  <c r="BK156" i="3"/>
  <c r="BK270" i="3"/>
  <c r="J262" i="3"/>
  <c r="BK252" i="3"/>
  <c r="J243" i="3"/>
  <c r="BK235" i="3"/>
  <c r="J227" i="3"/>
  <c r="BK204" i="3"/>
  <c r="J156" i="3"/>
  <c r="J275" i="3"/>
  <c r="J259" i="3"/>
  <c r="BK217" i="3"/>
  <c r="J204" i="3"/>
  <c r="J189" i="3"/>
  <c r="J163" i="3"/>
  <c r="BK161" i="3"/>
  <c r="J378" i="4"/>
  <c r="BK347" i="4"/>
  <c r="BK276" i="4"/>
  <c r="BK216" i="4"/>
  <c r="J141" i="4"/>
  <c r="BK389" i="4"/>
  <c r="BK368" i="4"/>
  <c r="BK320" i="4"/>
  <c r="J160" i="4"/>
  <c r="BK397" i="4"/>
  <c r="BK366" i="4"/>
  <c r="J334" i="4"/>
  <c r="J261" i="4"/>
  <c r="BK155" i="4"/>
  <c r="BK141" i="4"/>
  <c r="BK358" i="4"/>
  <c r="BK296" i="4"/>
  <c r="BK251" i="4"/>
  <c r="BK162" i="4"/>
  <c r="BK138" i="5"/>
  <c r="J140" i="5"/>
  <c r="BK130" i="5"/>
  <c r="J219" i="6"/>
  <c r="BK203" i="6"/>
  <c r="BK188" i="6"/>
  <c r="BK143" i="6"/>
  <c r="BK223" i="6"/>
  <c r="J199" i="6"/>
  <c r="BK186" i="6"/>
  <c r="J151" i="6"/>
  <c r="BK141" i="6"/>
  <c r="BK219" i="6"/>
  <c r="BK205" i="6"/>
  <c r="J186" i="6"/>
  <c r="BK148" i="6"/>
  <c r="BK217" i="6"/>
  <c r="J205" i="6"/>
  <c r="J190" i="6"/>
  <c r="BK174" i="6"/>
  <c r="BK280" i="7"/>
  <c r="BK257" i="7"/>
  <c r="BK214" i="7"/>
  <c r="BK282" i="7"/>
  <c r="BK272" i="7"/>
  <c r="BK250" i="7"/>
  <c r="BK200" i="7"/>
  <c r="J272" i="7"/>
  <c r="BK256" i="7"/>
  <c r="BK185" i="7"/>
  <c r="BK277" i="7"/>
  <c r="J233" i="7"/>
  <c r="J185" i="7"/>
  <c r="J178" i="2"/>
  <c r="J167" i="2"/>
  <c r="J164" i="2"/>
  <c r="J148" i="2"/>
  <c r="BK170" i="2"/>
  <c r="J166" i="2"/>
  <c r="J141" i="2"/>
  <c r="BK156" i="2"/>
  <c r="J132" i="2"/>
  <c r="J181" i="2"/>
  <c r="J165" i="2"/>
  <c r="J160" i="2"/>
  <c r="J154" i="2"/>
  <c r="BK143" i="2"/>
  <c r="BK275" i="3"/>
  <c r="J268" i="3"/>
  <c r="BK260" i="3"/>
  <c r="J252" i="3"/>
  <c r="J245" i="3"/>
  <c r="BK237" i="3"/>
  <c r="J230" i="3"/>
  <c r="J217" i="3"/>
  <c r="BK199" i="3"/>
  <c r="J184" i="3"/>
  <c r="J176" i="3"/>
  <c r="BK163" i="3"/>
  <c r="BK146" i="3"/>
  <c r="BK268" i="3"/>
  <c r="J260" i="3"/>
  <c r="BK248" i="3"/>
  <c r="J237" i="3"/>
  <c r="J233" i="3"/>
  <c r="BK225" i="3"/>
  <c r="BK210" i="3"/>
  <c r="BK184" i="3"/>
  <c r="J285" i="3"/>
  <c r="J273" i="3"/>
  <c r="J232" i="3"/>
  <c r="J208" i="3"/>
  <c r="J199" i="3"/>
  <c r="J181" i="3"/>
  <c r="BK151" i="3"/>
  <c r="BK168" i="3"/>
  <c r="J382" i="4"/>
  <c r="J358" i="4"/>
  <c r="J307" i="4"/>
  <c r="J292" i="4"/>
  <c r="BK168" i="4"/>
  <c r="J408" i="4"/>
  <c r="BK380" i="4"/>
  <c r="BK334" i="4"/>
  <c r="J204" i="4"/>
  <c r="BK192" i="4"/>
  <c r="J148" i="4"/>
  <c r="J389" i="4"/>
  <c r="BK360" i="4"/>
  <c r="BK307" i="4"/>
  <c r="BK264" i="4"/>
  <c r="BK228" i="4"/>
  <c r="BK143" i="4"/>
  <c r="J366" i="4"/>
  <c r="BK324" i="4"/>
  <c r="BK289" i="4"/>
  <c r="J240" i="4"/>
  <c r="BK160" i="4"/>
  <c r="J136" i="5"/>
  <c r="BK136" i="5"/>
  <c r="J138" i="5"/>
  <c r="J130" i="5"/>
  <c r="J230" i="6"/>
  <c r="BK211" i="6"/>
  <c r="BK201" i="6"/>
  <c r="BK183" i="6"/>
  <c r="J141" i="6"/>
  <c r="J215" i="6"/>
  <c r="J194" i="6"/>
  <c r="J176" i="6"/>
  <c r="BK146" i="6"/>
  <c r="BK235" i="6"/>
  <c r="J217" i="6"/>
  <c r="J203" i="6"/>
  <c r="BK179" i="6"/>
  <c r="J146" i="6"/>
  <c r="J221" i="6"/>
  <c r="BK207" i="6"/>
  <c r="J196" i="6"/>
  <c r="J188" i="6"/>
  <c r="BK151" i="6"/>
  <c r="BK278" i="7"/>
  <c r="BK255" i="7"/>
  <c r="J284" i="7"/>
  <c r="J278" i="7"/>
  <c r="J256" i="7"/>
  <c r="BK219" i="7"/>
  <c r="J133" i="7"/>
  <c r="J263" i="7"/>
  <c r="BK233" i="7"/>
  <c r="J282" i="7"/>
  <c r="BK263" i="7"/>
  <c r="J219" i="7"/>
  <c r="J200" i="7"/>
  <c r="T127" i="2" l="1"/>
  <c r="T126" i="2" s="1"/>
  <c r="T169" i="2"/>
  <c r="T168" i="2" s="1"/>
  <c r="T139" i="3"/>
  <c r="T160" i="3"/>
  <c r="R175" i="3"/>
  <c r="T183" i="3"/>
  <c r="P229" i="3"/>
  <c r="T247" i="3"/>
  <c r="P253" i="3"/>
  <c r="P246" i="3" s="1"/>
  <c r="P265" i="3"/>
  <c r="R138" i="4"/>
  <c r="BK147" i="4"/>
  <c r="J147" i="4"/>
  <c r="J103" i="4" s="1"/>
  <c r="R167" i="4"/>
  <c r="T291" i="4"/>
  <c r="P335" i="4"/>
  <c r="BK361" i="4"/>
  <c r="J361" i="4"/>
  <c r="J110" i="4"/>
  <c r="T361" i="4"/>
  <c r="T381" i="4"/>
  <c r="P129" i="5"/>
  <c r="P128" i="5"/>
  <c r="P127" i="5"/>
  <c r="AU100" i="1" s="1"/>
  <c r="P140" i="6"/>
  <c r="P145" i="6"/>
  <c r="R150" i="6"/>
  <c r="P191" i="6"/>
  <c r="T191" i="6"/>
  <c r="P202" i="6"/>
  <c r="P229" i="6"/>
  <c r="T229" i="6"/>
  <c r="BK127" i="2"/>
  <c r="J127" i="2"/>
  <c r="J100" i="2"/>
  <c r="BK169" i="2"/>
  <c r="R139" i="3"/>
  <c r="R160" i="3"/>
  <c r="BK175" i="3"/>
  <c r="J175" i="3" s="1"/>
  <c r="J105" i="3" s="1"/>
  <c r="P183" i="3"/>
  <c r="T229" i="3"/>
  <c r="BK247" i="3"/>
  <c r="J247" i="3"/>
  <c r="J110" i="3"/>
  <c r="BK253" i="3"/>
  <c r="J253" i="3" s="1"/>
  <c r="J111" i="3" s="1"/>
  <c r="BK265" i="3"/>
  <c r="J265" i="3"/>
  <c r="J112" i="3" s="1"/>
  <c r="BK138" i="4"/>
  <c r="J138" i="4"/>
  <c r="J102" i="4"/>
  <c r="T147" i="4"/>
  <c r="P167" i="4"/>
  <c r="P291" i="4"/>
  <c r="T335" i="4"/>
  <c r="R361" i="4"/>
  <c r="P381" i="4"/>
  <c r="BK129" i="5"/>
  <c r="J129" i="5"/>
  <c r="J102" i="5" s="1"/>
  <c r="T140" i="6"/>
  <c r="R145" i="6"/>
  <c r="T145" i="6"/>
  <c r="T150" i="6"/>
  <c r="R191" i="6"/>
  <c r="R202" i="6"/>
  <c r="BK229" i="6"/>
  <c r="J229" i="6" s="1"/>
  <c r="J109" i="6" s="1"/>
  <c r="P132" i="7"/>
  <c r="BK213" i="7"/>
  <c r="J213" i="7" s="1"/>
  <c r="J103" i="7" s="1"/>
  <c r="T213" i="7"/>
  <c r="T131" i="7" s="1"/>
  <c r="P249" i="7"/>
  <c r="P248" i="7" s="1"/>
  <c r="P127" i="2"/>
  <c r="P126" i="2"/>
  <c r="R169" i="2"/>
  <c r="R168" i="2" s="1"/>
  <c r="BK139" i="3"/>
  <c r="J139" i="3"/>
  <c r="J102" i="3"/>
  <c r="BK160" i="3"/>
  <c r="J160" i="3"/>
  <c r="J103" i="3"/>
  <c r="T175" i="3"/>
  <c r="BK183" i="3"/>
  <c r="J183" i="3"/>
  <c r="J106" i="3"/>
  <c r="R229" i="3"/>
  <c r="P247" i="3"/>
  <c r="T253" i="3"/>
  <c r="T265" i="3"/>
  <c r="P138" i="4"/>
  <c r="P147" i="4"/>
  <c r="T167" i="4"/>
  <c r="T137" i="4" s="1"/>
  <c r="BK291" i="4"/>
  <c r="J291" i="4" s="1"/>
  <c r="J108" i="4" s="1"/>
  <c r="BK335" i="4"/>
  <c r="J335" i="4"/>
  <c r="J109" i="4" s="1"/>
  <c r="R335" i="4"/>
  <c r="P361" i="4"/>
  <c r="BK381" i="4"/>
  <c r="J381" i="4" s="1"/>
  <c r="J111" i="4" s="1"/>
  <c r="R381" i="4"/>
  <c r="R129" i="5"/>
  <c r="R128" i="5" s="1"/>
  <c r="R127" i="5" s="1"/>
  <c r="R140" i="6"/>
  <c r="BK145" i="6"/>
  <c r="J145" i="6" s="1"/>
  <c r="J105" i="6" s="1"/>
  <c r="P150" i="6"/>
  <c r="BK191" i="6"/>
  <c r="J191" i="6" s="1"/>
  <c r="J107" i="6" s="1"/>
  <c r="BK202" i="6"/>
  <c r="J202" i="6"/>
  <c r="J108" i="6" s="1"/>
  <c r="T202" i="6"/>
  <c r="R229" i="6"/>
  <c r="R132" i="7"/>
  <c r="P213" i="7"/>
  <c r="BK249" i="7"/>
  <c r="J249" i="7"/>
  <c r="J106" i="7"/>
  <c r="R249" i="7"/>
  <c r="R248" i="7"/>
  <c r="R127" i="2"/>
  <c r="R126" i="2"/>
  <c r="R125" i="2" s="1"/>
  <c r="P169" i="2"/>
  <c r="P168" i="2"/>
  <c r="P139" i="3"/>
  <c r="P138" i="3" s="1"/>
  <c r="P137" i="3" s="1"/>
  <c r="AU98" i="1" s="1"/>
  <c r="P160" i="3"/>
  <c r="P175" i="3"/>
  <c r="R183" i="3"/>
  <c r="BK229" i="3"/>
  <c r="J229" i="3"/>
  <c r="J107" i="3" s="1"/>
  <c r="R247" i="3"/>
  <c r="R253" i="3"/>
  <c r="R265" i="3"/>
  <c r="T138" i="4"/>
  <c r="R147" i="4"/>
  <c r="BK167" i="4"/>
  <c r="J167" i="4" s="1"/>
  <c r="J104" i="4" s="1"/>
  <c r="R291" i="4"/>
  <c r="R290" i="4"/>
  <c r="T129" i="5"/>
  <c r="T128" i="5"/>
  <c r="T127" i="5"/>
  <c r="BK140" i="6"/>
  <c r="J140" i="6" s="1"/>
  <c r="J104" i="6" s="1"/>
  <c r="BK150" i="6"/>
  <c r="J150" i="6"/>
  <c r="J106" i="6" s="1"/>
  <c r="BK132" i="7"/>
  <c r="J132" i="7"/>
  <c r="J102" i="7"/>
  <c r="T132" i="7"/>
  <c r="R213" i="7"/>
  <c r="T249" i="7"/>
  <c r="T248" i="7" s="1"/>
  <c r="BK244" i="3"/>
  <c r="J244" i="3"/>
  <c r="J108" i="3"/>
  <c r="BK274" i="3"/>
  <c r="J274" i="3"/>
  <c r="J113" i="3"/>
  <c r="BK288" i="4"/>
  <c r="J288" i="4" s="1"/>
  <c r="J106" i="4" s="1"/>
  <c r="BK142" i="5"/>
  <c r="J142" i="5"/>
  <c r="J103" i="5" s="1"/>
  <c r="BK180" i="2"/>
  <c r="J180" i="2"/>
  <c r="J103" i="2"/>
  <c r="BK234" i="6"/>
  <c r="J234" i="6"/>
  <c r="J110" i="6"/>
  <c r="BK170" i="3"/>
  <c r="J170" i="3" s="1"/>
  <c r="J104" i="3" s="1"/>
  <c r="BK263" i="4"/>
  <c r="J263" i="4"/>
  <c r="J105" i="4" s="1"/>
  <c r="BK398" i="4"/>
  <c r="J398" i="4"/>
  <c r="J112" i="4"/>
  <c r="BK136" i="6"/>
  <c r="J136" i="6"/>
  <c r="J102" i="6"/>
  <c r="BK246" i="7"/>
  <c r="J246" i="7" s="1"/>
  <c r="J104" i="7" s="1"/>
  <c r="E116" i="7"/>
  <c r="BF133" i="7"/>
  <c r="BF159" i="7"/>
  <c r="BF185" i="7"/>
  <c r="BF219" i="7"/>
  <c r="BF255" i="7"/>
  <c r="BF256" i="7"/>
  <c r="BF261" i="7"/>
  <c r="BF278" i="7"/>
  <c r="BK135" i="6"/>
  <c r="J135" i="6" s="1"/>
  <c r="J101" i="6" s="1"/>
  <c r="J93" i="7"/>
  <c r="BF200" i="7"/>
  <c r="BF247" i="7"/>
  <c r="BF250" i="7"/>
  <c r="BF271" i="7"/>
  <c r="BF282" i="7"/>
  <c r="F96" i="7"/>
  <c r="BF218" i="7"/>
  <c r="BF257" i="7"/>
  <c r="BF277" i="7"/>
  <c r="BF283" i="7"/>
  <c r="BF284" i="7"/>
  <c r="BF214" i="7"/>
  <c r="BF216" i="7"/>
  <c r="BF233" i="7"/>
  <c r="BF263" i="7"/>
  <c r="BF272" i="7"/>
  <c r="BF279" i="7"/>
  <c r="BF280" i="7"/>
  <c r="F96" i="6"/>
  <c r="BF148" i="6"/>
  <c r="BF151" i="6"/>
  <c r="BF176" i="6"/>
  <c r="BF179" i="6"/>
  <c r="BF188" i="6"/>
  <c r="BF194" i="6"/>
  <c r="BF198" i="6"/>
  <c r="BF199" i="6"/>
  <c r="BF203" i="6"/>
  <c r="BF219" i="6"/>
  <c r="BF223" i="6"/>
  <c r="BF228" i="6"/>
  <c r="BF233" i="6"/>
  <c r="E85" i="6"/>
  <c r="J128" i="6"/>
  <c r="BF143" i="6"/>
  <c r="BF146" i="6"/>
  <c r="BF153" i="6"/>
  <c r="BF183" i="6"/>
  <c r="BF186" i="6"/>
  <c r="BF196" i="6"/>
  <c r="BF213" i="6"/>
  <c r="BF215" i="6"/>
  <c r="BF230" i="6"/>
  <c r="BF235" i="6"/>
  <c r="BF137" i="6"/>
  <c r="BF141" i="6"/>
  <c r="BF163" i="6"/>
  <c r="BF174" i="6"/>
  <c r="BF190" i="6"/>
  <c r="BF232" i="6"/>
  <c r="BF192" i="6"/>
  <c r="BF201" i="6"/>
  <c r="BF205" i="6"/>
  <c r="BF207" i="6"/>
  <c r="BF209" i="6"/>
  <c r="BF211" i="6"/>
  <c r="BF217" i="6"/>
  <c r="BF221" i="6"/>
  <c r="F96" i="5"/>
  <c r="J93" i="5"/>
  <c r="BF130" i="5"/>
  <c r="BF136" i="5"/>
  <c r="BF138" i="5"/>
  <c r="E85" i="5"/>
  <c r="BF140" i="5"/>
  <c r="BF132" i="5"/>
  <c r="BF134" i="5"/>
  <c r="BF143" i="5"/>
  <c r="BF160" i="4"/>
  <c r="BF180" i="4"/>
  <c r="BF294" i="4"/>
  <c r="BF336" i="4"/>
  <c r="BF360" i="4"/>
  <c r="BF368" i="4"/>
  <c r="BF399" i="4"/>
  <c r="F96" i="4"/>
  <c r="J130" i="4"/>
  <c r="BF141" i="4"/>
  <c r="BF143" i="4"/>
  <c r="BF148" i="4"/>
  <c r="BF168" i="4"/>
  <c r="BF228" i="4"/>
  <c r="BF251" i="4"/>
  <c r="BF276" i="4"/>
  <c r="BF292" i="4"/>
  <c r="BF307" i="4"/>
  <c r="BF324" i="4"/>
  <c r="BF334" i="4"/>
  <c r="BF382" i="4"/>
  <c r="BK138" i="3"/>
  <c r="E85" i="4"/>
  <c r="BF155" i="4"/>
  <c r="BF162" i="4"/>
  <c r="BF204" i="4"/>
  <c r="BF261" i="4"/>
  <c r="BF320" i="4"/>
  <c r="BF347" i="4"/>
  <c r="BF378" i="4"/>
  <c r="BF389" i="4"/>
  <c r="BF408" i="4"/>
  <c r="BF139" i="4"/>
  <c r="BF192" i="4"/>
  <c r="BF216" i="4"/>
  <c r="BF240" i="4"/>
  <c r="BF264" i="4"/>
  <c r="BF289" i="4"/>
  <c r="BF296" i="4"/>
  <c r="BF322" i="4"/>
  <c r="BF358" i="4"/>
  <c r="BF362" i="4"/>
  <c r="BF366" i="4"/>
  <c r="BF380" i="4"/>
  <c r="BF397" i="4"/>
  <c r="J169" i="2"/>
  <c r="J102" i="2"/>
  <c r="E85" i="3"/>
  <c r="F96" i="3"/>
  <c r="BF171" i="3"/>
  <c r="J93" i="3"/>
  <c r="BF140" i="3"/>
  <c r="BF161" i="3"/>
  <c r="BF168" i="3"/>
  <c r="BF181" i="3"/>
  <c r="BF223" i="3"/>
  <c r="BF225" i="3"/>
  <c r="BF227" i="3"/>
  <c r="BF230" i="3"/>
  <c r="BF232" i="3"/>
  <c r="BF250" i="3"/>
  <c r="BF252" i="3"/>
  <c r="BF259" i="3"/>
  <c r="BF260" i="3"/>
  <c r="BF262" i="3"/>
  <c r="BF266" i="3"/>
  <c r="BF268" i="3"/>
  <c r="BF275" i="3"/>
  <c r="BF151" i="3"/>
  <c r="BF180" i="3"/>
  <c r="BF184" i="3"/>
  <c r="BF189" i="3"/>
  <c r="BF194" i="3"/>
  <c r="BF206" i="3"/>
  <c r="BF212" i="3"/>
  <c r="BF237" i="3"/>
  <c r="BF242" i="3"/>
  <c r="BF243" i="3"/>
  <c r="BF248" i="3"/>
  <c r="BF254" i="3"/>
  <c r="BF270" i="3"/>
  <c r="BF272" i="3"/>
  <c r="BF273" i="3"/>
  <c r="BF146" i="3"/>
  <c r="BF156" i="3"/>
  <c r="BF163" i="3"/>
  <c r="BF176" i="3"/>
  <c r="BF178" i="3"/>
  <c r="BF199" i="3"/>
  <c r="BF204" i="3"/>
  <c r="BF208" i="3"/>
  <c r="BF210" i="3"/>
  <c r="BF217" i="3"/>
  <c r="BF218" i="3"/>
  <c r="BF233" i="3"/>
  <c r="BF235" i="3"/>
  <c r="BF245" i="3"/>
  <c r="BF264" i="3"/>
  <c r="BF285" i="3"/>
  <c r="J119" i="2"/>
  <c r="BF128" i="2"/>
  <c r="BF148" i="2"/>
  <c r="BF160" i="2"/>
  <c r="BF164" i="2"/>
  <c r="BF166" i="2"/>
  <c r="BF170" i="2"/>
  <c r="BF174" i="2"/>
  <c r="F94" i="2"/>
  <c r="E113" i="2"/>
  <c r="BF141" i="2"/>
  <c r="BF158" i="2"/>
  <c r="BF165" i="2"/>
  <c r="BF181" i="2"/>
  <c r="BF132" i="2"/>
  <c r="BF143" i="2"/>
  <c r="BF145" i="2"/>
  <c r="BF154" i="2"/>
  <c r="BF156" i="2"/>
  <c r="BF167" i="2"/>
  <c r="BF178" i="2"/>
  <c r="F38" i="2"/>
  <c r="BC96" i="1" s="1"/>
  <c r="AS95" i="1"/>
  <c r="AS94" i="1"/>
  <c r="F40" i="3"/>
  <c r="BC98" i="1" s="1"/>
  <c r="J37" i="4"/>
  <c r="AV99" i="1"/>
  <c r="F40" i="4"/>
  <c r="BC99" i="1" s="1"/>
  <c r="F41" i="6"/>
  <c r="BD101" i="1"/>
  <c r="F41" i="7"/>
  <c r="BD102" i="1" s="1"/>
  <c r="F39" i="7"/>
  <c r="BB102" i="1"/>
  <c r="F37" i="2"/>
  <c r="BB96" i="1" s="1"/>
  <c r="J35" i="2"/>
  <c r="AV96" i="1"/>
  <c r="F37" i="3"/>
  <c r="AZ98" i="1" s="1"/>
  <c r="F41" i="3"/>
  <c r="BD98" i="1"/>
  <c r="F39" i="4"/>
  <c r="BB99" i="1" s="1"/>
  <c r="J37" i="5"/>
  <c r="AV100" i="1"/>
  <c r="F40" i="6"/>
  <c r="BC101" i="1" s="1"/>
  <c r="F35" i="2"/>
  <c r="AZ96" i="1"/>
  <c r="J37" i="3"/>
  <c r="AV98" i="1" s="1"/>
  <c r="F37" i="4"/>
  <c r="AZ99" i="1"/>
  <c r="F39" i="5"/>
  <c r="BB100" i="1" s="1"/>
  <c r="F39" i="6"/>
  <c r="BB101" i="1"/>
  <c r="F39" i="2"/>
  <c r="BD96" i="1" s="1"/>
  <c r="F39" i="3"/>
  <c r="BB98" i="1"/>
  <c r="F41" i="4"/>
  <c r="BD99" i="1"/>
  <c r="F37" i="5"/>
  <c r="AZ100" i="1" s="1"/>
  <c r="F40" i="5"/>
  <c r="BC100" i="1"/>
  <c r="F41" i="5"/>
  <c r="BD100" i="1" s="1"/>
  <c r="F37" i="6"/>
  <c r="AZ101" i="1"/>
  <c r="J37" i="6"/>
  <c r="AV101" i="1" s="1"/>
  <c r="F37" i="7"/>
  <c r="AZ102" i="1"/>
  <c r="F40" i="7"/>
  <c r="BC102" i="1" s="1"/>
  <c r="J37" i="7"/>
  <c r="AV102" i="1"/>
  <c r="T125" i="2" l="1"/>
  <c r="BK246" i="3"/>
  <c r="J246" i="3" s="1"/>
  <c r="J109" i="3" s="1"/>
  <c r="T130" i="7"/>
  <c r="P137" i="4"/>
  <c r="P131" i="7"/>
  <c r="P130" i="7"/>
  <c r="AU102" i="1"/>
  <c r="T290" i="4"/>
  <c r="T246" i="3"/>
  <c r="R131" i="7"/>
  <c r="R130" i="7"/>
  <c r="R139" i="6"/>
  <c r="R134" i="6"/>
  <c r="P290" i="4"/>
  <c r="P139" i="6"/>
  <c r="P134" i="6" s="1"/>
  <c r="AU101" i="1" s="1"/>
  <c r="R137" i="4"/>
  <c r="R136" i="4"/>
  <c r="T138" i="3"/>
  <c r="T137" i="3"/>
  <c r="P125" i="2"/>
  <c r="AU96" i="1"/>
  <c r="BK168" i="2"/>
  <c r="J168" i="2"/>
  <c r="J101" i="2"/>
  <c r="T136" i="4"/>
  <c r="R246" i="3"/>
  <c r="T139" i="6"/>
  <c r="T134" i="6"/>
  <c r="R138" i="3"/>
  <c r="R137" i="3" s="1"/>
  <c r="BK139" i="6"/>
  <c r="J139" i="6"/>
  <c r="J103" i="6"/>
  <c r="BK290" i="4"/>
  <c r="J290" i="4"/>
  <c r="J107" i="4"/>
  <c r="BK126" i="2"/>
  <c r="J126" i="2" s="1"/>
  <c r="J99" i="2" s="1"/>
  <c r="BK128" i="5"/>
  <c r="J128" i="5"/>
  <c r="J101" i="5" s="1"/>
  <c r="BK131" i="7"/>
  <c r="J131" i="7"/>
  <c r="J101" i="7"/>
  <c r="BK137" i="4"/>
  <c r="J137" i="4"/>
  <c r="J101" i="4"/>
  <c r="BK248" i="7"/>
  <c r="J248" i="7" s="1"/>
  <c r="J105" i="7" s="1"/>
  <c r="BK134" i="6"/>
  <c r="J134" i="6"/>
  <c r="J100" i="6" s="1"/>
  <c r="J138" i="3"/>
  <c r="J101" i="3" s="1"/>
  <c r="J36" i="2"/>
  <c r="AW96" i="1"/>
  <c r="AT96" i="1"/>
  <c r="F38" i="4"/>
  <c r="BA99" i="1"/>
  <c r="F38" i="6"/>
  <c r="BA101" i="1"/>
  <c r="BD97" i="1"/>
  <c r="AZ97" i="1"/>
  <c r="AV97" i="1"/>
  <c r="BC97" i="1"/>
  <c r="AY97" i="1" s="1"/>
  <c r="BB97" i="1"/>
  <c r="AX97" i="1"/>
  <c r="F38" i="3"/>
  <c r="BA98" i="1" s="1"/>
  <c r="J38" i="4"/>
  <c r="AW99" i="1"/>
  <c r="AT99" i="1"/>
  <c r="J38" i="7"/>
  <c r="AW102" i="1"/>
  <c r="AT102" i="1"/>
  <c r="J38" i="3"/>
  <c r="AW98" i="1" s="1"/>
  <c r="AT98" i="1" s="1"/>
  <c r="J38" i="5"/>
  <c r="AW100" i="1" s="1"/>
  <c r="AT100" i="1" s="1"/>
  <c r="F38" i="5"/>
  <c r="BA100" i="1"/>
  <c r="J38" i="6"/>
  <c r="AW101" i="1"/>
  <c r="AT101" i="1"/>
  <c r="F38" i="7"/>
  <c r="BA102" i="1" s="1"/>
  <c r="F36" i="2"/>
  <c r="BA96" i="1"/>
  <c r="BK137" i="3" l="1"/>
  <c r="J137" i="3" s="1"/>
  <c r="P136" i="4"/>
  <c r="AU99" i="1" s="1"/>
  <c r="AU97" i="1" s="1"/>
  <c r="BK127" i="5"/>
  <c r="J127" i="5" s="1"/>
  <c r="J100" i="5" s="1"/>
  <c r="BK130" i="7"/>
  <c r="J130" i="7"/>
  <c r="J100" i="7" s="1"/>
  <c r="BK136" i="4"/>
  <c r="J136" i="4" s="1"/>
  <c r="J34" i="4" s="1"/>
  <c r="AG99" i="1" s="1"/>
  <c r="BK125" i="2"/>
  <c r="J125" i="2" s="1"/>
  <c r="J98" i="2" s="1"/>
  <c r="BD95" i="1"/>
  <c r="BD94" i="1"/>
  <c r="W33" i="1"/>
  <c r="J34" i="6"/>
  <c r="AG101" i="1"/>
  <c r="BC95" i="1"/>
  <c r="AY95" i="1" s="1"/>
  <c r="BB95" i="1"/>
  <c r="AX95" i="1"/>
  <c r="BA97" i="1"/>
  <c r="AW97" i="1" s="1"/>
  <c r="AT97" i="1" s="1"/>
  <c r="AZ95" i="1"/>
  <c r="AZ94" i="1"/>
  <c r="W29" i="1" s="1"/>
  <c r="J34" i="3" l="1"/>
  <c r="J100" i="3"/>
  <c r="J43" i="4"/>
  <c r="J100" i="4"/>
  <c r="J43" i="6"/>
  <c r="AN101" i="1"/>
  <c r="AN99" i="1"/>
  <c r="J34" i="5"/>
  <c r="AG100" i="1" s="1"/>
  <c r="BB94" i="1"/>
  <c r="W31" i="1" s="1"/>
  <c r="BC94" i="1"/>
  <c r="W32" i="1" s="1"/>
  <c r="AU95" i="1"/>
  <c r="AU94" i="1"/>
  <c r="J34" i="7"/>
  <c r="AG102" i="1" s="1"/>
  <c r="J32" i="2"/>
  <c r="AG96" i="1"/>
  <c r="AN96" i="1"/>
  <c r="AV95" i="1"/>
  <c r="BA95" i="1"/>
  <c r="AW95" i="1"/>
  <c r="AV94" i="1"/>
  <c r="AK29" i="1" s="1"/>
  <c r="AG98" i="1" l="1"/>
  <c r="AN98" i="1" s="1"/>
  <c r="J43" i="3"/>
  <c r="J43" i="7"/>
  <c r="J41" i="2"/>
  <c r="J43" i="5"/>
  <c r="AN102" i="1"/>
  <c r="AN100" i="1"/>
  <c r="AG97" i="1"/>
  <c r="AG95" i="1" s="1"/>
  <c r="AG94" i="1" s="1"/>
  <c r="AK26" i="1" s="1"/>
  <c r="AT95" i="1"/>
  <c r="AY94" i="1"/>
  <c r="AX94" i="1"/>
  <c r="BA94" i="1"/>
  <c r="AW94" i="1" s="1"/>
  <c r="AK30" i="1" s="1"/>
  <c r="AK35" i="1" l="1"/>
  <c r="AN97" i="1"/>
  <c r="AN95" i="1"/>
  <c r="AT94" i="1"/>
  <c r="AN94" i="1" s="1"/>
  <c r="W30" i="1"/>
</calcChain>
</file>

<file path=xl/sharedStrings.xml><?xml version="1.0" encoding="utf-8"?>
<sst xmlns="http://schemas.openxmlformats.org/spreadsheetml/2006/main" count="8750" uniqueCount="956">
  <si>
    <t>Export Komplet</t>
  </si>
  <si>
    <t/>
  </si>
  <si>
    <t>2.0</t>
  </si>
  <si>
    <t>False</t>
  </si>
  <si>
    <t>{655e4123-30b1-42a1-a7d4-fb7f5fed70a0}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</si>
  <si>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</si>
  <si>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</si>
  <si>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</si>
  <si>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</si>
  <si>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</si>
  <si>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</si>
  <si>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</si>
  <si>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</si>
  <si>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24-58a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</si>
  <si>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</si>
  <si>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</si>
  <si>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maštale D - Hydina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</si>
  <si>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</si>
  <si>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</si>
  <si>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</si>
  <si>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</si>
  <si>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</si>
  <si>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</si>
  <si>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</si>
  <si>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52832864</t>
  </si>
  <si>
    <t>AGRIKA s.r.o.Tulská 19 Zvolen</t>
  </si>
  <si>
    <t>IČ DPH:</t>
  </si>
  <si>
    <t>Zhotoviteľ:</t>
  </si>
  <si>
    <t>Vyplň údaj</t>
  </si>
  <si>
    <t>Projektant:</t>
  </si>
  <si>
    <t>HS partner s.r.o. Sielnica</t>
  </si>
  <si>
    <t>True</t>
  </si>
  <si>
    <t>Spracovateľ:</t>
  </si>
  <si>
    <t>Ing. Miroslav Plevka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</si>
  <si>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</si>
  <si>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</si>
  <si>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</si>
  <si>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</si>
  <si>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</si>
  <si>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</si>
  <si>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</si>
  <si>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</si>
  <si>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</si>
  <si>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</si>
  <si>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</si>
  <si>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</si>
  <si>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</si>
  <si>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</si>
  <si>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</si>
  <si>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</si>
  <si>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</si>
  <si>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</si>
  <si>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</si>
  <si>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</si>
  <si>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</si>
  <si>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</si>
  <si>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</si>
  <si>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</si>
  <si>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</si>
  <si>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</si>
  <si>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</si>
  <si>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</si>
  <si>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</si>
  <si>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</si>
  <si>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</si>
  <si>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</si>
  <si>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</si>
  <si>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</si>
  <si>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</si>
  <si>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</si>
  <si>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</si>
  <si>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</si>
  <si>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</si>
  <si>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</si>
  <si>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</si>
  <si>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</si>
  <si>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</si>
  <si>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</si>
  <si>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</si>
  <si>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24-58a-01</t>
  </si>
  <si>
    <t>SO-01 Maštaľ</t>
  </si>
  <si>
    <t>STA</t>
  </si>
  <si>
    <t>1</t>
  </si>
  <si>
    <t>{bd973c60-fc39-4b4f-8036-f8ca44ee0732}</t>
  </si>
  <si>
    <t>/</t>
  </si>
  <si>
    <t>24-58a-01-01</t>
  </si>
  <si>
    <t>Búracie práce</t>
  </si>
  <si>
    <t>Časť</t>
  </si>
  <si>
    <t>2</t>
  </si>
  <si>
    <t>{09a62df4-d949-454a-86d2-c5e9d109bea7}</t>
  </si>
  <si>
    <t>24-58a-01-02</t>
  </si>
  <si>
    <t>Architektonická časť</t>
  </si>
  <si>
    <t>{1ae04090-77fc-49c0-b412-094afb456370}</t>
  </si>
  <si>
    <t>24-58a-01-02-01</t>
  </si>
  <si>
    <t xml:space="preserve">Suterén </t>
  </si>
  <si>
    <t>3</t>
  </si>
  <si>
    <t>{80538a01-7ae0-4ab5-8c81-79a7180a6221}</t>
  </si>
  <si>
    <t>24-58a-01-02-02</t>
  </si>
  <si>
    <t>Prízemie</t>
  </si>
  <si>
    <t>{c71ae842-f58d-496f-b394-5831c13c9531}</t>
  </si>
  <si>
    <t>24-58a-01-02-03</t>
  </si>
  <si>
    <t>Poschodie + povala</t>
  </si>
  <si>
    <t>{531f1c02-c938-483e-8933-a0eb729de585}</t>
  </si>
  <si>
    <t>24-58a-01-02-04</t>
  </si>
  <si>
    <t>Strecha + krov</t>
  </si>
  <si>
    <t>{b3c47e1a-0428-4164-b2b5-1d344dfeef5e}</t>
  </si>
  <si>
    <t>24-58a-01-02-05</t>
  </si>
  <si>
    <t>Zateplenie obodových stien + výplň otvorov prízenie a poschodie</t>
  </si>
  <si>
    <t>{8569ff44-0cc3-4a8c-9d30-acdb646eefd9}</t>
  </si>
  <si>
    <t>KRYCÍ LIST ROZPOČTU</t>
  </si>
  <si>
    <t>Objekt:</t>
  </si>
  <si>
    <t>24-58a-01 - SO-01 Maštaľ</t>
  </si>
  <si>
    <t>Časť:</t>
  </si>
  <si>
    <t>24-58a-01-01 -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</si>
  <si>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</si>
  <si>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</si>
  <si>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</si>
  <si>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</si>
  <si>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</si>
  <si>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</si>
  <si>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</si>
  <si>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</si>
  <si>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762 - Konštrukcie tesárske</t>
  </si>
  <si>
    <t xml:space="preserve">    765 - Konštrukcie - krytiny tvrdé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</si>
  <si>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</si>
  <si>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</si>
  <si>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</si>
  <si>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</si>
  <si>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</si>
  <si>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</si>
  <si>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</si>
  <si>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</si>
  <si>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</si>
  <si>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</si>
  <si>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</si>
  <si>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</si>
  <si>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</si>
  <si>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</si>
  <si>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</si>
  <si>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</si>
  <si>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</si>
  <si>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</si>
  <si>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962031132.S</t>
  </si>
  <si>
    <t>Búranie priečok alebo vybúranie otvorov plochy nad 4 m2 z tehál pálených, plných alebo dutých hr. do 150 mm,  -0,19600t</t>
  </si>
  <si>
    <t>m2</t>
  </si>
  <si>
    <t>4</t>
  </si>
  <si>
    <t>1672397168</t>
  </si>
  <si>
    <t>VV</t>
  </si>
  <si>
    <t>"m.č.101+102"           (8,35+1,83)*2,93</t>
  </si>
  <si>
    <t>"m.č.201"                    1,0*2,0*2+0,3*2,0</t>
  </si>
  <si>
    <t>Medzisúčet</t>
  </si>
  <si>
    <t>962052211.S</t>
  </si>
  <si>
    <t>Búranie muriva alebo vybúranie otvorov plochy nad 4 m2 železobetonového nadzákladného,  -2,40000t</t>
  </si>
  <si>
    <t>m3</t>
  </si>
  <si>
    <t>-975434062</t>
  </si>
  <si>
    <t>"suterén"               1,2*2,05*0,7</t>
  </si>
  <si>
    <t>"prízemie"</t>
  </si>
  <si>
    <t>"m.č.101"                1,9*2,93*0,35+0,55*0,3*2,0+1,8*2,93*0,5</t>
  </si>
  <si>
    <t>"m.č.107"                 1,35*2,05*0,35+1,15*1,4*0,5</t>
  </si>
  <si>
    <t>"m.č.108"                 (1,8+9,35+1,8)*0,3*1,87-0,8*1,84*0,3*2-1,0*0,8*0,3</t>
  </si>
  <si>
    <t>"m.č.109"                 3,1*0,3*2,4</t>
  </si>
  <si>
    <t>"povala"                    0,9*1,2*0,5+1,1*1,2*0,5+0,63*1,1*3,7</t>
  </si>
  <si>
    <t>962081131.S</t>
  </si>
  <si>
    <t>Búranie muriva priečok zo sklenených tvárnic, hr. do 100 mm,  -0,05500t</t>
  </si>
  <si>
    <t>1790886365</t>
  </si>
  <si>
    <t>"zhoz paliva"          1,05*0,65*7</t>
  </si>
  <si>
    <t>963053935.S</t>
  </si>
  <si>
    <t>Búranie železobetónových schodiskových ramien monolitických,  -0,39200t</t>
  </si>
  <si>
    <t>-1066535522</t>
  </si>
  <si>
    <t>"suterén"            2,73*1,0</t>
  </si>
  <si>
    <t>5</t>
  </si>
  <si>
    <t>965032121.S</t>
  </si>
  <si>
    <t>Búranie podláh z tehál, bez lôžka,bez ohľadu na výplň škár, kladené na stojato,  -0,27200t</t>
  </si>
  <si>
    <t>1201477866</t>
  </si>
  <si>
    <t xml:space="preserve">"P5"            </t>
  </si>
  <si>
    <t>"m.č.105+106+107"        102+101,4+204</t>
  </si>
  <si>
    <t>6</t>
  </si>
  <si>
    <t>965043441.S</t>
  </si>
  <si>
    <t>Búranie podkladov pod dlažby, liatych dlažieb a mazanín,betón s poterom,teracom hr.do 150 mm,  plochy nad 4 m2 -2,20000t</t>
  </si>
  <si>
    <t>-1846167900</t>
  </si>
  <si>
    <t xml:space="preserve">"P4"            </t>
  </si>
  <si>
    <t>"m.č.102+103+104+108+109"            (5,8+9,2+40,52+15,75+6,36)*0,15</t>
  </si>
  <si>
    <t>"m.č.105+106+107"                             (102+101,4+204)*0,1</t>
  </si>
  <si>
    <t>7</t>
  </si>
  <si>
    <t>965081812.S</t>
  </si>
  <si>
    <t>Búranie dlažieb, z kamen., cement., terazzových, čadičových alebo keramických, hr. nad 10 mm,  -0,06500t</t>
  </si>
  <si>
    <t>729276900</t>
  </si>
  <si>
    <t>"P2 -m.č.101"         28,62</t>
  </si>
  <si>
    <t>8</t>
  </si>
  <si>
    <t>968061115.S</t>
  </si>
  <si>
    <t>Demontáž okien drevených, 1 bm obvodu - 0,008t</t>
  </si>
  <si>
    <t>m</t>
  </si>
  <si>
    <t>1528063061</t>
  </si>
  <si>
    <t>(1,15+0,9)*2*41+(1,15+0,6)*2*4+(1,15+2,0)*2*4+(1,35+2,1)*2*2+(0,8+2,0)*2*2+(0,9+2,0)*2*2</t>
  </si>
  <si>
    <t>978011191.S</t>
  </si>
  <si>
    <t>Otlčenie omietok stropov vnútorných vápenných alebo vápennocementových v rozsahu do 100 %,  -0,05000t</t>
  </si>
  <si>
    <t>1225585219</t>
  </si>
  <si>
    <t>"m.č.105-107"            102,0+101,4+204,0</t>
  </si>
  <si>
    <t>10</t>
  </si>
  <si>
    <t>978013191.S</t>
  </si>
  <si>
    <t>Otlčenie omietok stien vnútorných vápenných alebo vápennocementových v rozsahu do 100 %,  -0,04600t</t>
  </si>
  <si>
    <t>-1013721266</t>
  </si>
  <si>
    <t>"m.č.105-107"                     (51+4,0+25,3+4,0+25,5+4,0)*2*2,25</t>
  </si>
  <si>
    <t>"odpočet otvorov"           ((1,15*0,9)*41+(1,15*0,6)*4+(1,15*2,0)*4+(1,35*2,1)*2+(0,8*2,0)*2+(0,9*2,0)*2)*-1</t>
  </si>
  <si>
    <t>11</t>
  </si>
  <si>
    <t>979011111.S</t>
  </si>
  <si>
    <t>Zvislá doprava sutiny a vybúraných hmôt za prvé podlažie nad alebo pod základným podlažím</t>
  </si>
  <si>
    <t>t</t>
  </si>
  <si>
    <t>-915546987</t>
  </si>
  <si>
    <t>12</t>
  </si>
  <si>
    <t>979081111.S</t>
  </si>
  <si>
    <t xml:space="preserve">Odvoz sutiny a vybúraných hmôt na skládku do 1 km </t>
  </si>
  <si>
    <t>-312655324</t>
  </si>
  <si>
    <t>13</t>
  </si>
  <si>
    <t>979082111.S</t>
  </si>
  <si>
    <t>Vnútrostavenisková doprava sutiny a vybúraných hmôt do 10 m</t>
  </si>
  <si>
    <t>-1578777536</t>
  </si>
  <si>
    <t>14</t>
  </si>
  <si>
    <t>979089012.S</t>
  </si>
  <si>
    <t>Poplatok za skládku - betón, tehly, dlaždice (17 01) ostatné</t>
  </si>
  <si>
    <t>823483226</t>
  </si>
  <si>
    <t>PSV</t>
  </si>
  <si>
    <t>Práce a dodávky PSV</t>
  </si>
  <si>
    <t>762</t>
  </si>
  <si>
    <t>Konštrukcie tesárske</t>
  </si>
  <si>
    <t>15</t>
  </si>
  <si>
    <t>762331812.S</t>
  </si>
  <si>
    <t>Demontáž viazaných konštrukcií krovov so sklonom do 60°, prierezovej plochy 120 - 224 cm2, -0,01400 t</t>
  </si>
  <si>
    <t>16</t>
  </si>
  <si>
    <t>-1184099455</t>
  </si>
  <si>
    <t>"prízemie - m.č.108"           2,5*9,35/0,8+9,35*2</t>
  </si>
  <si>
    <t>"m.č.201"                                12*6,3*2+11*4+3,9*5+2,5*8</t>
  </si>
  <si>
    <t>762342811.S</t>
  </si>
  <si>
    <t>Demontáž latovania striech so sklonom do 60° pri osovej vzdialenosti lát do 0,22 m, -0,00700 t</t>
  </si>
  <si>
    <t>-2037577651</t>
  </si>
  <si>
    <t>"prízemie - m.č.108"           2,5*9,35</t>
  </si>
  <si>
    <t>"K1"                                           631,29+223,98</t>
  </si>
  <si>
    <t>17</t>
  </si>
  <si>
    <t>762351812.S</t>
  </si>
  <si>
    <t>Demontáž nadstrešných konštrukcií krovov, svetlíkov z hraneného reziva plochy 120 - 224 cm2, -0,01400 t</t>
  </si>
  <si>
    <t>1296034155</t>
  </si>
  <si>
    <t>"pultový vikier"            3,5*1,8*3+1,0*3,0*2</t>
  </si>
  <si>
    <t>765</t>
  </si>
  <si>
    <t>Konštrukcie - krytiny tvrdé</t>
  </si>
  <si>
    <t>18</t>
  </si>
  <si>
    <t>765311815.S</t>
  </si>
  <si>
    <t>Demontáž keramickej krytiny pálenej uloženej na sucho do 30 ks/m2, do sutiny, sklon strechy do 45°, -0,05t</t>
  </si>
  <si>
    <t>1868998108</t>
  </si>
  <si>
    <t>24-58a-01-02 - Architektonická časť</t>
  </si>
  <si>
    <t>Úroveň 3:</t>
  </si>
  <si>
    <t xml:space="preserve">24-58a-01-02-01 - Suterén 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</si>
  <si>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</si>
  <si>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</si>
  <si>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</si>
  <si>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</si>
  <si>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</si>
  <si>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</si>
  <si>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</si>
  <si>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766 - Konštrukcie stolárske</t>
  </si>
  <si>
    <t xml:space="preserve">    767 - Konštrukcie doplnkové kovové</t>
  </si>
  <si>
    <t xml:space="preserve">    784 - Maľby</t>
  </si>
  <si>
    <t>Zemné práce</t>
  </si>
  <si>
    <t>132201101.S</t>
  </si>
  <si>
    <t>Výkop ryhy do šírky 600 mm v horn.3 do 100 m3</t>
  </si>
  <si>
    <t>-774507886</t>
  </si>
  <si>
    <t>"pod silo"                                   (2,8+2,2)*2*0,3*1,0*4</t>
  </si>
  <si>
    <t>"pod TČ"                                     1,2*1,2*0,8+1,5*0,73*0,8</t>
  </si>
  <si>
    <t>"pod schodisko"                      1,7*0,5*0,5+1,25*0,5*0,8+0,6*0,6*0,8*2+1,2*0,5*0,8</t>
  </si>
  <si>
    <t>"pre zateplenie sokla"           (9,3+62,6+52,3)*0,75*0,5</t>
  </si>
  <si>
    <t>Súčet</t>
  </si>
  <si>
    <t>162201102.S</t>
  </si>
  <si>
    <t>Vodorovné premiestnenie výkopku z horniny 1-4 nad 20-50m</t>
  </si>
  <si>
    <t>-931078135</t>
  </si>
  <si>
    <t>171201101.S</t>
  </si>
  <si>
    <t>Uloženie sypaniny do násypov s rozprestretím sypaniny vo vrstvách a s hrubým urovnaním nezhutnených</t>
  </si>
  <si>
    <t>-204468451</t>
  </si>
  <si>
    <t>174101102.S</t>
  </si>
  <si>
    <t>Zásyp sypaninou v uzavretých priestoroch s urovnaním povrchu zásypu</t>
  </si>
  <si>
    <t>228874396</t>
  </si>
  <si>
    <t>"zásyp násypníkov-použije sa vybúraný materiál"            1,05*0,65*0,7*5</t>
  </si>
  <si>
    <t>"pre zateplenie sokla-spätný zásyp"                                       (9,3+62,6+52,3)*0,75*0,5</t>
  </si>
  <si>
    <t>Zakladanie</t>
  </si>
  <si>
    <t>271573001.S</t>
  </si>
  <si>
    <t>Násyp pod základové konštrukcie so zhutnením zo štrkopiesku fr.0-32 mm</t>
  </si>
  <si>
    <t>2137848379</t>
  </si>
  <si>
    <t>"pod silo"            2,2*2,2*4*0,2</t>
  </si>
  <si>
    <t>274321312.S</t>
  </si>
  <si>
    <t>Betón základových pásov, železový (bez výstuže), tr. C 20/25</t>
  </si>
  <si>
    <t>397103032</t>
  </si>
  <si>
    <t>274361821.S</t>
  </si>
  <si>
    <t>Výstuž základových pásov z ocele B500 (10505)</t>
  </si>
  <si>
    <t>-484875908</t>
  </si>
  <si>
    <t>"predpoklad 40 kg/m3"            16,009*40*0,001</t>
  </si>
  <si>
    <t>Zvislé a kompletné konštrukcie</t>
  </si>
  <si>
    <t>342272051.S</t>
  </si>
  <si>
    <t>Priečky z pórobetónových tvárnic hladkých s objemovou hmotnosťou do 600 kg/m3 hrúbky 150 mm</t>
  </si>
  <si>
    <t>213201946</t>
  </si>
  <si>
    <t>"m.č.003"            (5,0+2,0)*2,25</t>
  </si>
  <si>
    <t>"násypníky"       1,05*0,65*5</t>
  </si>
  <si>
    <t>Vodorovné konštrukcie</t>
  </si>
  <si>
    <t>411321414.S</t>
  </si>
  <si>
    <t>Betón stropov doskových a trámových,  železový tr. C 25/30</t>
  </si>
  <si>
    <t>2017892224</t>
  </si>
  <si>
    <t>"m.č.003 - schodiskový otvor"            2,5*1,0*0,1</t>
  </si>
  <si>
    <t>411354173.S</t>
  </si>
  <si>
    <t>Podporná konštrukcia stropov výšky do 4 m pre zaťaženie do 12 kPa zhotovenie</t>
  </si>
  <si>
    <t>392391228</t>
  </si>
  <si>
    <t>"m.č.003 - schodiskový otvor"            2,5*1,0</t>
  </si>
  <si>
    <t>411354174.S</t>
  </si>
  <si>
    <t>Podporná konštrukcia stropov výšky do 4 m pre zaťaženie do 12 kPa odstránenie</t>
  </si>
  <si>
    <t>-59132442</t>
  </si>
  <si>
    <t>411354236.S</t>
  </si>
  <si>
    <t>Debnenie stropu, zabudované s plechom vlnitým lesklým, výšky vĺn do 50 mm hr. 1,0 mm</t>
  </si>
  <si>
    <t>-847072842</t>
  </si>
  <si>
    <t>Úpravy povrchov, podlahy, osadenie</t>
  </si>
  <si>
    <t>611460112.S</t>
  </si>
  <si>
    <t>Príprava vnútorného podkladu stropov na betónové podklady kontaktným mostíkom</t>
  </si>
  <si>
    <t>449796879</t>
  </si>
  <si>
    <t>"m.č.001"            6,36</t>
  </si>
  <si>
    <t>"m.č.002"            33,93</t>
  </si>
  <si>
    <t>"m.č.003"            10,00</t>
  </si>
  <si>
    <t>611460363.S</t>
  </si>
  <si>
    <t>Vnútorná omietka stropov vápennocementová jednovrstvová, hr. 10 mm</t>
  </si>
  <si>
    <t>1237928939</t>
  </si>
  <si>
    <t>612460112.S</t>
  </si>
  <si>
    <t>Príprava vnútorného podkladu stien na betónové podklady kontaktným mostíkom</t>
  </si>
  <si>
    <t>-2059270109</t>
  </si>
  <si>
    <t>"m.č.001"            (2,0+3,2)*2*2,25</t>
  </si>
  <si>
    <t>"m.č.002"            (5,4+8,35)*2*2,25-0,8*2,0*2-1,1*2,0</t>
  </si>
  <si>
    <t>"m.č.003"            (5,0+2,0)*2*2,25-0,8*2,0*2</t>
  </si>
  <si>
    <t>612460363.S</t>
  </si>
  <si>
    <t>Vnútorná omietka stien vápennocementová jednovrstvová, hr. 10 mm</t>
  </si>
  <si>
    <t>1385330759</t>
  </si>
  <si>
    <t>617455420.S</t>
  </si>
  <si>
    <t>Oprava omietok cementových v šachtách a svetlíkoch plochy 30-50 % oceľovým hladidlom hladené</t>
  </si>
  <si>
    <t>-1973979413</t>
  </si>
  <si>
    <t>"m.č.001"           (2,0+3,0)*2*2,2+2*3*2</t>
  </si>
  <si>
    <t>622460114.S</t>
  </si>
  <si>
    <t>Príprava vonkajšieho podkladu stien na hladké nenasiakavé podklady adhéznym mostíkom</t>
  </si>
  <si>
    <t>1520680807</t>
  </si>
  <si>
    <t>19</t>
  </si>
  <si>
    <t>622903111.S</t>
  </si>
  <si>
    <t>Očist., nosného muriva alebo betónu, múrov a valov pred začatím opráv ručne</t>
  </si>
  <si>
    <t>1403059960</t>
  </si>
  <si>
    <t>625250548.S</t>
  </si>
  <si>
    <t>Kontaktný zatepľovací systém soklovej alebo vodou namáhanej časti hr. 100 mm, skrutkovacie kotvy</t>
  </si>
  <si>
    <t>-1212233582</t>
  </si>
  <si>
    <t>(9,3+62,6+52,3)*0,75</t>
  </si>
  <si>
    <t>21</t>
  </si>
  <si>
    <t>632001051.S</t>
  </si>
  <si>
    <t>Zhotovenie jednonásobného penetračného náteru pre potery a stierky</t>
  </si>
  <si>
    <t>643775968</t>
  </si>
  <si>
    <t>22</t>
  </si>
  <si>
    <t>M</t>
  </si>
  <si>
    <t>585520009100.S</t>
  </si>
  <si>
    <t>Základný penetračný náter na zvýšenie priľnavosti k nasiakavému podkladu</t>
  </si>
  <si>
    <t>kg</t>
  </si>
  <si>
    <t>639884795</t>
  </si>
  <si>
    <t>23</t>
  </si>
  <si>
    <t>632452249.S</t>
  </si>
  <si>
    <t>Cementový poter (vhodný aj ako spádový), pevnosti v tlaku 25 MPa, hr. 50 mm</t>
  </si>
  <si>
    <t>-1412391633</t>
  </si>
  <si>
    <t>24</t>
  </si>
  <si>
    <t>642942111.S</t>
  </si>
  <si>
    <t>Osadenie oceľovej dverovej zárubne alebo rámu, plochy otvoru do 2,5 m2</t>
  </si>
  <si>
    <t>ks</t>
  </si>
  <si>
    <t>849193852</t>
  </si>
  <si>
    <t>"m.č.002"            1+2</t>
  </si>
  <si>
    <t>25</t>
  </si>
  <si>
    <t>553310008800.S</t>
  </si>
  <si>
    <t>Zárubňa oceľová oblá šxvxhr 800x1970x160 mm P</t>
  </si>
  <si>
    <t>608454493</t>
  </si>
  <si>
    <t>"D30"            2</t>
  </si>
  <si>
    <t>26</t>
  </si>
  <si>
    <t>553310009100.S</t>
  </si>
  <si>
    <t>Zárubňa oceľová oblá šxvxhr 1100x1970x160 mm L</t>
  </si>
  <si>
    <t>-141756793</t>
  </si>
  <si>
    <t>"D11"            1</t>
  </si>
  <si>
    <t>27</t>
  </si>
  <si>
    <t>933901311.S</t>
  </si>
  <si>
    <t>Naplnenie a vyprázdnenie nádrže pre účely vymývacie (preplachovacie) s obsahom do 1000 m3</t>
  </si>
  <si>
    <t>-404558610</t>
  </si>
  <si>
    <t>"m.č.001"           (2,0*3,0)*2,2*2</t>
  </si>
  <si>
    <t>28</t>
  </si>
  <si>
    <t>938901411.S</t>
  </si>
  <si>
    <t>Dezinfekcia nádrže roztokom chlórnamu sodného</t>
  </si>
  <si>
    <t>915871772</t>
  </si>
  <si>
    <t>29</t>
  </si>
  <si>
    <t>938902031.S</t>
  </si>
  <si>
    <t>Otryskanie degradovaného betónu vodou do 20 mm,  -0,02200t</t>
  </si>
  <si>
    <t>-1726159428</t>
  </si>
  <si>
    <t>30</t>
  </si>
  <si>
    <t>938902302.S</t>
  </si>
  <si>
    <t>Čistenie betónového podkladu vysokotlakovým vodným lúčom do hrúbky 1 mm - stien</t>
  </si>
  <si>
    <t>-806202521</t>
  </si>
  <si>
    <t>31</t>
  </si>
  <si>
    <t>952901111.S</t>
  </si>
  <si>
    <t>Vyčistenie budov pri výške podlaží do 4 m</t>
  </si>
  <si>
    <t>-970236181</t>
  </si>
  <si>
    <t>32</t>
  </si>
  <si>
    <t>953171024.S</t>
  </si>
  <si>
    <t>Osadenie kovového poklopu liatinového alebo oceľového vrátane rámu, hmotnosti nad 150 kg</t>
  </si>
  <si>
    <t>-1094551562</t>
  </si>
  <si>
    <t>33</t>
  </si>
  <si>
    <t>5524100027001.S1</t>
  </si>
  <si>
    <t>Poklop oceľový 2000x1100 s rámom</t>
  </si>
  <si>
    <t>-651295988</t>
  </si>
  <si>
    <t>99</t>
  </si>
  <si>
    <t>Presun hmôt HSV</t>
  </si>
  <si>
    <t>34</t>
  </si>
  <si>
    <t>999281111.S</t>
  </si>
  <si>
    <t>Presun hmôt pre opravy a údržbu objektov vrátane vonkajších plášťov výšky do 25 m</t>
  </si>
  <si>
    <t>881028149</t>
  </si>
  <si>
    <t>711</t>
  </si>
  <si>
    <t>Izolácie proti vode a vlhkosti</t>
  </si>
  <si>
    <t>35</t>
  </si>
  <si>
    <t>711132107.S</t>
  </si>
  <si>
    <t>Zhotovenie izolácie proti zemnej vlhkosti nopovou fóliou položenou voľne na ploche zvislej</t>
  </si>
  <si>
    <t>110681663</t>
  </si>
  <si>
    <t>36</t>
  </si>
  <si>
    <t>283230002700.S</t>
  </si>
  <si>
    <t>Nopová HDPE fólia hrúbky 0,5 mm, výška nopu 8 mm, proti zemnej vlhkosti s radónovou ochranou, pre spodnú stavbu</t>
  </si>
  <si>
    <t>1777172516</t>
  </si>
  <si>
    <t>93,15*1,15 'Prepočítané koeficientom množstva</t>
  </si>
  <si>
    <t>37</t>
  </si>
  <si>
    <t>998711201.S</t>
  </si>
  <si>
    <t>Presun hmôt pre izoláciu proti vode v objektoch výšky do 6 m</t>
  </si>
  <si>
    <t>%</t>
  </si>
  <si>
    <t>197264985</t>
  </si>
  <si>
    <t>766</t>
  </si>
  <si>
    <t>Konštrukcie stolárske</t>
  </si>
  <si>
    <t>38</t>
  </si>
  <si>
    <t>766662112.S</t>
  </si>
  <si>
    <t>Montáž dverového krídla otočného jednokrídlového poldrážkového, do existujúcej zárubne, vrátane kovania</t>
  </si>
  <si>
    <t>1948290874</t>
  </si>
  <si>
    <t xml:space="preserve">"m.č.002"          </t>
  </si>
  <si>
    <t>39</t>
  </si>
  <si>
    <t>549150000600.S</t>
  </si>
  <si>
    <t>Kľučka dverová a rozeta 2x, nehrdzavejúca oceľ, povrch nerez brúsený</t>
  </si>
  <si>
    <t>-767510928</t>
  </si>
  <si>
    <t>40</t>
  </si>
  <si>
    <t>611610000800.S</t>
  </si>
  <si>
    <t>Dvere vnútorné jednokrídlové, šírka 600-900 mm, výplň papierová voština, povrch CPL laminát, mechanicky odolné plné</t>
  </si>
  <si>
    <t>1974116903</t>
  </si>
  <si>
    <t>41</t>
  </si>
  <si>
    <t>611650001120.S</t>
  </si>
  <si>
    <t>Dvere vnútorné protipožiarne drevené EI EW 30 D3, šxv 1100x1970 mm, požiarna výplň DTD, SK certifikát, fólia</t>
  </si>
  <si>
    <t>-1246587854</t>
  </si>
  <si>
    <t>42</t>
  </si>
  <si>
    <t>998766201.S</t>
  </si>
  <si>
    <t>Presun hmot pre konštrukcie stolárske v objektoch výšky do 6 m</t>
  </si>
  <si>
    <t>-74484724</t>
  </si>
  <si>
    <t>767</t>
  </si>
  <si>
    <t>Konštrukcie doplnkové kovové</t>
  </si>
  <si>
    <t>43</t>
  </si>
  <si>
    <t>767131112.S</t>
  </si>
  <si>
    <t>Montáž stien a priečok z plechu spojených zváraním</t>
  </si>
  <si>
    <t>1800759618</t>
  </si>
  <si>
    <t>"uzatvorenie násypníkov"            1,05*0,6*5</t>
  </si>
  <si>
    <t>44</t>
  </si>
  <si>
    <t>136410000200.S</t>
  </si>
  <si>
    <t>Plech nerezový podlahový-slza rozmer 5x1000x2000 mm, akosť ocele 1.4301+ podkonštrukcia</t>
  </si>
  <si>
    <t>626919259</t>
  </si>
  <si>
    <t>"uzatvorenie násypníkov"            1,05*0,6*5*50</t>
  </si>
  <si>
    <t>45</t>
  </si>
  <si>
    <t>767832100.S</t>
  </si>
  <si>
    <t>Montáž rebríkov do muriva s vodovodnou ochrannou rúrkou</t>
  </si>
  <si>
    <t>1829693197</t>
  </si>
  <si>
    <t>"m.č.001"            2,25</t>
  </si>
  <si>
    <t>46</t>
  </si>
  <si>
    <t>286610047100.S</t>
  </si>
  <si>
    <t xml:space="preserve">Rebrík s 10 nášľapnými stupňami, dĺ. do 3 m, ku kanalizačnej revíznej šachte 1000 mm, </t>
  </si>
  <si>
    <t>1610799882</t>
  </si>
  <si>
    <t>47</t>
  </si>
  <si>
    <t>998767201.S</t>
  </si>
  <si>
    <t>Presun hmôt pre kovové stavebné doplnkové konštrukcie v objektoch výšky do 6 m</t>
  </si>
  <si>
    <t>-140267424</t>
  </si>
  <si>
    <t>784</t>
  </si>
  <si>
    <t>Maľby</t>
  </si>
  <si>
    <t>48</t>
  </si>
  <si>
    <t>784410100.S</t>
  </si>
  <si>
    <t>Penetrovanie jednonásobné jemnozrnných podkladov výšky do 3,80 m</t>
  </si>
  <si>
    <t>1437177469</t>
  </si>
  <si>
    <t>49</t>
  </si>
  <si>
    <t>784430010.S</t>
  </si>
  <si>
    <t>Maľby akrylátové základné dvojnásobné, ručne nanášané na jemnozrnný podklad výšky do 3,80 m</t>
  </si>
  <si>
    <t>-657551242</t>
  </si>
  <si>
    <t>24-58a-01-02-02 - Prízemie</t>
  </si>
  <si>
    <t xml:space="preserve">    713 - Izolácie tepelné</t>
  </si>
  <si>
    <t xml:space="preserve">    771 - Podlahy z dlaždíc</t>
  </si>
  <si>
    <t xml:space="preserve">    781 - Obklady</t>
  </si>
  <si>
    <t xml:space="preserve">    783 - Nátery</t>
  </si>
  <si>
    <t>273313612.S</t>
  </si>
  <si>
    <t>Betón základových dosiek, prostý tr. C 20/25</t>
  </si>
  <si>
    <t>1207151786</t>
  </si>
  <si>
    <t>"zabetonovanie žlabov v podlahe"            (0,5+51,0+0,35)*0,5*0,2*2+(2,65+0,35+2,65)*0,5*0,2</t>
  </si>
  <si>
    <t>273326241.S</t>
  </si>
  <si>
    <t>Základové dosky z betónu železového vodostavebného C 25/30 (bez výstuže)</t>
  </si>
  <si>
    <t>1121140146</t>
  </si>
  <si>
    <t>"m.č.118"  16,41*0,15</t>
  </si>
  <si>
    <t>273362442.S</t>
  </si>
  <si>
    <t>Výstuž základových dosiek zo zvár. sietí KARI, priemer drôtu 8/8 mm, veľkosť oka 150x150 mm</t>
  </si>
  <si>
    <t>1480198629</t>
  </si>
  <si>
    <t>"P8"            206,18+103,15+103,09</t>
  </si>
  <si>
    <t>"m.č.118"  16,41</t>
  </si>
  <si>
    <t>311275031.S</t>
  </si>
  <si>
    <t>Murivo nosné (m3) z pórobetónových tvárnic hladkých pevnosti P2 až P4, nad 400 do 600 kg/m3 hrúbky 300 mm</t>
  </si>
  <si>
    <t>-604097134</t>
  </si>
  <si>
    <t>"m.č.101"            1,8*2,05*0,5+1,05*1,4*0,5*2</t>
  </si>
  <si>
    <t>"m.č.102"            1,25*2,0*0,5+1,05*1,4*0,5</t>
  </si>
  <si>
    <t>"m.č.105"            1,15*2,0*0,35</t>
  </si>
  <si>
    <t>"m.č.108"            (0,5+1,05)*1,4*0,5</t>
  </si>
  <si>
    <t>"m.č.114"            1,25*2,1*0,5</t>
  </si>
  <si>
    <t>317161142.S</t>
  </si>
  <si>
    <t>Pórobetónový preklad nenosný šírky 150 mm, výšky 250 mm, dĺžky 1250 mm</t>
  </si>
  <si>
    <t>1343421817</t>
  </si>
  <si>
    <t>"m.č.101"            2,0</t>
  </si>
  <si>
    <t>"m.č.102"            2,0</t>
  </si>
  <si>
    <t>"m.č.105"            2,0</t>
  </si>
  <si>
    <t>317161143.S</t>
  </si>
  <si>
    <t>Pórobetónový preklad nenosný šírky 150 mm, výšky 250 mm, dĺžky 1500 mm</t>
  </si>
  <si>
    <t>-570999959</t>
  </si>
  <si>
    <t>"m.č.101"            1,0</t>
  </si>
  <si>
    <t>-1121492162</t>
  </si>
  <si>
    <t>"m.č.101"            (4,8+2,625+0,15+2,625)*3,25-0,8*2,0*2-1,25*2,0</t>
  </si>
  <si>
    <t>"m.č.102"            (6,3+0,9+3,6+0,9)*3,25-0,6*2,0*2</t>
  </si>
  <si>
    <t>"m.č.105"            (0,9+3,6+0,9)*3,25-0,6*2,0*2</t>
  </si>
  <si>
    <t>611460124.S</t>
  </si>
  <si>
    <t>Príprava vnútorného podkladu stropov penetráciou pod omietky a nátery</t>
  </si>
  <si>
    <t>-949293822</t>
  </si>
  <si>
    <t>"m.č.101"            22,33</t>
  </si>
  <si>
    <t>"m.č.102"            13,04</t>
  </si>
  <si>
    <t>"m.č.103"            1,70</t>
  </si>
  <si>
    <t>"m.č.104"            1,06</t>
  </si>
  <si>
    <t>"m.č.105"            12,91</t>
  </si>
  <si>
    <t>"m.č.106"            1,70</t>
  </si>
  <si>
    <t>"m.č.107"            1,06</t>
  </si>
  <si>
    <t>"m.č.115"            206,18</t>
  </si>
  <si>
    <t>"m.č.116"            103,15</t>
  </si>
  <si>
    <t>"m.č.117"            103,09</t>
  </si>
  <si>
    <t>611460383.S</t>
  </si>
  <si>
    <t>Vnútorná omietka stropov vápennocementová štuková (jemná), hr. 3 mm</t>
  </si>
  <si>
    <t>-1563445792</t>
  </si>
  <si>
    <t>611481119.S</t>
  </si>
  <si>
    <t>Potiahnutie vnútorných stropov sklotextilnou mriežkou s celoplošným prilepením</t>
  </si>
  <si>
    <t>-873377476</t>
  </si>
  <si>
    <t>612460124.S</t>
  </si>
  <si>
    <t>Príprava vnútorného podkladu stien penetráciou pod omietky a nátery</t>
  </si>
  <si>
    <t>-322837512</t>
  </si>
  <si>
    <t>"m.č.101"            (1,9+11,05)*2*3,0-1,25*2,0*2-0,8*2,0*2-1,05*1,4-1,8*2,2*2+(1,05+2*1,4+1,8+2*2,2)*0,35</t>
  </si>
  <si>
    <t>"m.č.102"            (6,3+2,625)*2*3,0-0,8*2,0-0,9*2,0-0,6*2,0*2+(0,9+2*2,0)*0,3</t>
  </si>
  <si>
    <t>"m.č.103"            (0,9+2,0)*2*3,0-0,6*2,0</t>
  </si>
  <si>
    <t>"m.č.104"            (0,9+1,5)*2*3,0-0,6*2,0</t>
  </si>
  <si>
    <t>"m.č.105"            (6,3+2,625)*2*3,0-0,9*2,0-0,6*2,0*2-0,8*2,0+(0,9+2*2,0)*0,3</t>
  </si>
  <si>
    <t>"m.č.106"            (0,9+2,0)*2*3,0-0,6*2,0</t>
  </si>
  <si>
    <t>"m.č.107"            (0,9+1,5)*2*3,0-0,6*2,0</t>
  </si>
  <si>
    <t>"m.č.115"            (4,0+51)*2*2,25-1,15*0,9*23-0,95*1,15*2,0*3-1,25*2,0-0,8*2,0*2-1,2*2,0+(1,15+2*0,9)*0,35*23+(1,2+2*2,0)*0,35+(1,152*2,0)*3*0,35</t>
  </si>
  <si>
    <t>"m.č.116"            (4,0+25,5)*2*2,25-1,15*0,9*11-1,15*2,0-0,8*2,0+(1,15+2*0,9)*11*0,35</t>
  </si>
  <si>
    <t>"m.č.117"            (4,0+25,35)*2*2,25-1,2*2,0-1,15*0,9*11-0,9*2,0-1,0*2,0-0,8*2,0+(1,15+2*0,9)*0,35*11</t>
  </si>
  <si>
    <t>612460383.S</t>
  </si>
  <si>
    <t>Vnútorná omietka stien vápennocementová štuková (jemná), hr. 3 mm</t>
  </si>
  <si>
    <t>-1172386289</t>
  </si>
  <si>
    <t>612481119.S</t>
  </si>
  <si>
    <t>Potiahnutie vnútorných stien sklotextilnou mriežkou s celoplošným prilepením</t>
  </si>
  <si>
    <t>-1504769930</t>
  </si>
  <si>
    <t>631319101.S</t>
  </si>
  <si>
    <t>Ochranný nástrek betónových podláh, ošetrovací prostriedok na čerstvý betón, na zníženie odparovania vody z povrchu betónu</t>
  </si>
  <si>
    <t>766164052</t>
  </si>
  <si>
    <t>"P8"            (206,18+103,15+103,09)</t>
  </si>
  <si>
    <t>"P2"</t>
  </si>
  <si>
    <t>"m.č.101"             22,33</t>
  </si>
  <si>
    <t>"m.č.102"             13,04</t>
  </si>
  <si>
    <t>"m.č.103"             1,70</t>
  </si>
  <si>
    <t>"m.č.104"             1,06</t>
  </si>
  <si>
    <t>"m.č.105"             12,91</t>
  </si>
  <si>
    <t>"m.č.106"             1,70</t>
  </si>
  <si>
    <t>"m.č.107"             1,06</t>
  </si>
  <si>
    <t>632452248.S</t>
  </si>
  <si>
    <t>Cementový poter (vhodný aj ako spádový), pevnosti v tlaku 25 MPa, hr. 45 mm</t>
  </si>
  <si>
    <t>539317993</t>
  </si>
  <si>
    <t>632452255.S</t>
  </si>
  <si>
    <t>Cementový poter (vhodný aj ako spádový), pevnosti v tlaku 25 MPa, hr. 80 mm</t>
  </si>
  <si>
    <t>-1891283658</t>
  </si>
  <si>
    <t>941955001.S</t>
  </si>
  <si>
    <t>Lešenie ľahké pracovné pomocné, s výškou lešeňovej podlahy do 1,20 m</t>
  </si>
  <si>
    <t>2058838796</t>
  </si>
  <si>
    <t>-1657165024</t>
  </si>
  <si>
    <t>-220645595</t>
  </si>
  <si>
    <t>711111001.S</t>
  </si>
  <si>
    <t>Zhotovenie izolácie proti zemnej vlhkosti vodorovná náterom penetračným za studena</t>
  </si>
  <si>
    <t>-492699947</t>
  </si>
  <si>
    <t>246170000900.S</t>
  </si>
  <si>
    <t>Lak asfaltový penetračný</t>
  </si>
  <si>
    <t>393318695</t>
  </si>
  <si>
    <t>412,42*0,0003 'Prepočítané koeficientom množstva</t>
  </si>
  <si>
    <t>711131103.S</t>
  </si>
  <si>
    <t>Zhotovenie izolácie proti zemnej vlhkosti vodorovne, separačná fólia na sucho</t>
  </si>
  <si>
    <t>2033890534</t>
  </si>
  <si>
    <t>"P8"                      (206,18+103,15+103,09)</t>
  </si>
  <si>
    <t>283230003000.S</t>
  </si>
  <si>
    <t>Fólia separačná rastrovaná LDPE, hr. 0,2 mm, š. 1,2 m, pre podlahové vykurovanie</t>
  </si>
  <si>
    <t>731031354</t>
  </si>
  <si>
    <t>466,22*1,15 'Prepočítané koeficientom množstva</t>
  </si>
  <si>
    <t>711141559.S</t>
  </si>
  <si>
    <t>Zhotovenie izolácie proti zemnej vlhkosti a tlakovej vode vodorovná NAIP pritavením</t>
  </si>
  <si>
    <t>-1235378700</t>
  </si>
  <si>
    <t>628310001000.S</t>
  </si>
  <si>
    <t>Pás asfaltový s posypom hr. 3,5 mm vystužený sklenenou rohožou</t>
  </si>
  <si>
    <t>-1382616210</t>
  </si>
  <si>
    <t>412,42*1,15 'Prepočítané koeficientom množstva</t>
  </si>
  <si>
    <t>711211001.S</t>
  </si>
  <si>
    <t>Jednozlož. hydroizolačná hmota disperzná, náter na vnútorne použitie vodorovná</t>
  </si>
  <si>
    <t>-949770034</t>
  </si>
  <si>
    <t>-380867074</t>
  </si>
  <si>
    <t>713</t>
  </si>
  <si>
    <t>Izolácie tepelné</t>
  </si>
  <si>
    <t>713122111.S</t>
  </si>
  <si>
    <t>Montáž tepelnej izolácie podláh polystyrénom, kladeným voľne v jednej vrstve</t>
  </si>
  <si>
    <t>1748908451</t>
  </si>
  <si>
    <t>283720000800.S</t>
  </si>
  <si>
    <t>Doska EPS hr. 40 mm, pevnosť v tlaku 150 kPa, na zateplenie podláh a plochých striech</t>
  </si>
  <si>
    <t>-1462742219</t>
  </si>
  <si>
    <t>53,8*1,02 'Prepočítané koeficientom množstva</t>
  </si>
  <si>
    <t>283720001100.S</t>
  </si>
  <si>
    <t>Doska EPS hr. 70 mm, pevnosť v tlaku 150 kPa, na zateplenie podláh a plochých striech</t>
  </si>
  <si>
    <t>1569230510</t>
  </si>
  <si>
    <t>998713201.S</t>
  </si>
  <si>
    <t>Presun hmôt pre izolácie tepelné v objektoch výšky do 6 m</t>
  </si>
  <si>
    <t>1545424695</t>
  </si>
  <si>
    <t>771</t>
  </si>
  <si>
    <t>Podlahy z dlaždíc</t>
  </si>
  <si>
    <t>771411005.S</t>
  </si>
  <si>
    <t>Montáž soklíkov z obkladačiek do malty veľ. 333 x 80 mm</t>
  </si>
  <si>
    <t>394550869</t>
  </si>
  <si>
    <t>"m.č.102"            (6,3+2,625)*2-0,8-0,9-0,6*2</t>
  </si>
  <si>
    <t>"m.č.105"            (6,3+2,625)*2-0,9-0,6*2-0,8</t>
  </si>
  <si>
    <t>597640005600.S</t>
  </si>
  <si>
    <t>Sokel keramický, lxvxhr 333x80x8 mm</t>
  </si>
  <si>
    <t>-1266762268</t>
  </si>
  <si>
    <t>29,9*3,12 'Prepočítané koeficientom množstva</t>
  </si>
  <si>
    <t>771541215.S</t>
  </si>
  <si>
    <t>Montáž podláh z dlaždíc gres kladených do tmelu flexibil. mrazuvzdorného veľ. 300 x 300 mm</t>
  </si>
  <si>
    <t>-1787662774</t>
  </si>
  <si>
    <t>597740001910.S</t>
  </si>
  <si>
    <t>Dlaždice keramické, lxvxhr 298x298x9 mm, gresové neglazované</t>
  </si>
  <si>
    <t>1394951365</t>
  </si>
  <si>
    <t>53,8*1,04 'Prepočítané koeficientom množstva</t>
  </si>
  <si>
    <t>998771201.S</t>
  </si>
  <si>
    <t>Presun hmôt pre podlahy z dlaždíc v objektoch výšky do 6m</t>
  </si>
  <si>
    <t>1197055831</t>
  </si>
  <si>
    <t>781</t>
  </si>
  <si>
    <t>Obklady</t>
  </si>
  <si>
    <t>781445215.S</t>
  </si>
  <si>
    <t>Montáž obkladov vnútor. stien z obkladačiek kladených do tmelu flexibilného veľ. 250x330 mm</t>
  </si>
  <si>
    <t>-402075885</t>
  </si>
  <si>
    <t>597640001900.S</t>
  </si>
  <si>
    <t>Obkladačky keramické lxvxhr 250x330x7 mm</t>
  </si>
  <si>
    <t>1761066630</t>
  </si>
  <si>
    <t>122,428*1,04 'Prepočítané koeficientom množstva</t>
  </si>
  <si>
    <t>998781201.S</t>
  </si>
  <si>
    <t>Presun hmôt pre obklady keramické v objektoch výšky do 6 m</t>
  </si>
  <si>
    <t>1016803506</t>
  </si>
  <si>
    <t>783</t>
  </si>
  <si>
    <t>Nátery</t>
  </si>
  <si>
    <t>783894112.S</t>
  </si>
  <si>
    <t>Náter farbami ekologickými riediteľnými vodou latexovými umývateľnými stropov dvojnásobný</t>
  </si>
  <si>
    <t>-771873201</t>
  </si>
  <si>
    <t>783894122.S</t>
  </si>
  <si>
    <t>Náter farbami ekologickými riediteľnými vodou latexovými umývateľnými stien dvojnásobný</t>
  </si>
  <si>
    <t>1295882300</t>
  </si>
  <si>
    <t>24-58a-01-02-03 - Poschodie + povala</t>
  </si>
  <si>
    <t>719790877</t>
  </si>
  <si>
    <t>"m.č.212"            0,9*2,0+1,0*0,5</t>
  </si>
  <si>
    <t>-1452345283</t>
  </si>
  <si>
    <t>-1357828700</t>
  </si>
  <si>
    <t>-983001700</t>
  </si>
  <si>
    <t>"m.č.212"            423,67</t>
  </si>
  <si>
    <t>585520000750.S</t>
  </si>
  <si>
    <t>Adhézny mostík na hladké nenasiakavé podklady</t>
  </si>
  <si>
    <t>1410591999</t>
  </si>
  <si>
    <t>423,67*0,3 'Prepočítané koeficientom množstva</t>
  </si>
  <si>
    <t>2089797789</t>
  </si>
  <si>
    <t>-1822343641</t>
  </si>
  <si>
    <t>24-58a-01-02-04 - Strecha + krov</t>
  </si>
  <si>
    <t xml:space="preserve">    712 - Izolácie striech, povlakové krytiny</t>
  </si>
  <si>
    <t xml:space="preserve">    764 - Konštrukcie klampiarske</t>
  </si>
  <si>
    <t xml:space="preserve">    769 - Montáže vzduchotechnických zariadení</t>
  </si>
  <si>
    <t>949942101.S</t>
  </si>
  <si>
    <t>Hydraulická zdvíhacia plošina vrátane obsluhy inštalovaná na automobilovom podvozku výšky zdvihu do 27 m</t>
  </si>
  <si>
    <t>hod</t>
  </si>
  <si>
    <t>-736372435</t>
  </si>
  <si>
    <t>712</t>
  </si>
  <si>
    <t>Izolácie striech, povlakové krytiny</t>
  </si>
  <si>
    <t>712290030.S</t>
  </si>
  <si>
    <t>Zhotovenie parozábrany pre strechy šikmé nad 30°</t>
  </si>
  <si>
    <t>2056442221</t>
  </si>
  <si>
    <t>"K1"            6,152*51,83*2+2,284</t>
  </si>
  <si>
    <t>283230006700.S</t>
  </si>
  <si>
    <t>Parozábrana š. 1,5 m, hliníková vrstva uložená medzi vysoko transparentnou PES fóliou a PE fóliou s vystužujúcou mriežkou (180 g/m2)</t>
  </si>
  <si>
    <t>-477817736</t>
  </si>
  <si>
    <t>640*1,15 'Prepočítané koeficientom množstva</t>
  </si>
  <si>
    <t>713161600.S</t>
  </si>
  <si>
    <t>Montáž tepelnej izolácie striech šikmých nad krokvy z minerálnej vlny hr. do 10 cm</t>
  </si>
  <si>
    <t>1924959937</t>
  </si>
  <si>
    <t>631440003900.S</t>
  </si>
  <si>
    <t>Doska z minerálnej vlny hr. 80 mm, izolácia pre šikmé strechy, nezaťažené stropy, priečky</t>
  </si>
  <si>
    <t>453169707</t>
  </si>
  <si>
    <t>640*1,02 'Prepočítané koeficientom množstva</t>
  </si>
  <si>
    <t>762311103.S</t>
  </si>
  <si>
    <t>Dodávka a montáž kotevných želiez, príložiek, pätiek, ťahadiel, s pripojením k drevenej konštrukcii</t>
  </si>
  <si>
    <t>-697356387</t>
  </si>
  <si>
    <t>762332120.S</t>
  </si>
  <si>
    <t>Montáž viazaných konštrukcií krovov striech z reziva priemernej plochy 120 - 224 cm2</t>
  </si>
  <si>
    <t>1478736546</t>
  </si>
  <si>
    <t>"krov - vikier v pôvodnej sedlovej streche"</t>
  </si>
  <si>
    <t>"stĺpik 100x160"                     2,08*4</t>
  </si>
  <si>
    <t>"väznica krajná 100x160"    3,36*2</t>
  </si>
  <si>
    <t>"stĺpik vrchol. väz. 100x160"     0,85*2</t>
  </si>
  <si>
    <t>"pásik 100x100"                       0,78*3</t>
  </si>
  <si>
    <t>"väznica 160x100"                  4,904*1</t>
  </si>
  <si>
    <t>"krokva 100x160"                    2,278*8+1,42*2</t>
  </si>
  <si>
    <t>"klieština 40*160"                   3,707*8</t>
  </si>
  <si>
    <t>605710003603.S</t>
  </si>
  <si>
    <t>Hranoly z konštrukčného dreva KVH, nepohľadová kvalita</t>
  </si>
  <si>
    <t>1504621335</t>
  </si>
  <si>
    <t>"stĺpik 100x160"                     2,08*4*0,1*0,16</t>
  </si>
  <si>
    <t>"väznica krajná 100x160"    3,36*2*0,1*0,16</t>
  </si>
  <si>
    <t>"stĺpik vrchol. väz. 100x160"     0,85*2*0,1*0,16</t>
  </si>
  <si>
    <t>"pásik 100x100"                       0,78*3*0,1*0,1</t>
  </si>
  <si>
    <t>"väznica 160x100"                  4,904*1*0,16*0,1</t>
  </si>
  <si>
    <t>"krokva 100x160"                    (2,278*8+1,42*2)*0,1*0,16</t>
  </si>
  <si>
    <t>"klieština 40*160"                   3,707*8*0,04*0,16</t>
  </si>
  <si>
    <t>0,896*1,02 'Prepočítané koeficientom množstva</t>
  </si>
  <si>
    <t>762341004.S</t>
  </si>
  <si>
    <t>Montáž debnenia jednoduchých striech, na krokvy a kontralaty z dosiek na zraz</t>
  </si>
  <si>
    <t>-966743009</t>
  </si>
  <si>
    <t>605110000100.S</t>
  </si>
  <si>
    <t>Dosky a fošne z mäkkého reziva neopracované neomietané akosť I</t>
  </si>
  <si>
    <t>-508321967</t>
  </si>
  <si>
    <t>640*0,0264 'Prepočítané koeficientom množstva</t>
  </si>
  <si>
    <t>762341252.S</t>
  </si>
  <si>
    <t>Montáž kontralát pre sklon od 22° do 35°</t>
  </si>
  <si>
    <t>-222698299</t>
  </si>
  <si>
    <t>"krov - vikier v pôvodnej sedlovej streche"                   6,0*5</t>
  </si>
  <si>
    <t>"krov - pôvodná sedlová strecha (kontralaty+laty)"    6,0*119+6,0*410</t>
  </si>
  <si>
    <t>605430000300</t>
  </si>
  <si>
    <t>Rezivo stavebné zo smreku - strešné laty impregnované hr. 40 mm, š. 60 mm, dĺ. 4000-5000 mm, JAFHOLZ</t>
  </si>
  <si>
    <t>-1434582524</t>
  </si>
  <si>
    <t>3204*0,04*0,06</t>
  </si>
  <si>
    <t>7,69*1,02 'Prepočítané koeficientom množstva</t>
  </si>
  <si>
    <t>762395000.S</t>
  </si>
  <si>
    <t>Spojovacie prostriedky pre viazané konštrukcie krovov, debnenie a laťovanie, nadstrešné konštr., spádové kliny - svorky, dosky, klince, pásová oceľ, vruty</t>
  </si>
  <si>
    <t>-1496037609</t>
  </si>
  <si>
    <t>16,896+0,503+7,844</t>
  </si>
  <si>
    <t>762810114.S</t>
  </si>
  <si>
    <t>Záklop stropov z dosiek cementotrieskových jednovrstvových skrutkovaných na trámy na zraz hr. dosky 18 mm</t>
  </si>
  <si>
    <t>1042322937</t>
  </si>
  <si>
    <t>"K1"            51,83*2*0,6</t>
  </si>
  <si>
    <t>998762202.S</t>
  </si>
  <si>
    <t>Presun hmôt pre konštrukcie tesárske v objektoch výšky do 12 m</t>
  </si>
  <si>
    <t>1602233374</t>
  </si>
  <si>
    <t>764</t>
  </si>
  <si>
    <t>Konštrukcie klampiarske</t>
  </si>
  <si>
    <t>764352427.S</t>
  </si>
  <si>
    <t>Žľaby z pozinkovaného farbeného PZf plechu, pododkvapové polkruhové r.š. 330 mm</t>
  </si>
  <si>
    <t>-369245053</t>
  </si>
  <si>
    <t>"K1"            51,83*2</t>
  </si>
  <si>
    <t>764359436.S</t>
  </si>
  <si>
    <t>Kotlík zberný z pozinkovaného farbeného PZf plechu, pre rúry s priemerom D 80 - 120 mm</t>
  </si>
  <si>
    <t>-205952431</t>
  </si>
  <si>
    <t>764454434.S</t>
  </si>
  <si>
    <t>Montáž kruhových kolien z pozinkovaného farbeného PZf plechu, pre zvodové rúry s priemerom 60 - 150 mm</t>
  </si>
  <si>
    <t>-1530182286</t>
  </si>
  <si>
    <t>9*3</t>
  </si>
  <si>
    <t>553440048700</t>
  </si>
  <si>
    <t>Koleno lisované pozink farebný K 120, 72°, priemer 120 mm, KJG</t>
  </si>
  <si>
    <t>-1481677038</t>
  </si>
  <si>
    <t>764454454.S</t>
  </si>
  <si>
    <t>Zvodové rúry z pozinkovaného farbeného PZf plechu, kruhové priemer 120 mm</t>
  </si>
  <si>
    <t>306448530</t>
  </si>
  <si>
    <t>2,6*9</t>
  </si>
  <si>
    <t>998764201.S</t>
  </si>
  <si>
    <t>Presun hmôt pre konštrukcie klampiarske v objektoch výšky do 6 m</t>
  </si>
  <si>
    <t>1894187943</t>
  </si>
  <si>
    <t>765331621.S</t>
  </si>
  <si>
    <t>Prirezanie a uchytenie rezaných škridiel betónových, sklon do 35°</t>
  </si>
  <si>
    <t>-469374737</t>
  </si>
  <si>
    <t>"K1"             (3,2+2,8)*2</t>
  </si>
  <si>
    <t>765331701.S</t>
  </si>
  <si>
    <t>Štítová hrana z okrajových škridiel pre betónovú krytinu drážkovú</t>
  </si>
  <si>
    <t>-189591728</t>
  </si>
  <si>
    <t>"K1"            6,152*2</t>
  </si>
  <si>
    <t>765331743.S</t>
  </si>
  <si>
    <t>Odkvapová hrana pre profilovanú krytinu</t>
  </si>
  <si>
    <t>62801019</t>
  </si>
  <si>
    <t>765331841.S</t>
  </si>
  <si>
    <t>Olemovanie komína tesniacim pásom</t>
  </si>
  <si>
    <t>-706789036</t>
  </si>
  <si>
    <t>"K1"            4*4</t>
  </si>
  <si>
    <t>765332001.S</t>
  </si>
  <si>
    <t>Betónová krytina drážková, jednoduchých striech, sklon do 35°</t>
  </si>
  <si>
    <t>760273825</t>
  </si>
  <si>
    <t>765332165.S</t>
  </si>
  <si>
    <t>Úžľabie - hliníkový pás, r.š. 500 mm</t>
  </si>
  <si>
    <t>-2001780758</t>
  </si>
  <si>
    <t>765332561.S</t>
  </si>
  <si>
    <t>Protisnehový hák pre krytinu betónovú</t>
  </si>
  <si>
    <t>-2072180573</t>
  </si>
  <si>
    <t>"K1"            51,83*2*5</t>
  </si>
  <si>
    <t>765334501.S</t>
  </si>
  <si>
    <t>Hrebeň s použitím vetracieho pásu so samolepiacim okrajom pre betónovú krytinu, sklon do 35°</t>
  </si>
  <si>
    <t>926608441</t>
  </si>
  <si>
    <t>"K1"            51,83+4,775</t>
  </si>
  <si>
    <t>765363042.S</t>
  </si>
  <si>
    <t>Ochranný pás proti vtákom šírky 10 cm</t>
  </si>
  <si>
    <t>-32400939</t>
  </si>
  <si>
    <t>765363043.S</t>
  </si>
  <si>
    <t>Vetracia mriežka</t>
  </si>
  <si>
    <t>1880986675</t>
  </si>
  <si>
    <t>765901612.S</t>
  </si>
  <si>
    <t>Strešná fólia paropriepustná, od 22° do 35°, na krokvy, trieda tesnosti 6 až 4</t>
  </si>
  <si>
    <t>1124990143</t>
  </si>
  <si>
    <t>"K2"            (5,915+4,793)*20,07+9,1*1,122</t>
  </si>
  <si>
    <t>"K3"            19,3*3,501</t>
  </si>
  <si>
    <t>998765201.S</t>
  </si>
  <si>
    <t>Presun hmôt pre tvrdé krytiny v objektoch výšky do 6 m</t>
  </si>
  <si>
    <t>-63632456</t>
  </si>
  <si>
    <t>769</t>
  </si>
  <si>
    <t>Montáže vzduchotechnických zariadení</t>
  </si>
  <si>
    <t>769021496.S</t>
  </si>
  <si>
    <t>Montáž výfukovej hlavice kruhovej do priemeru 230 mm</t>
  </si>
  <si>
    <t>869300719</t>
  </si>
  <si>
    <t>"Komíny"            4*2</t>
  </si>
  <si>
    <t>598220004400.S</t>
  </si>
  <si>
    <t>Meidingerova hlavica DN 200, pre jednovrstvový komínový systém z nehrdzavejúcej ocele</t>
  </si>
  <si>
    <t>-431580560</t>
  </si>
  <si>
    <t>998769201.S</t>
  </si>
  <si>
    <t>Presun hmôt pre montáž vzduchotechnických zariadení v stavbe (objekte) výšky do 7 m</t>
  </si>
  <si>
    <t>1724707676</t>
  </si>
  <si>
    <t>783782404.S</t>
  </si>
  <si>
    <t>Nátery tesárskych konštrukcií, povrchová impregnácia proti drevokaznému hmyzu, hubám a plesniam, jednonásobná</t>
  </si>
  <si>
    <t>-1242325933</t>
  </si>
  <si>
    <t>"stĺpik 100x160"                     2,08*4*(0,1+0,16)*2</t>
  </si>
  <si>
    <t>"väznica krajná 100x160"    3,36*2*(0,1+0,16)*2</t>
  </si>
  <si>
    <t>"stĺpik vrchol. väz. 100x160"     0,85*2*(0,1+0,16)*2</t>
  </si>
  <si>
    <t>"pásik 100x100"                       0,78*3*0,1*4</t>
  </si>
  <si>
    <t>"väznica 160x100"                  4,904*1*(0,16+0,1)*2</t>
  </si>
  <si>
    <t>"krokva 100x160"                    (2,278*8+1,42*2)*(0,1+0,16)*2</t>
  </si>
  <si>
    <t>"klieština 40*160"                   3,707*8*(0,04+0,16)*2</t>
  </si>
  <si>
    <t>"K1"            (6,152*51,83*2+2,284)*2</t>
  </si>
  <si>
    <t>24-58a-01-02-05 - Zateplenie obodových stien + výplň otvorov prízenie a poschodie</t>
  </si>
  <si>
    <t>622460124.S</t>
  </si>
  <si>
    <t>Príprava vonkajšieho podkladu stien penetráciou pod omietky a nátery</t>
  </si>
  <si>
    <t>-1586532416</t>
  </si>
  <si>
    <t>"S1"            (9,35+62,6+52,3)*2,6+9,35*3,63*0,5*2</t>
  </si>
  <si>
    <t>"odpočet otvorov"</t>
  </si>
  <si>
    <t>"O4-1020/1370"            (1,02*1,37)*-1</t>
  </si>
  <si>
    <t>"O5-1020/870"              (1,02*0,87)*-24</t>
  </si>
  <si>
    <t>"O6-1020/870"              (1,02*0,87)*-20</t>
  </si>
  <si>
    <t>"D1-1770/2185"                   (1,77*2,185)*-1</t>
  </si>
  <si>
    <t>"D2-1120/1985"                    (1,120*1,985)*-2</t>
  </si>
  <si>
    <t>"D3-1320/1985"                   (1,32*1,985)*-1</t>
  </si>
  <si>
    <t>"D4-1320/2085"                  (1,32*2,085)*-1</t>
  </si>
  <si>
    <t>"D5-1320/2085"                  (1,32*2,085)*-1</t>
  </si>
  <si>
    <t>"D6-1120/1985"                 (1,12*1,985)*-2</t>
  </si>
  <si>
    <t>"O4-1020/1370"            (1,02+2*1,37)*0,2</t>
  </si>
  <si>
    <t>"O5-1020/870"              (1,02+2*0,87)*0,2*24</t>
  </si>
  <si>
    <t>"O6-1020/870"              (1,02+2*0,87)*0,2*20</t>
  </si>
  <si>
    <t>"D1-1770/2185"                   (1,77+2*2,185)*0,2</t>
  </si>
  <si>
    <t>"D2-1120/1985"                    (1,12+2*1,985)*0,2*2</t>
  </si>
  <si>
    <t>"D3-1320/1985"                   (1,32+2*1,985)*0,2</t>
  </si>
  <si>
    <t>"D4-1320/2085"                  (1,32+2*2,085)*0,2</t>
  </si>
  <si>
    <t>"D5-1320/2085"                  (1,32+2*2,085)*0,2</t>
  </si>
  <si>
    <t>"D6-1120/1985"                 (1,12+2*1,985)*0,2*2</t>
  </si>
  <si>
    <t>622461053.S</t>
  </si>
  <si>
    <t>Vonkajšia omietka stien pastovitá silikónová roztieraná, hr. 2 mm</t>
  </si>
  <si>
    <t>1109242471</t>
  </si>
  <si>
    <t>625250706.S</t>
  </si>
  <si>
    <t>Kontaktný zatepľovací systém z minerálnej vlny hr. 80 mm, skrutkovacie kotvy</t>
  </si>
  <si>
    <t>162413781</t>
  </si>
  <si>
    <t>625250762.S</t>
  </si>
  <si>
    <t>Kontaktný zatepľovací systém ostenia z minerálnej vlny hr. 30 mm</t>
  </si>
  <si>
    <t>-2054619216</t>
  </si>
  <si>
    <t>941941031.S</t>
  </si>
  <si>
    <t>Montáž lešenia ľahkého pracovného radového s podlahami šírky od 0,80 do 1,00 m, výšky do 10 m</t>
  </si>
  <si>
    <t>-1377321759</t>
  </si>
  <si>
    <t>941941191.S</t>
  </si>
  <si>
    <t>Príplatok za prvý a každý ďalší i začatý mesiac použitia lešenia ľahkého pracovného radového s podlahami šírky od 0,80 do 1,00 m, výšky do 10 m</t>
  </si>
  <si>
    <t>-491803757</t>
  </si>
  <si>
    <t>356,991*2 'Prepočítané koeficientom množstva</t>
  </si>
  <si>
    <t>941941831.S</t>
  </si>
  <si>
    <t>Demontáž lešenia ľahkého pracovného radového s podlahami šírky nad 0,80 do 1,00 m, výšky do 10 m</t>
  </si>
  <si>
    <t>-1157272681</t>
  </si>
  <si>
    <t>953945351.S</t>
  </si>
  <si>
    <t>Hliníkový rohový ochranný profil s integrovanou mriežkou</t>
  </si>
  <si>
    <t>-1530132346</t>
  </si>
  <si>
    <t>"O4-1020/1370"            (1,02+2*1,37)*1</t>
  </si>
  <si>
    <t>"O5-1020/870"              (1,02+2*0,87)*24</t>
  </si>
  <si>
    <t>"O6-1020/870"              (1,02+2*0,87)*20</t>
  </si>
  <si>
    <t>"D1-1770/2185"                   (1,77+2*2,185)*1</t>
  </si>
  <si>
    <t>"D2-1120/1985"                    (1,12+2*1,985)*2</t>
  </si>
  <si>
    <t>"D3-1320/1985"                   (1,32+2*1,985)*1</t>
  </si>
  <si>
    <t>"D4-1320/2085"                  (1,32+2*2,085)*1</t>
  </si>
  <si>
    <t>"D5-1320/2085"                  (1,32+2*2,085)*1</t>
  </si>
  <si>
    <t>"D6-1120/1985"                 (1,12+2*1,985)*2</t>
  </si>
  <si>
    <t>"rohy"                                    3,0*4</t>
  </si>
  <si>
    <t>953995406.S</t>
  </si>
  <si>
    <t>Okenný a dverový začisťovací profil</t>
  </si>
  <si>
    <t>1622877885</t>
  </si>
  <si>
    <t>1480302377</t>
  </si>
  <si>
    <t>766621400.S</t>
  </si>
  <si>
    <t>Montáž okien plastových s hydroizolačnými páskami (exteriérová a interiérová)</t>
  </si>
  <si>
    <t>-1904919553</t>
  </si>
  <si>
    <t>"O4-1020/1370"            (1,02+1,37)*2</t>
  </si>
  <si>
    <t>"O5-1020/870"              (1,02+0,87)*2*24</t>
  </si>
  <si>
    <t>"O6-1020/870"              (1,02+0,87)*2*20</t>
  </si>
  <si>
    <t>283290006100.S</t>
  </si>
  <si>
    <t>Tesniaca paropriepustná fólia polymér-flísová, š. 290 mm, dĺ. 30 m, pre tesnenie pripájacej škáry okenného rámu a muriva z exteriéru</t>
  </si>
  <si>
    <t>-430140308</t>
  </si>
  <si>
    <t>283290006200.S</t>
  </si>
  <si>
    <t>Tesniaca paronepriepustná fólia polymér-flísová, š. 70 mm, dĺ. 30 m, pre tesnenie pripájacej škáry okenného rámu a muriva z interiéru</t>
  </si>
  <si>
    <t>1480671779</t>
  </si>
  <si>
    <t>611410091020.S</t>
  </si>
  <si>
    <t>Okno plastové jednokrídlové OS, izolačné dvojsklo</t>
  </si>
  <si>
    <t>671129365</t>
  </si>
  <si>
    <t>553410091020.S</t>
  </si>
  <si>
    <t>Okno hliníkové jednokrídlové OS, izolačné trojsklo protipožiarne</t>
  </si>
  <si>
    <t>-1984746646</t>
  </si>
  <si>
    <t>766641161.S</t>
  </si>
  <si>
    <t>Montáž dverí plastových, vchodových exteriíérových, 1 m obvodu dverí</t>
  </si>
  <si>
    <t>-1489187723</t>
  </si>
  <si>
    <t>"D1-1770/2185"                   (1,77+2,185)*2</t>
  </si>
  <si>
    <t>"D2-1120/1985"                    (1,12+1,985)*2*2</t>
  </si>
  <si>
    <t>"D3-1320/1985"                   (1,32+1,985)*2</t>
  </si>
  <si>
    <t>"D4-1320/2085"                  (1,32+2,085)*2</t>
  </si>
  <si>
    <t>"D5-1320/2085"                  (1,32+2,085)*2</t>
  </si>
  <si>
    <t>"D6-1120/1985"                 (1,12+1,985)*2*2</t>
  </si>
  <si>
    <t>611730000010.S</t>
  </si>
  <si>
    <t>Dvere vchodové plastové jednokrídlové s vodorovnou priečkou, izolačné trojsklo</t>
  </si>
  <si>
    <t>327642496</t>
  </si>
  <si>
    <t>-528847644</t>
  </si>
  <si>
    <t>"D20-800/1970"            1</t>
  </si>
  <si>
    <t>"D23-800/1970"            1</t>
  </si>
  <si>
    <t>"D25-900/1970"            2</t>
  </si>
  <si>
    <t>-688098507</t>
  </si>
  <si>
    <t>-531462601</t>
  </si>
  <si>
    <t>-306262057</t>
  </si>
  <si>
    <t>766662132.S</t>
  </si>
  <si>
    <t>Montáž dverového krídla otočného dvojkrídlového poldrážkového, do existujúcej zárubne, vrátane kovania</t>
  </si>
  <si>
    <t>1396334583</t>
  </si>
  <si>
    <t>"D24-1350/2020"                (1,35+2,02)*2</t>
  </si>
  <si>
    <t>-72621460</t>
  </si>
  <si>
    <t>611650001160.S</t>
  </si>
  <si>
    <t>Dvere vnútorné protipožiarne drevené EI EW 30 D3, šxv 1250x1970 mm, požiarna výplň DTD, SK certifikát, fólia</t>
  </si>
  <si>
    <t>227621323</t>
  </si>
  <si>
    <t>-1590016026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</si>
</sst>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6" fillId="0" borderId="12" xfId="0" applyNumberFormat="1" applyFont="1" applyBorder="1"/>
    <xf numFmtId="166" fontId="36" fillId="0" borderId="13" xfId="0" applyNumberFormat="1" applyFont="1" applyBorder="1"/>
    <xf numFmtId="4" fontId="3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4" fontId="39" fillId="3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workbookViewId="0">
      <selection activeCell="AI16" sqref="AI1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55" t="s">
        <v>5</v>
      </c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36" t="s">
        <v>13</v>
      </c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R5" s="20"/>
      <c r="BE5" s="233" t="s">
        <v>14</v>
      </c>
      <c r="BS5" s="17" t="s">
        <v>6</v>
      </c>
    </row>
    <row r="6" spans="1:74" ht="36.950000000000003" customHeight="1">
      <c r="B6" s="20"/>
      <c r="D6" s="26" t="s">
        <v>15</v>
      </c>
      <c r="K6" s="238" t="s">
        <v>16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R6" s="20"/>
      <c r="BE6" s="234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34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60">
        <v>45640</v>
      </c>
      <c r="AR8" s="20"/>
      <c r="BE8" s="234"/>
      <c r="BS8" s="17" t="s">
        <v>6</v>
      </c>
    </row>
    <row r="9" spans="1:74" ht="14.45" customHeight="1">
      <c r="B9" s="20"/>
      <c r="AR9" s="20"/>
      <c r="BE9" s="234"/>
      <c r="BS9" s="17" t="s">
        <v>6</v>
      </c>
    </row>
    <row r="10" spans="1:74" ht="12" customHeight="1">
      <c r="B10" s="20"/>
      <c r="D10" s="27" t="s">
        <v>22</v>
      </c>
      <c r="AK10" s="27" t="s">
        <v>23</v>
      </c>
      <c r="AN10" s="25" t="s">
        <v>24</v>
      </c>
      <c r="AR10" s="20"/>
      <c r="BE10" s="234"/>
      <c r="BS10" s="17" t="s">
        <v>6</v>
      </c>
    </row>
    <row r="11" spans="1:74" ht="18.399999999999999" customHeight="1">
      <c r="B11" s="20"/>
      <c r="E11" s="25" t="s">
        <v>25</v>
      </c>
      <c r="AK11" s="27" t="s">
        <v>26</v>
      </c>
      <c r="AN11" s="25" t="s">
        <v>1</v>
      </c>
      <c r="AR11" s="20"/>
      <c r="BE11" s="234"/>
      <c r="BS11" s="17" t="s">
        <v>6</v>
      </c>
    </row>
    <row r="12" spans="1:74" ht="6.95" customHeight="1">
      <c r="B12" s="20"/>
      <c r="AR12" s="20"/>
      <c r="BE12" s="234"/>
      <c r="BS12" s="17" t="s">
        <v>6</v>
      </c>
    </row>
    <row r="13" spans="1:74" ht="12" customHeight="1">
      <c r="B13" s="20"/>
      <c r="D13" s="27" t="s">
        <v>27</v>
      </c>
      <c r="AK13" s="27" t="s">
        <v>23</v>
      </c>
      <c r="AN13" s="29" t="s">
        <v>28</v>
      </c>
      <c r="AR13" s="20"/>
      <c r="BE13" s="234"/>
      <c r="BS13" s="17" t="s">
        <v>6</v>
      </c>
    </row>
    <row r="14" spans="1:74" ht="12.75">
      <c r="B14" s="20"/>
      <c r="E14" s="239" t="s">
        <v>28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7" t="s">
        <v>26</v>
      </c>
      <c r="AN14" s="29" t="s">
        <v>28</v>
      </c>
      <c r="AR14" s="20"/>
      <c r="BE14" s="234"/>
      <c r="BS14" s="17" t="s">
        <v>6</v>
      </c>
    </row>
    <row r="15" spans="1:74" ht="6.95" customHeight="1">
      <c r="B15" s="20"/>
      <c r="AR15" s="20"/>
      <c r="BE15" s="234"/>
      <c r="BS15" s="17" t="s">
        <v>3</v>
      </c>
    </row>
    <row r="16" spans="1:74" ht="12" customHeight="1">
      <c r="B16" s="20"/>
      <c r="D16" s="27" t="s">
        <v>29</v>
      </c>
      <c r="AK16" s="27" t="s">
        <v>23</v>
      </c>
      <c r="AN16" s="25" t="s">
        <v>1</v>
      </c>
      <c r="AR16" s="20"/>
      <c r="BE16" s="234"/>
      <c r="BS16" s="17" t="s">
        <v>3</v>
      </c>
    </row>
    <row r="17" spans="2:71" ht="18.399999999999999" customHeight="1">
      <c r="B17" s="20"/>
      <c r="E17" s="25" t="s">
        <v>30</v>
      </c>
      <c r="AK17" s="27" t="s">
        <v>26</v>
      </c>
      <c r="AN17" s="25" t="s">
        <v>1</v>
      </c>
      <c r="AR17" s="20"/>
      <c r="BE17" s="234"/>
      <c r="BS17" s="17" t="s">
        <v>31</v>
      </c>
    </row>
    <row r="18" spans="2:71" ht="6.95" customHeight="1">
      <c r="B18" s="20"/>
      <c r="AR18" s="20"/>
      <c r="BE18" s="234"/>
      <c r="BS18" s="17" t="s">
        <v>6</v>
      </c>
    </row>
    <row r="19" spans="2:71" ht="12" customHeight="1">
      <c r="B19" s="20"/>
      <c r="D19" s="27" t="s">
        <v>32</v>
      </c>
      <c r="AK19" s="27" t="s">
        <v>23</v>
      </c>
      <c r="AN19" s="25" t="s">
        <v>1</v>
      </c>
      <c r="AR19" s="20"/>
      <c r="BE19" s="234"/>
      <c r="BS19" s="17" t="s">
        <v>6</v>
      </c>
    </row>
    <row r="20" spans="2:71" ht="18.399999999999999" customHeight="1">
      <c r="B20" s="20"/>
      <c r="E20" s="25" t="s">
        <v>33</v>
      </c>
      <c r="AK20" s="27" t="s">
        <v>26</v>
      </c>
      <c r="AN20" s="25" t="s">
        <v>1</v>
      </c>
      <c r="AR20" s="20"/>
      <c r="BE20" s="234"/>
      <c r="BS20" s="17" t="s">
        <v>31</v>
      </c>
    </row>
    <row r="21" spans="2:71" ht="6.95" customHeight="1">
      <c r="B21" s="20"/>
      <c r="AR21" s="20"/>
      <c r="BE21" s="234"/>
    </row>
    <row r="22" spans="2:71" ht="12" customHeight="1">
      <c r="B22" s="20"/>
      <c r="D22" s="27" t="s">
        <v>34</v>
      </c>
      <c r="AR22" s="20"/>
      <c r="BE22" s="234"/>
    </row>
    <row r="23" spans="2:71" ht="16.5" customHeight="1">
      <c r="B23" s="20"/>
      <c r="E23" s="241" t="s">
        <v>1</v>
      </c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R23" s="20"/>
      <c r="BE23" s="234"/>
    </row>
    <row r="24" spans="2:71" ht="6.95" customHeight="1">
      <c r="B24" s="20"/>
      <c r="AR24" s="20"/>
      <c r="BE24" s="234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4"/>
    </row>
    <row r="26" spans="2:71" s="1" customFormat="1" ht="25.9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42">
        <f>ROUND(AG94,2)</f>
        <v>0</v>
      </c>
      <c r="AL26" s="243"/>
      <c r="AM26" s="243"/>
      <c r="AN26" s="243"/>
      <c r="AO26" s="243"/>
      <c r="AR26" s="32"/>
      <c r="BE26" s="234"/>
    </row>
    <row r="27" spans="2:71" s="1" customFormat="1" ht="6.95" customHeight="1">
      <c r="B27" s="32"/>
      <c r="AR27" s="32"/>
      <c r="BE27" s="234"/>
    </row>
    <row r="28" spans="2:71" s="1" customFormat="1" ht="12.75">
      <c r="B28" s="32"/>
      <c r="L28" s="244" t="s">
        <v>36</v>
      </c>
      <c r="M28" s="244"/>
      <c r="N28" s="244"/>
      <c r="O28" s="244"/>
      <c r="P28" s="244"/>
      <c r="W28" s="244" t="s">
        <v>37</v>
      </c>
      <c r="X28" s="244"/>
      <c r="Y28" s="244"/>
      <c r="Z28" s="244"/>
      <c r="AA28" s="244"/>
      <c r="AB28" s="244"/>
      <c r="AC28" s="244"/>
      <c r="AD28" s="244"/>
      <c r="AE28" s="244"/>
      <c r="AK28" s="244" t="s">
        <v>38</v>
      </c>
      <c r="AL28" s="244"/>
      <c r="AM28" s="244"/>
      <c r="AN28" s="244"/>
      <c r="AO28" s="244"/>
      <c r="AR28" s="32"/>
      <c r="BE28" s="234"/>
    </row>
    <row r="29" spans="2:71" s="2" customFormat="1" ht="14.45" customHeight="1">
      <c r="B29" s="36"/>
      <c r="D29" s="27" t="s">
        <v>39</v>
      </c>
      <c r="F29" s="37" t="s">
        <v>40</v>
      </c>
      <c r="L29" s="247">
        <v>0.2</v>
      </c>
      <c r="M29" s="246"/>
      <c r="N29" s="246"/>
      <c r="O29" s="246"/>
      <c r="P29" s="246"/>
      <c r="Q29" s="38"/>
      <c r="R29" s="38"/>
      <c r="S29" s="38"/>
      <c r="T29" s="38"/>
      <c r="U29" s="38"/>
      <c r="V29" s="38"/>
      <c r="W29" s="245">
        <f>ROUND(AZ94, 2)</f>
        <v>0</v>
      </c>
      <c r="X29" s="246"/>
      <c r="Y29" s="246"/>
      <c r="Z29" s="246"/>
      <c r="AA29" s="246"/>
      <c r="AB29" s="246"/>
      <c r="AC29" s="246"/>
      <c r="AD29" s="246"/>
      <c r="AE29" s="246"/>
      <c r="AF29" s="38"/>
      <c r="AG29" s="38"/>
      <c r="AH29" s="38"/>
      <c r="AI29" s="38"/>
      <c r="AJ29" s="38"/>
      <c r="AK29" s="245">
        <f>ROUND(AV94, 2)</f>
        <v>0</v>
      </c>
      <c r="AL29" s="246"/>
      <c r="AM29" s="246"/>
      <c r="AN29" s="246"/>
      <c r="AO29" s="246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35"/>
    </row>
    <row r="30" spans="2:71" s="2" customFormat="1" ht="14.45" customHeight="1">
      <c r="B30" s="36"/>
      <c r="F30" s="37" t="s">
        <v>41</v>
      </c>
      <c r="L30" s="247">
        <v>0.2</v>
      </c>
      <c r="M30" s="246"/>
      <c r="N30" s="246"/>
      <c r="O30" s="246"/>
      <c r="P30" s="246"/>
      <c r="Q30" s="38"/>
      <c r="R30" s="38"/>
      <c r="S30" s="38"/>
      <c r="T30" s="38"/>
      <c r="U30" s="38"/>
      <c r="V30" s="38"/>
      <c r="W30" s="245">
        <f>ROUND(BA94, 2)</f>
        <v>0</v>
      </c>
      <c r="X30" s="246"/>
      <c r="Y30" s="246"/>
      <c r="Z30" s="246"/>
      <c r="AA30" s="246"/>
      <c r="AB30" s="246"/>
      <c r="AC30" s="246"/>
      <c r="AD30" s="246"/>
      <c r="AE30" s="246"/>
      <c r="AF30" s="38"/>
      <c r="AG30" s="38"/>
      <c r="AH30" s="38"/>
      <c r="AI30" s="38"/>
      <c r="AJ30" s="38"/>
      <c r="AK30" s="245">
        <f>ROUND(AW94, 2)</f>
        <v>0</v>
      </c>
      <c r="AL30" s="246"/>
      <c r="AM30" s="246"/>
      <c r="AN30" s="246"/>
      <c r="AO30" s="246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35"/>
    </row>
    <row r="31" spans="2:71" s="2" customFormat="1" ht="14.45" hidden="1" customHeight="1">
      <c r="B31" s="36"/>
      <c r="F31" s="27" t="s">
        <v>42</v>
      </c>
      <c r="L31" s="250">
        <v>0.2</v>
      </c>
      <c r="M31" s="249"/>
      <c r="N31" s="249"/>
      <c r="O31" s="249"/>
      <c r="P31" s="249"/>
      <c r="W31" s="248">
        <f>ROUND(BB94, 2)</f>
        <v>0</v>
      </c>
      <c r="X31" s="249"/>
      <c r="Y31" s="249"/>
      <c r="Z31" s="249"/>
      <c r="AA31" s="249"/>
      <c r="AB31" s="249"/>
      <c r="AC31" s="249"/>
      <c r="AD31" s="249"/>
      <c r="AE31" s="249"/>
      <c r="AK31" s="248">
        <v>0</v>
      </c>
      <c r="AL31" s="249"/>
      <c r="AM31" s="249"/>
      <c r="AN31" s="249"/>
      <c r="AO31" s="249"/>
      <c r="AR31" s="36"/>
      <c r="BE31" s="235"/>
    </row>
    <row r="32" spans="2:71" s="2" customFormat="1" ht="14.45" hidden="1" customHeight="1">
      <c r="B32" s="36"/>
      <c r="F32" s="27" t="s">
        <v>43</v>
      </c>
      <c r="L32" s="250">
        <v>0.2</v>
      </c>
      <c r="M32" s="249"/>
      <c r="N32" s="249"/>
      <c r="O32" s="249"/>
      <c r="P32" s="249"/>
      <c r="W32" s="248">
        <f>ROUND(BC94, 2)</f>
        <v>0</v>
      </c>
      <c r="X32" s="249"/>
      <c r="Y32" s="249"/>
      <c r="Z32" s="249"/>
      <c r="AA32" s="249"/>
      <c r="AB32" s="249"/>
      <c r="AC32" s="249"/>
      <c r="AD32" s="249"/>
      <c r="AE32" s="249"/>
      <c r="AK32" s="248">
        <v>0</v>
      </c>
      <c r="AL32" s="249"/>
      <c r="AM32" s="249"/>
      <c r="AN32" s="249"/>
      <c r="AO32" s="249"/>
      <c r="AR32" s="36"/>
      <c r="BE32" s="235"/>
    </row>
    <row r="33" spans="2:57" s="2" customFormat="1" ht="14.45" hidden="1" customHeight="1">
      <c r="B33" s="36"/>
      <c r="F33" s="37" t="s">
        <v>44</v>
      </c>
      <c r="L33" s="247">
        <v>0</v>
      </c>
      <c r="M33" s="246"/>
      <c r="N33" s="246"/>
      <c r="O33" s="246"/>
      <c r="P33" s="246"/>
      <c r="Q33" s="38"/>
      <c r="R33" s="38"/>
      <c r="S33" s="38"/>
      <c r="T33" s="38"/>
      <c r="U33" s="38"/>
      <c r="V33" s="38"/>
      <c r="W33" s="245">
        <f>ROUND(BD94, 2)</f>
        <v>0</v>
      </c>
      <c r="X33" s="246"/>
      <c r="Y33" s="246"/>
      <c r="Z33" s="246"/>
      <c r="AA33" s="246"/>
      <c r="AB33" s="246"/>
      <c r="AC33" s="246"/>
      <c r="AD33" s="246"/>
      <c r="AE33" s="246"/>
      <c r="AF33" s="38"/>
      <c r="AG33" s="38"/>
      <c r="AH33" s="38"/>
      <c r="AI33" s="38"/>
      <c r="AJ33" s="38"/>
      <c r="AK33" s="245">
        <v>0</v>
      </c>
      <c r="AL33" s="246"/>
      <c r="AM33" s="246"/>
      <c r="AN33" s="246"/>
      <c r="AO33" s="246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35"/>
    </row>
    <row r="34" spans="2:57" s="1" customFormat="1" ht="6.95" customHeight="1">
      <c r="B34" s="32"/>
      <c r="AR34" s="32"/>
      <c r="BE34" s="234"/>
    </row>
    <row r="35" spans="2:57" s="1" customFormat="1" ht="25.9" customHeight="1"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54" t="s">
        <v>47</v>
      </c>
      <c r="Y35" s="252"/>
      <c r="Z35" s="252"/>
      <c r="AA35" s="252"/>
      <c r="AB35" s="252"/>
      <c r="AC35" s="42"/>
      <c r="AD35" s="42"/>
      <c r="AE35" s="42"/>
      <c r="AF35" s="42"/>
      <c r="AG35" s="42"/>
      <c r="AH35" s="42"/>
      <c r="AI35" s="42"/>
      <c r="AJ35" s="42"/>
      <c r="AK35" s="251">
        <f>SUM(AK26:AK33)</f>
        <v>0</v>
      </c>
      <c r="AL35" s="252"/>
      <c r="AM35" s="252"/>
      <c r="AN35" s="252"/>
      <c r="AO35" s="253"/>
      <c r="AP35" s="40"/>
      <c r="AQ35" s="40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6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50</v>
      </c>
      <c r="AI60" s="34"/>
      <c r="AJ60" s="34"/>
      <c r="AK60" s="34"/>
      <c r="AL60" s="34"/>
      <c r="AM60" s="46" t="s">
        <v>51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4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53</v>
      </c>
      <c r="AI64" s="45"/>
      <c r="AJ64" s="45"/>
      <c r="AK64" s="45"/>
      <c r="AL64" s="45"/>
      <c r="AM64" s="45"/>
      <c r="AN64" s="45"/>
      <c r="AO64" s="45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6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50</v>
      </c>
      <c r="AI75" s="34"/>
      <c r="AJ75" s="34"/>
      <c r="AK75" s="34"/>
      <c r="AL75" s="34"/>
      <c r="AM75" s="46" t="s">
        <v>51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5" customHeight="1">
      <c r="B82" s="32"/>
      <c r="C82" s="21" t="s">
        <v>54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51"/>
      <c r="C84" s="27" t="s">
        <v>12</v>
      </c>
      <c r="L84" s="3" t="str">
        <f>K5</f>
        <v>24-58a</v>
      </c>
      <c r="AR84" s="51"/>
    </row>
    <row r="85" spans="1:91" s="4" customFormat="1" ht="36.950000000000003" customHeight="1">
      <c r="B85" s="52"/>
      <c r="C85" s="53" t="s">
        <v>15</v>
      </c>
      <c r="L85" s="209" t="str">
        <f>K6</f>
        <v>Rekonštrukcia maštale D - Hydina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R85" s="52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19</v>
      </c>
      <c r="L87" s="54" t="str">
        <f>IF(K8="","",K8)</f>
        <v xml:space="preserve"> </v>
      </c>
      <c r="AI87" s="27" t="s">
        <v>21</v>
      </c>
      <c r="AM87" s="211">
        <f>IF(AN8= "","",AN8)</f>
        <v>45640</v>
      </c>
      <c r="AN87" s="211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22</v>
      </c>
      <c r="L89" s="3" t="str">
        <f>IF(E11= "","",E11)</f>
        <v>AGRIKA s.r.o.Tulská 19 Zvolen</v>
      </c>
      <c r="AI89" s="27" t="s">
        <v>29</v>
      </c>
      <c r="AM89" s="216" t="str">
        <f>IF(E17="","",E17)</f>
        <v>HS partner s.r.o. Sielnica</v>
      </c>
      <c r="AN89" s="217"/>
      <c r="AO89" s="217"/>
      <c r="AP89" s="217"/>
      <c r="AR89" s="32"/>
      <c r="AS89" s="212" t="s">
        <v>55</v>
      </c>
      <c r="AT89" s="213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2" customHeight="1">
      <c r="B90" s="32"/>
      <c r="C90" s="27" t="s">
        <v>27</v>
      </c>
      <c r="L90" s="3" t="str">
        <f>IF(E14= "Vyplň údaj","",E14)</f>
        <v/>
      </c>
      <c r="AI90" s="27" t="s">
        <v>32</v>
      </c>
      <c r="AM90" s="216" t="str">
        <f>IF(E20="","",E20)</f>
        <v>Ing. Miroslav Plevka</v>
      </c>
      <c r="AN90" s="217"/>
      <c r="AO90" s="217"/>
      <c r="AP90" s="217"/>
      <c r="AR90" s="32"/>
      <c r="AS90" s="214"/>
      <c r="AT90" s="215"/>
      <c r="BD90" s="59"/>
    </row>
    <row r="91" spans="1:91" s="1" customFormat="1" ht="10.9" customHeight="1">
      <c r="B91" s="32"/>
      <c r="AR91" s="32"/>
      <c r="AS91" s="214"/>
      <c r="AT91" s="215"/>
      <c r="BD91" s="59"/>
    </row>
    <row r="92" spans="1:91" s="1" customFormat="1" ht="29.25" customHeight="1">
      <c r="B92" s="32"/>
      <c r="C92" s="218" t="s">
        <v>56</v>
      </c>
      <c r="D92" s="219"/>
      <c r="E92" s="219"/>
      <c r="F92" s="219"/>
      <c r="G92" s="219"/>
      <c r="H92" s="60"/>
      <c r="I92" s="221" t="s">
        <v>57</v>
      </c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20" t="s">
        <v>58</v>
      </c>
      <c r="AH92" s="219"/>
      <c r="AI92" s="219"/>
      <c r="AJ92" s="219"/>
      <c r="AK92" s="219"/>
      <c r="AL92" s="219"/>
      <c r="AM92" s="219"/>
      <c r="AN92" s="221" t="s">
        <v>59</v>
      </c>
      <c r="AO92" s="219"/>
      <c r="AP92" s="222"/>
      <c r="AQ92" s="61" t="s">
        <v>60</v>
      </c>
      <c r="AR92" s="32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</row>
    <row r="93" spans="1:91" s="1" customFormat="1" ht="10.9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50000000000003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31">
        <f>ROUND(AG95,2)</f>
        <v>0</v>
      </c>
      <c r="AH94" s="231"/>
      <c r="AI94" s="231"/>
      <c r="AJ94" s="231"/>
      <c r="AK94" s="231"/>
      <c r="AL94" s="231"/>
      <c r="AM94" s="231"/>
      <c r="AN94" s="232">
        <f t="shared" ref="AN94:AN102" si="0">SUM(AG94,AT94)</f>
        <v>0</v>
      </c>
      <c r="AO94" s="232"/>
      <c r="AP94" s="232"/>
      <c r="AQ94" s="70" t="s">
        <v>1</v>
      </c>
      <c r="AR94" s="66"/>
      <c r="AS94" s="71">
        <f>ROUND(AS95,2)</f>
        <v>0</v>
      </c>
      <c r="AT94" s="72">
        <f t="shared" ref="AT94:AT102" si="1"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6" customFormat="1" ht="24.75" customHeight="1">
      <c r="B95" s="77"/>
      <c r="C95" s="78"/>
      <c r="D95" s="226" t="s">
        <v>79</v>
      </c>
      <c r="E95" s="226"/>
      <c r="F95" s="226"/>
      <c r="G95" s="226"/>
      <c r="H95" s="226"/>
      <c r="I95" s="79"/>
      <c r="J95" s="226" t="s">
        <v>80</v>
      </c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3">
        <f>ROUND(AG96+AG97,2)</f>
        <v>0</v>
      </c>
      <c r="AH95" s="224"/>
      <c r="AI95" s="224"/>
      <c r="AJ95" s="224"/>
      <c r="AK95" s="224"/>
      <c r="AL95" s="224"/>
      <c r="AM95" s="224"/>
      <c r="AN95" s="225">
        <f t="shared" si="0"/>
        <v>0</v>
      </c>
      <c r="AO95" s="224"/>
      <c r="AP95" s="224"/>
      <c r="AQ95" s="80" t="s">
        <v>81</v>
      </c>
      <c r="AR95" s="77"/>
      <c r="AS95" s="81">
        <f>ROUND(AS96+AS97,2)</f>
        <v>0</v>
      </c>
      <c r="AT95" s="82">
        <f t="shared" si="1"/>
        <v>0</v>
      </c>
      <c r="AU95" s="83">
        <f>ROUND(AU96+AU97,5)</f>
        <v>0</v>
      </c>
      <c r="AV95" s="82">
        <f>ROUND(AZ95*L29,2)</f>
        <v>0</v>
      </c>
      <c r="AW95" s="82">
        <f>ROUND(BA95*L30,2)</f>
        <v>0</v>
      </c>
      <c r="AX95" s="82">
        <f>ROUND(BB95*L29,2)</f>
        <v>0</v>
      </c>
      <c r="AY95" s="82">
        <f>ROUND(BC95*L30,2)</f>
        <v>0</v>
      </c>
      <c r="AZ95" s="82">
        <f>ROUND(AZ96+AZ97,2)</f>
        <v>0</v>
      </c>
      <c r="BA95" s="82">
        <f>ROUND(BA96+BA97,2)</f>
        <v>0</v>
      </c>
      <c r="BB95" s="82">
        <f>ROUND(BB96+BB97,2)</f>
        <v>0</v>
      </c>
      <c r="BC95" s="82">
        <f>ROUND(BC96+BC97,2)</f>
        <v>0</v>
      </c>
      <c r="BD95" s="84">
        <f>ROUND(BD96+BD97,2)</f>
        <v>0</v>
      </c>
      <c r="BS95" s="85" t="s">
        <v>74</v>
      </c>
      <c r="BT95" s="85" t="s">
        <v>82</v>
      </c>
      <c r="BU95" s="85" t="s">
        <v>76</v>
      </c>
      <c r="BV95" s="85" t="s">
        <v>77</v>
      </c>
      <c r="BW95" s="85" t="s">
        <v>83</v>
      </c>
      <c r="BX95" s="85" t="s">
        <v>4</v>
      </c>
      <c r="CL95" s="85" t="s">
        <v>1</v>
      </c>
      <c r="CM95" s="85" t="s">
        <v>75</v>
      </c>
    </row>
    <row r="96" spans="1:91" s="3" customFormat="1" ht="23.25" customHeight="1">
      <c r="A96" s="86" t="s">
        <v>84</v>
      </c>
      <c r="B96" s="51"/>
      <c r="C96" s="9"/>
      <c r="D96" s="9"/>
      <c r="E96" s="229" t="s">
        <v>85</v>
      </c>
      <c r="F96" s="229"/>
      <c r="G96" s="229"/>
      <c r="H96" s="229"/>
      <c r="I96" s="229"/>
      <c r="J96" s="9"/>
      <c r="K96" s="229" t="s">
        <v>86</v>
      </c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29"/>
      <c r="AE96" s="229"/>
      <c r="AF96" s="229"/>
      <c r="AG96" s="227">
        <f>'24-58a-01-01 - Búracie práce'!J32</f>
        <v>0</v>
      </c>
      <c r="AH96" s="228"/>
      <c r="AI96" s="228"/>
      <c r="AJ96" s="228"/>
      <c r="AK96" s="228"/>
      <c r="AL96" s="228"/>
      <c r="AM96" s="228"/>
      <c r="AN96" s="227">
        <f t="shared" si="0"/>
        <v>0</v>
      </c>
      <c r="AO96" s="228"/>
      <c r="AP96" s="228"/>
      <c r="AQ96" s="87" t="s">
        <v>87</v>
      </c>
      <c r="AR96" s="51"/>
      <c r="AS96" s="88">
        <v>0</v>
      </c>
      <c r="AT96" s="89">
        <f t="shared" si="1"/>
        <v>0</v>
      </c>
      <c r="AU96" s="90">
        <f>'24-58a-01-01 - Búracie práce'!P125</f>
        <v>0</v>
      </c>
      <c r="AV96" s="89">
        <f>'24-58a-01-01 - Búracie práce'!J35</f>
        <v>0</v>
      </c>
      <c r="AW96" s="89">
        <f>'24-58a-01-01 - Búracie práce'!J36</f>
        <v>0</v>
      </c>
      <c r="AX96" s="89">
        <f>'24-58a-01-01 - Búracie práce'!J37</f>
        <v>0</v>
      </c>
      <c r="AY96" s="89">
        <f>'24-58a-01-01 - Búracie práce'!J38</f>
        <v>0</v>
      </c>
      <c r="AZ96" s="89">
        <f>'24-58a-01-01 - Búracie práce'!F35</f>
        <v>0</v>
      </c>
      <c r="BA96" s="89">
        <f>'24-58a-01-01 - Búracie práce'!F36</f>
        <v>0</v>
      </c>
      <c r="BB96" s="89">
        <f>'24-58a-01-01 - Búracie práce'!F37</f>
        <v>0</v>
      </c>
      <c r="BC96" s="89">
        <f>'24-58a-01-01 - Búracie práce'!F38</f>
        <v>0</v>
      </c>
      <c r="BD96" s="91">
        <f>'24-58a-01-01 - Búracie práce'!F39</f>
        <v>0</v>
      </c>
      <c r="BT96" s="25" t="s">
        <v>88</v>
      </c>
      <c r="BV96" s="25" t="s">
        <v>77</v>
      </c>
      <c r="BW96" s="25" t="s">
        <v>89</v>
      </c>
      <c r="BX96" s="25" t="s">
        <v>83</v>
      </c>
      <c r="CL96" s="25" t="s">
        <v>1</v>
      </c>
    </row>
    <row r="97" spans="1:90" s="3" customFormat="1" ht="23.25" customHeight="1">
      <c r="B97" s="51"/>
      <c r="C97" s="9"/>
      <c r="D97" s="9"/>
      <c r="E97" s="229" t="s">
        <v>90</v>
      </c>
      <c r="F97" s="229"/>
      <c r="G97" s="229"/>
      <c r="H97" s="229"/>
      <c r="I97" s="229"/>
      <c r="J97" s="9"/>
      <c r="K97" s="229" t="s">
        <v>91</v>
      </c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  <c r="AF97" s="229"/>
      <c r="AG97" s="230">
        <f>ROUND(SUM(AG98:AG102),2)</f>
        <v>0</v>
      </c>
      <c r="AH97" s="228"/>
      <c r="AI97" s="228"/>
      <c r="AJ97" s="228"/>
      <c r="AK97" s="228"/>
      <c r="AL97" s="228"/>
      <c r="AM97" s="228"/>
      <c r="AN97" s="227">
        <f t="shared" si="0"/>
        <v>0</v>
      </c>
      <c r="AO97" s="228"/>
      <c r="AP97" s="228"/>
      <c r="AQ97" s="87" t="s">
        <v>87</v>
      </c>
      <c r="AR97" s="51"/>
      <c r="AS97" s="88">
        <f>ROUND(SUM(AS98:AS102),2)</f>
        <v>0</v>
      </c>
      <c r="AT97" s="89">
        <f t="shared" si="1"/>
        <v>0</v>
      </c>
      <c r="AU97" s="90">
        <f>ROUND(SUM(AU98:AU102),5)</f>
        <v>0</v>
      </c>
      <c r="AV97" s="89">
        <f>ROUND(AZ97*L29,2)</f>
        <v>0</v>
      </c>
      <c r="AW97" s="89">
        <f>ROUND(BA97*L30,2)</f>
        <v>0</v>
      </c>
      <c r="AX97" s="89">
        <f>ROUND(BB97*L29,2)</f>
        <v>0</v>
      </c>
      <c r="AY97" s="89">
        <f>ROUND(BC97*L30,2)</f>
        <v>0</v>
      </c>
      <c r="AZ97" s="89">
        <f>ROUND(SUM(AZ98:AZ102),2)</f>
        <v>0</v>
      </c>
      <c r="BA97" s="89">
        <f>ROUND(SUM(BA98:BA102),2)</f>
        <v>0</v>
      </c>
      <c r="BB97" s="89">
        <f>ROUND(SUM(BB98:BB102),2)</f>
        <v>0</v>
      </c>
      <c r="BC97" s="89">
        <f>ROUND(SUM(BC98:BC102),2)</f>
        <v>0</v>
      </c>
      <c r="BD97" s="91">
        <f>ROUND(SUM(BD98:BD102),2)</f>
        <v>0</v>
      </c>
      <c r="BS97" s="25" t="s">
        <v>74</v>
      </c>
      <c r="BT97" s="25" t="s">
        <v>88</v>
      </c>
      <c r="BU97" s="25" t="s">
        <v>76</v>
      </c>
      <c r="BV97" s="25" t="s">
        <v>77</v>
      </c>
      <c r="BW97" s="25" t="s">
        <v>92</v>
      </c>
      <c r="BX97" s="25" t="s">
        <v>83</v>
      </c>
      <c r="CL97" s="25" t="s">
        <v>1</v>
      </c>
    </row>
    <row r="98" spans="1:90" s="3" customFormat="1" ht="23.25" customHeight="1">
      <c r="A98" s="86" t="s">
        <v>84</v>
      </c>
      <c r="B98" s="51"/>
      <c r="C98" s="9"/>
      <c r="D98" s="9"/>
      <c r="E98" s="9"/>
      <c r="F98" s="229" t="s">
        <v>93</v>
      </c>
      <c r="G98" s="229"/>
      <c r="H98" s="229"/>
      <c r="I98" s="229"/>
      <c r="J98" s="229"/>
      <c r="K98" s="9"/>
      <c r="L98" s="229" t="s">
        <v>94</v>
      </c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  <c r="AF98" s="229"/>
      <c r="AG98" s="227">
        <f>'24-58a-01-02-01 - Suterén '!J34</f>
        <v>0</v>
      </c>
      <c r="AH98" s="228"/>
      <c r="AI98" s="228"/>
      <c r="AJ98" s="228"/>
      <c r="AK98" s="228"/>
      <c r="AL98" s="228"/>
      <c r="AM98" s="228"/>
      <c r="AN98" s="227">
        <f t="shared" si="0"/>
        <v>0</v>
      </c>
      <c r="AO98" s="228"/>
      <c r="AP98" s="228"/>
      <c r="AQ98" s="87" t="s">
        <v>87</v>
      </c>
      <c r="AR98" s="51"/>
      <c r="AS98" s="88">
        <v>0</v>
      </c>
      <c r="AT98" s="89">
        <f t="shared" si="1"/>
        <v>0</v>
      </c>
      <c r="AU98" s="90">
        <f>'24-58a-01-02-01 - Suterén '!P137</f>
        <v>0</v>
      </c>
      <c r="AV98" s="89">
        <f>'24-58a-01-02-01 - Suterén '!J37</f>
        <v>0</v>
      </c>
      <c r="AW98" s="89">
        <f>'24-58a-01-02-01 - Suterén '!J38</f>
        <v>0</v>
      </c>
      <c r="AX98" s="89">
        <f>'24-58a-01-02-01 - Suterén '!J39</f>
        <v>0</v>
      </c>
      <c r="AY98" s="89">
        <f>'24-58a-01-02-01 - Suterén '!J40</f>
        <v>0</v>
      </c>
      <c r="AZ98" s="89">
        <f>'24-58a-01-02-01 - Suterén '!F37</f>
        <v>0</v>
      </c>
      <c r="BA98" s="89">
        <f>'24-58a-01-02-01 - Suterén '!F38</f>
        <v>0</v>
      </c>
      <c r="BB98" s="89">
        <f>'24-58a-01-02-01 - Suterén '!F39</f>
        <v>0</v>
      </c>
      <c r="BC98" s="89">
        <f>'24-58a-01-02-01 - Suterén '!F40</f>
        <v>0</v>
      </c>
      <c r="BD98" s="91">
        <f>'24-58a-01-02-01 - Suterén '!F41</f>
        <v>0</v>
      </c>
      <c r="BT98" s="25" t="s">
        <v>95</v>
      </c>
      <c r="BV98" s="25" t="s">
        <v>77</v>
      </c>
      <c r="BW98" s="25" t="s">
        <v>96</v>
      </c>
      <c r="BX98" s="25" t="s">
        <v>92</v>
      </c>
      <c r="CL98" s="25" t="s">
        <v>1</v>
      </c>
    </row>
    <row r="99" spans="1:90" s="3" customFormat="1" ht="23.25" customHeight="1">
      <c r="A99" s="86" t="s">
        <v>84</v>
      </c>
      <c r="B99" s="51"/>
      <c r="C99" s="9"/>
      <c r="D99" s="9"/>
      <c r="E99" s="9"/>
      <c r="F99" s="229" t="s">
        <v>97</v>
      </c>
      <c r="G99" s="229"/>
      <c r="H99" s="229"/>
      <c r="I99" s="229"/>
      <c r="J99" s="229"/>
      <c r="K99" s="9"/>
      <c r="L99" s="229" t="s">
        <v>98</v>
      </c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29"/>
      <c r="AG99" s="227">
        <f>'24-58a-01-02-02 - Prízemie'!J34</f>
        <v>0</v>
      </c>
      <c r="AH99" s="228"/>
      <c r="AI99" s="228"/>
      <c r="AJ99" s="228"/>
      <c r="AK99" s="228"/>
      <c r="AL99" s="228"/>
      <c r="AM99" s="228"/>
      <c r="AN99" s="227">
        <f t="shared" si="0"/>
        <v>0</v>
      </c>
      <c r="AO99" s="228"/>
      <c r="AP99" s="228"/>
      <c r="AQ99" s="87" t="s">
        <v>87</v>
      </c>
      <c r="AR99" s="51"/>
      <c r="AS99" s="88">
        <v>0</v>
      </c>
      <c r="AT99" s="89">
        <f t="shared" si="1"/>
        <v>0</v>
      </c>
      <c r="AU99" s="90">
        <f>'24-58a-01-02-02 - Prízemie'!P136</f>
        <v>0</v>
      </c>
      <c r="AV99" s="89">
        <f>'24-58a-01-02-02 - Prízemie'!J37</f>
        <v>0</v>
      </c>
      <c r="AW99" s="89">
        <f>'24-58a-01-02-02 - Prízemie'!J38</f>
        <v>0</v>
      </c>
      <c r="AX99" s="89">
        <f>'24-58a-01-02-02 - Prízemie'!J39</f>
        <v>0</v>
      </c>
      <c r="AY99" s="89">
        <f>'24-58a-01-02-02 - Prízemie'!J40</f>
        <v>0</v>
      </c>
      <c r="AZ99" s="89">
        <f>'24-58a-01-02-02 - Prízemie'!F37</f>
        <v>0</v>
      </c>
      <c r="BA99" s="89">
        <f>'24-58a-01-02-02 - Prízemie'!F38</f>
        <v>0</v>
      </c>
      <c r="BB99" s="89">
        <f>'24-58a-01-02-02 - Prízemie'!F39</f>
        <v>0</v>
      </c>
      <c r="BC99" s="89">
        <f>'24-58a-01-02-02 - Prízemie'!F40</f>
        <v>0</v>
      </c>
      <c r="BD99" s="91">
        <f>'24-58a-01-02-02 - Prízemie'!F41</f>
        <v>0</v>
      </c>
      <c r="BT99" s="25" t="s">
        <v>95</v>
      </c>
      <c r="BV99" s="25" t="s">
        <v>77</v>
      </c>
      <c r="BW99" s="25" t="s">
        <v>99</v>
      </c>
      <c r="BX99" s="25" t="s">
        <v>92</v>
      </c>
      <c r="CL99" s="25" t="s">
        <v>1</v>
      </c>
    </row>
    <row r="100" spans="1:90" s="3" customFormat="1" ht="23.25" customHeight="1">
      <c r="A100" s="86" t="s">
        <v>84</v>
      </c>
      <c r="B100" s="51"/>
      <c r="C100" s="9"/>
      <c r="D100" s="9"/>
      <c r="E100" s="9"/>
      <c r="F100" s="229" t="s">
        <v>100</v>
      </c>
      <c r="G100" s="229"/>
      <c r="H100" s="229"/>
      <c r="I100" s="229"/>
      <c r="J100" s="229"/>
      <c r="K100" s="9"/>
      <c r="L100" s="229" t="s">
        <v>101</v>
      </c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7">
        <f>'24-58a-01-02-03 - Poschod...'!J34</f>
        <v>0</v>
      </c>
      <c r="AH100" s="228"/>
      <c r="AI100" s="228"/>
      <c r="AJ100" s="228"/>
      <c r="AK100" s="228"/>
      <c r="AL100" s="228"/>
      <c r="AM100" s="228"/>
      <c r="AN100" s="227">
        <f t="shared" si="0"/>
        <v>0</v>
      </c>
      <c r="AO100" s="228"/>
      <c r="AP100" s="228"/>
      <c r="AQ100" s="87" t="s">
        <v>87</v>
      </c>
      <c r="AR100" s="51"/>
      <c r="AS100" s="88">
        <v>0</v>
      </c>
      <c r="AT100" s="89">
        <f t="shared" si="1"/>
        <v>0</v>
      </c>
      <c r="AU100" s="90">
        <f>'24-58a-01-02-03 - Poschod...'!P127</f>
        <v>0</v>
      </c>
      <c r="AV100" s="89">
        <f>'24-58a-01-02-03 - Poschod...'!J37</f>
        <v>0</v>
      </c>
      <c r="AW100" s="89">
        <f>'24-58a-01-02-03 - Poschod...'!J38</f>
        <v>0</v>
      </c>
      <c r="AX100" s="89">
        <f>'24-58a-01-02-03 - Poschod...'!J39</f>
        <v>0</v>
      </c>
      <c r="AY100" s="89">
        <f>'24-58a-01-02-03 - Poschod...'!J40</f>
        <v>0</v>
      </c>
      <c r="AZ100" s="89">
        <f>'24-58a-01-02-03 - Poschod...'!F37</f>
        <v>0</v>
      </c>
      <c r="BA100" s="89">
        <f>'24-58a-01-02-03 - Poschod...'!F38</f>
        <v>0</v>
      </c>
      <c r="BB100" s="89">
        <f>'24-58a-01-02-03 - Poschod...'!F39</f>
        <v>0</v>
      </c>
      <c r="BC100" s="89">
        <f>'24-58a-01-02-03 - Poschod...'!F40</f>
        <v>0</v>
      </c>
      <c r="BD100" s="91">
        <f>'24-58a-01-02-03 - Poschod...'!F41</f>
        <v>0</v>
      </c>
      <c r="BT100" s="25" t="s">
        <v>95</v>
      </c>
      <c r="BV100" s="25" t="s">
        <v>77</v>
      </c>
      <c r="BW100" s="25" t="s">
        <v>102</v>
      </c>
      <c r="BX100" s="25" t="s">
        <v>92</v>
      </c>
      <c r="CL100" s="25" t="s">
        <v>1</v>
      </c>
    </row>
    <row r="101" spans="1:90" s="3" customFormat="1" ht="23.25" customHeight="1">
      <c r="A101" s="86" t="s">
        <v>84</v>
      </c>
      <c r="B101" s="51"/>
      <c r="C101" s="9"/>
      <c r="D101" s="9"/>
      <c r="E101" s="9"/>
      <c r="F101" s="229" t="s">
        <v>103</v>
      </c>
      <c r="G101" s="229"/>
      <c r="H101" s="229"/>
      <c r="I101" s="229"/>
      <c r="J101" s="229"/>
      <c r="K101" s="9"/>
      <c r="L101" s="229" t="s">
        <v>104</v>
      </c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  <c r="AC101" s="229"/>
      <c r="AD101" s="229"/>
      <c r="AE101" s="229"/>
      <c r="AF101" s="229"/>
      <c r="AG101" s="227">
        <f>'24-58a-01-02-04 - Strecha...'!J34</f>
        <v>0</v>
      </c>
      <c r="AH101" s="228"/>
      <c r="AI101" s="228"/>
      <c r="AJ101" s="228"/>
      <c r="AK101" s="228"/>
      <c r="AL101" s="228"/>
      <c r="AM101" s="228"/>
      <c r="AN101" s="227">
        <f t="shared" si="0"/>
        <v>0</v>
      </c>
      <c r="AO101" s="228"/>
      <c r="AP101" s="228"/>
      <c r="AQ101" s="87" t="s">
        <v>87</v>
      </c>
      <c r="AR101" s="51"/>
      <c r="AS101" s="88">
        <v>0</v>
      </c>
      <c r="AT101" s="89">
        <f t="shared" si="1"/>
        <v>0</v>
      </c>
      <c r="AU101" s="90">
        <f>'24-58a-01-02-04 - Strecha...'!P134</f>
        <v>0</v>
      </c>
      <c r="AV101" s="89">
        <f>'24-58a-01-02-04 - Strecha...'!J37</f>
        <v>0</v>
      </c>
      <c r="AW101" s="89">
        <f>'24-58a-01-02-04 - Strecha...'!J38</f>
        <v>0</v>
      </c>
      <c r="AX101" s="89">
        <f>'24-58a-01-02-04 - Strecha...'!J39</f>
        <v>0</v>
      </c>
      <c r="AY101" s="89">
        <f>'24-58a-01-02-04 - Strecha...'!J40</f>
        <v>0</v>
      </c>
      <c r="AZ101" s="89">
        <f>'24-58a-01-02-04 - Strecha...'!F37</f>
        <v>0</v>
      </c>
      <c r="BA101" s="89">
        <f>'24-58a-01-02-04 - Strecha...'!F38</f>
        <v>0</v>
      </c>
      <c r="BB101" s="89">
        <f>'24-58a-01-02-04 - Strecha...'!F39</f>
        <v>0</v>
      </c>
      <c r="BC101" s="89">
        <f>'24-58a-01-02-04 - Strecha...'!F40</f>
        <v>0</v>
      </c>
      <c r="BD101" s="91">
        <f>'24-58a-01-02-04 - Strecha...'!F41</f>
        <v>0</v>
      </c>
      <c r="BT101" s="25" t="s">
        <v>95</v>
      </c>
      <c r="BV101" s="25" t="s">
        <v>77</v>
      </c>
      <c r="BW101" s="25" t="s">
        <v>105</v>
      </c>
      <c r="BX101" s="25" t="s">
        <v>92</v>
      </c>
      <c r="CL101" s="25" t="s">
        <v>1</v>
      </c>
    </row>
    <row r="102" spans="1:90" s="3" customFormat="1" ht="23.25" customHeight="1">
      <c r="A102" s="86" t="s">
        <v>84</v>
      </c>
      <c r="B102" s="51"/>
      <c r="C102" s="9"/>
      <c r="D102" s="9"/>
      <c r="E102" s="9"/>
      <c r="F102" s="229" t="s">
        <v>106</v>
      </c>
      <c r="G102" s="229"/>
      <c r="H102" s="229"/>
      <c r="I102" s="229"/>
      <c r="J102" s="229"/>
      <c r="K102" s="9"/>
      <c r="L102" s="229" t="s">
        <v>107</v>
      </c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  <c r="AF102" s="229"/>
      <c r="AG102" s="227">
        <f>'24-58a-01-02-05 - Zateple...'!J34</f>
        <v>0</v>
      </c>
      <c r="AH102" s="228"/>
      <c r="AI102" s="228"/>
      <c r="AJ102" s="228"/>
      <c r="AK102" s="228"/>
      <c r="AL102" s="228"/>
      <c r="AM102" s="228"/>
      <c r="AN102" s="227">
        <f t="shared" si="0"/>
        <v>0</v>
      </c>
      <c r="AO102" s="228"/>
      <c r="AP102" s="228"/>
      <c r="AQ102" s="87" t="s">
        <v>87</v>
      </c>
      <c r="AR102" s="51"/>
      <c r="AS102" s="92">
        <v>0</v>
      </c>
      <c r="AT102" s="93">
        <f t="shared" si="1"/>
        <v>0</v>
      </c>
      <c r="AU102" s="94">
        <f>'24-58a-01-02-05 - Zateple...'!P130</f>
        <v>0</v>
      </c>
      <c r="AV102" s="93">
        <f>'24-58a-01-02-05 - Zateple...'!J37</f>
        <v>0</v>
      </c>
      <c r="AW102" s="93">
        <f>'24-58a-01-02-05 - Zateple...'!J38</f>
        <v>0</v>
      </c>
      <c r="AX102" s="93">
        <f>'24-58a-01-02-05 - Zateple...'!J39</f>
        <v>0</v>
      </c>
      <c r="AY102" s="93">
        <f>'24-58a-01-02-05 - Zateple...'!J40</f>
        <v>0</v>
      </c>
      <c r="AZ102" s="93">
        <f>'24-58a-01-02-05 - Zateple...'!F37</f>
        <v>0</v>
      </c>
      <c r="BA102" s="93">
        <f>'24-58a-01-02-05 - Zateple...'!F38</f>
        <v>0</v>
      </c>
      <c r="BB102" s="93">
        <f>'24-58a-01-02-05 - Zateple...'!F39</f>
        <v>0</v>
      </c>
      <c r="BC102" s="93">
        <f>'24-58a-01-02-05 - Zateple...'!F40</f>
        <v>0</v>
      </c>
      <c r="BD102" s="95">
        <f>'24-58a-01-02-05 - Zateple...'!F41</f>
        <v>0</v>
      </c>
      <c r="BT102" s="25" t="s">
        <v>95</v>
      </c>
      <c r="BV102" s="25" t="s">
        <v>77</v>
      </c>
      <c r="BW102" s="25" t="s">
        <v>108</v>
      </c>
      <c r="BX102" s="25" t="s">
        <v>92</v>
      </c>
      <c r="CL102" s="25" t="s">
        <v>1</v>
      </c>
    </row>
    <row r="103" spans="1:90" s="1" customFormat="1" ht="30" customHeight="1">
      <c r="B103" s="32"/>
      <c r="AR103" s="32"/>
    </row>
    <row r="104" spans="1:90" s="1" customFormat="1" ht="6.95" customHeight="1"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32"/>
    </row>
  </sheetData>
  <mergeCells count="70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2:AP102"/>
    <mergeCell ref="AG102:AM102"/>
    <mergeCell ref="F102:J102"/>
    <mergeCell ref="L102:AF102"/>
    <mergeCell ref="AG94:AM94"/>
    <mergeCell ref="AN94:AP94"/>
    <mergeCell ref="AN100:AP100"/>
    <mergeCell ref="AG100:AM100"/>
    <mergeCell ref="F100:J100"/>
    <mergeCell ref="L100:AF100"/>
    <mergeCell ref="AN101:AP101"/>
    <mergeCell ref="AG101:AM101"/>
    <mergeCell ref="F101:J101"/>
    <mergeCell ref="L101:AF101"/>
    <mergeCell ref="AG98:AM98"/>
    <mergeCell ref="AN98:AP98"/>
    <mergeCell ref="F98:J98"/>
    <mergeCell ref="L98:AF98"/>
    <mergeCell ref="AN99:AP99"/>
    <mergeCell ref="AG99:AM99"/>
    <mergeCell ref="F99:J99"/>
    <mergeCell ref="L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L85:AJ85"/>
    <mergeCell ref="AM87:AN87"/>
    <mergeCell ref="AS89:AT91"/>
    <mergeCell ref="AM89:AP89"/>
    <mergeCell ref="AM90:AP90"/>
  </mergeCells>
  <hyperlinks>
    <hyperlink ref="A96" location="'24-58a-01-01 - Búracie práce'!C2" display="/" xr:uid="{00000000-0004-0000-0000-000000000000}"/>
    <hyperlink ref="A98" location="'24-58a-01-02-01 - Suterén '!C2" display="/" xr:uid="{00000000-0004-0000-0000-000001000000}"/>
    <hyperlink ref="A99" location="'24-58a-01-02-02 - Prízemie'!C2" display="/" xr:uid="{00000000-0004-0000-0000-000002000000}"/>
    <hyperlink ref="A100" location="'24-58a-01-02-03 - Poschod...'!C2" display="/" xr:uid="{00000000-0004-0000-0000-000003000000}"/>
    <hyperlink ref="A101" location="'24-58a-01-02-04 - Strecha...'!C2" display="/" xr:uid="{00000000-0004-0000-0000-000004000000}"/>
    <hyperlink ref="A102" location="'24-58a-01-02-05 - Zateple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5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109</v>
      </c>
      <c r="L4" s="20"/>
      <c r="M4" s="96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6" t="str">
        <f>'Rekapitulácia stavby'!K6</f>
        <v>Rekonštrukcia maštale D - Hydina</v>
      </c>
      <c r="F7" s="257"/>
      <c r="G7" s="257"/>
      <c r="H7" s="257"/>
      <c r="L7" s="20"/>
    </row>
    <row r="8" spans="2:46" ht="12" customHeight="1">
      <c r="B8" s="20"/>
      <c r="D8" s="27" t="s">
        <v>110</v>
      </c>
      <c r="L8" s="20"/>
    </row>
    <row r="9" spans="2:46" s="1" customFormat="1" ht="16.5" customHeight="1">
      <c r="B9" s="32"/>
      <c r="E9" s="256" t="s">
        <v>111</v>
      </c>
      <c r="F9" s="258"/>
      <c r="G9" s="258"/>
      <c r="H9" s="258"/>
      <c r="L9" s="32"/>
    </row>
    <row r="10" spans="2:46" s="1" customFormat="1" ht="12" customHeight="1">
      <c r="B10" s="32"/>
      <c r="D10" s="27" t="s">
        <v>112</v>
      </c>
      <c r="L10" s="32"/>
    </row>
    <row r="11" spans="2:46" s="1" customFormat="1" ht="16.5" customHeight="1">
      <c r="B11" s="32"/>
      <c r="E11" s="209" t="s">
        <v>113</v>
      </c>
      <c r="F11" s="258"/>
      <c r="G11" s="258"/>
      <c r="H11" s="258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45640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24</v>
      </c>
      <c r="L16" s="32"/>
    </row>
    <row r="17" spans="2:12" s="1" customFormat="1" ht="18" customHeight="1">
      <c r="B17" s="32"/>
      <c r="E17" s="25" t="s">
        <v>25</v>
      </c>
      <c r="I17" s="27" t="s">
        <v>26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9" t="str">
        <f>'Rekapitulácia stavby'!E14</f>
        <v>Vyplň údaj</v>
      </c>
      <c r="F20" s="236"/>
      <c r="G20" s="236"/>
      <c r="H20" s="236"/>
      <c r="I20" s="27" t="s">
        <v>26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30</v>
      </c>
      <c r="I23" s="27" t="s">
        <v>26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32</v>
      </c>
      <c r="I25" s="27" t="s">
        <v>23</v>
      </c>
      <c r="J25" s="25" t="s">
        <v>1</v>
      </c>
      <c r="L25" s="32"/>
    </row>
    <row r="26" spans="2:12" s="1" customFormat="1" ht="18" customHeight="1">
      <c r="B26" s="32"/>
      <c r="E26" s="25" t="s">
        <v>33</v>
      </c>
      <c r="I26" s="27" t="s">
        <v>26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34</v>
      </c>
      <c r="L28" s="32"/>
    </row>
    <row r="29" spans="2:12" s="7" customFormat="1" ht="16.5" customHeight="1">
      <c r="B29" s="97"/>
      <c r="E29" s="241" t="s">
        <v>1</v>
      </c>
      <c r="F29" s="241"/>
      <c r="G29" s="241"/>
      <c r="H29" s="241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ROUND(J125,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ROUND((SUM(BE125:BE184)),  2)</f>
        <v>0</v>
      </c>
      <c r="G35" s="100"/>
      <c r="H35" s="100"/>
      <c r="I35" s="101">
        <v>0.2</v>
      </c>
      <c r="J35" s="99">
        <f>ROUND(((SUM(BE125:BE184))*I35),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ROUND((SUM(BF125:BF184)),  2)</f>
        <v>0</v>
      </c>
      <c r="G36" s="100"/>
      <c r="H36" s="100"/>
      <c r="I36" s="101">
        <v>0.2</v>
      </c>
      <c r="J36" s="99">
        <f>ROUND(((SUM(BF125:BF184))*I36),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ROUND((SUM(BG125:BG184)),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ROUND((SUM(BH125:BH184)),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ROUND((SUM(BI125:BI184)),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114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6" t="str">
        <f>E7</f>
        <v>Rekonštrukcia maštale D - Hydina</v>
      </c>
      <c r="F85" s="257"/>
      <c r="G85" s="257"/>
      <c r="H85" s="257"/>
      <c r="L85" s="32"/>
    </row>
    <row r="86" spans="2:12" ht="12" customHeight="1">
      <c r="B86" s="20"/>
      <c r="C86" s="27" t="s">
        <v>110</v>
      </c>
      <c r="L86" s="20"/>
    </row>
    <row r="87" spans="2:12" s="1" customFormat="1" ht="16.5" customHeight="1">
      <c r="B87" s="32"/>
      <c r="E87" s="256" t="s">
        <v>111</v>
      </c>
      <c r="F87" s="258"/>
      <c r="G87" s="258"/>
      <c r="H87" s="258"/>
      <c r="L87" s="32"/>
    </row>
    <row r="88" spans="2:12" s="1" customFormat="1" ht="12" customHeight="1">
      <c r="B88" s="32"/>
      <c r="C88" s="27" t="s">
        <v>112</v>
      </c>
      <c r="L88" s="32"/>
    </row>
    <row r="89" spans="2:12" s="1" customFormat="1" ht="16.5" customHeight="1">
      <c r="B89" s="32"/>
      <c r="E89" s="209" t="str">
        <f>E11</f>
        <v>24-58a-01-01 - Búracie práce</v>
      </c>
      <c r="F89" s="258"/>
      <c r="G89" s="258"/>
      <c r="H89" s="258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 xml:space="preserve"> </v>
      </c>
      <c r="I91" s="27" t="s">
        <v>21</v>
      </c>
      <c r="J91" s="55">
        <f>IF(J14="","",J14)</f>
        <v>45640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22</v>
      </c>
      <c r="F93" s="25" t="str">
        <f>E17</f>
        <v>AGRIKA s.r.o.Tulská 19 Zvolen</v>
      </c>
      <c r="I93" s="27" t="s">
        <v>29</v>
      </c>
      <c r="J93" s="30" t="str">
        <f>E23</f>
        <v>HS partner s.r.o. Sielnica</v>
      </c>
      <c r="L93" s="32"/>
    </row>
    <row r="94" spans="2:12" s="1" customFormat="1" ht="15.2" customHeight="1">
      <c r="B94" s="32"/>
      <c r="C94" s="27" t="s">
        <v>27</v>
      </c>
      <c r="F94" s="25" t="str">
        <f>IF(E20="","",E20)</f>
        <v>Vyplň údaj</v>
      </c>
      <c r="I94" s="27" t="s">
        <v>32</v>
      </c>
      <c r="J94" s="30" t="str">
        <f>E26</f>
        <v>Ing. Miroslav Plevka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115</v>
      </c>
      <c r="D96" s="103"/>
      <c r="E96" s="103"/>
      <c r="F96" s="103"/>
      <c r="G96" s="103"/>
      <c r="H96" s="103"/>
      <c r="I96" s="103"/>
      <c r="J96" s="112" t="s">
        <v>116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117</v>
      </c>
      <c r="J98" s="69">
        <f>J125</f>
        <v>0</v>
      </c>
      <c r="L98" s="32"/>
      <c r="AU98" s="17" t="s">
        <v>118</v>
      </c>
    </row>
    <row r="99" spans="2:47" s="8" customFormat="1" ht="24.95" customHeight="1">
      <c r="B99" s="114"/>
      <c r="D99" s="115" t="s">
        <v>119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899999999999999" customHeight="1">
      <c r="B100" s="118"/>
      <c r="D100" s="119" t="s">
        <v>120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8" customFormat="1" ht="24.95" customHeight="1">
      <c r="B101" s="114"/>
      <c r="D101" s="115" t="s">
        <v>121</v>
      </c>
      <c r="E101" s="116"/>
      <c r="F101" s="116"/>
      <c r="G101" s="116"/>
      <c r="H101" s="116"/>
      <c r="I101" s="116"/>
      <c r="J101" s="117">
        <f>J168</f>
        <v>0</v>
      </c>
      <c r="L101" s="114"/>
    </row>
    <row r="102" spans="2:47" s="9" customFormat="1" ht="19.899999999999999" customHeight="1">
      <c r="B102" s="118"/>
      <c r="D102" s="119" t="s">
        <v>122</v>
      </c>
      <c r="E102" s="120"/>
      <c r="F102" s="120"/>
      <c r="G102" s="120"/>
      <c r="H102" s="120"/>
      <c r="I102" s="120"/>
      <c r="J102" s="121">
        <f>J169</f>
        <v>0</v>
      </c>
      <c r="L102" s="118"/>
    </row>
    <row r="103" spans="2:47" s="9" customFormat="1" ht="19.899999999999999" customHeight="1">
      <c r="B103" s="118"/>
      <c r="D103" s="119" t="s">
        <v>123</v>
      </c>
      <c r="E103" s="120"/>
      <c r="F103" s="120"/>
      <c r="G103" s="120"/>
      <c r="H103" s="120"/>
      <c r="I103" s="120"/>
      <c r="J103" s="121">
        <f>J180</f>
        <v>0</v>
      </c>
      <c r="L103" s="118"/>
    </row>
    <row r="104" spans="2:47" s="1" customFormat="1" ht="21.75" customHeight="1">
      <c r="B104" s="32"/>
      <c r="L104" s="32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2"/>
    </row>
    <row r="109" spans="2:47" s="1" customFormat="1" ht="6.95" customHeight="1"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32"/>
    </row>
    <row r="110" spans="2:47" s="1" customFormat="1" ht="24.95" customHeight="1">
      <c r="B110" s="32"/>
      <c r="C110" s="21" t="s">
        <v>124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16.5" customHeight="1">
      <c r="B113" s="32"/>
      <c r="E113" s="256" t="str">
        <f>E7</f>
        <v>Rekonštrukcia maštale D - Hydina</v>
      </c>
      <c r="F113" s="257"/>
      <c r="G113" s="257"/>
      <c r="H113" s="257"/>
      <c r="L113" s="32"/>
    </row>
    <row r="114" spans="2:65" ht="12" customHeight="1">
      <c r="B114" s="20"/>
      <c r="C114" s="27" t="s">
        <v>110</v>
      </c>
      <c r="L114" s="20"/>
    </row>
    <row r="115" spans="2:65" s="1" customFormat="1" ht="16.5" customHeight="1">
      <c r="B115" s="32"/>
      <c r="E115" s="256" t="s">
        <v>111</v>
      </c>
      <c r="F115" s="258"/>
      <c r="G115" s="258"/>
      <c r="H115" s="258"/>
      <c r="L115" s="32"/>
    </row>
    <row r="116" spans="2:65" s="1" customFormat="1" ht="12" customHeight="1">
      <c r="B116" s="32"/>
      <c r="C116" s="27" t="s">
        <v>112</v>
      </c>
      <c r="L116" s="32"/>
    </row>
    <row r="117" spans="2:65" s="1" customFormat="1" ht="16.5" customHeight="1">
      <c r="B117" s="32"/>
      <c r="E117" s="209" t="str">
        <f>E11</f>
        <v>24-58a-01-01 - Búracie práce</v>
      </c>
      <c r="F117" s="258"/>
      <c r="G117" s="258"/>
      <c r="H117" s="258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 xml:space="preserve"> </v>
      </c>
      <c r="I119" s="27" t="s">
        <v>21</v>
      </c>
      <c r="J119" s="55">
        <f>IF(J14="","",J14)</f>
        <v>45640</v>
      </c>
      <c r="L119" s="32"/>
    </row>
    <row r="120" spans="2:65" s="1" customFormat="1" ht="6.95" customHeight="1">
      <c r="B120" s="32"/>
      <c r="L120" s="32"/>
    </row>
    <row r="121" spans="2:65" s="1" customFormat="1" ht="25.7" customHeight="1">
      <c r="B121" s="32"/>
      <c r="C121" s="27" t="s">
        <v>22</v>
      </c>
      <c r="F121" s="25" t="str">
        <f>E17</f>
        <v>AGRIKA s.r.o.Tulská 19 Zvolen</v>
      </c>
      <c r="I121" s="27" t="s">
        <v>29</v>
      </c>
      <c r="J121" s="30" t="str">
        <f>E23</f>
        <v>HS partner s.r.o. Sielnica</v>
      </c>
      <c r="L121" s="32"/>
    </row>
    <row r="122" spans="2:65" s="1" customFormat="1" ht="15.2" customHeight="1">
      <c r="B122" s="32"/>
      <c r="C122" s="27" t="s">
        <v>27</v>
      </c>
      <c r="F122" s="25" t="str">
        <f>IF(E20="","",E20)</f>
        <v>Vyplň údaj</v>
      </c>
      <c r="I122" s="27" t="s">
        <v>32</v>
      </c>
      <c r="J122" s="30" t="str">
        <f>E26</f>
        <v>Ing. Miroslav Plevka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125</v>
      </c>
      <c r="D124" s="124" t="s">
        <v>60</v>
      </c>
      <c r="E124" s="124" t="s">
        <v>56</v>
      </c>
      <c r="F124" s="124" t="s">
        <v>57</v>
      </c>
      <c r="G124" s="124" t="s">
        <v>126</v>
      </c>
      <c r="H124" s="124" t="s">
        <v>127</v>
      </c>
      <c r="I124" s="124" t="s">
        <v>128</v>
      </c>
      <c r="J124" s="125" t="s">
        <v>116</v>
      </c>
      <c r="K124" s="126" t="s">
        <v>129</v>
      </c>
      <c r="L124" s="122"/>
      <c r="M124" s="62" t="s">
        <v>1</v>
      </c>
      <c r="N124" s="63" t="s">
        <v>39</v>
      </c>
      <c r="O124" s="63" t="s">
        <v>130</v>
      </c>
      <c r="P124" s="63" t="s">
        <v>131</v>
      </c>
      <c r="Q124" s="63" t="s">
        <v>132</v>
      </c>
      <c r="R124" s="63" t="s">
        <v>133</v>
      </c>
      <c r="S124" s="63" t="s">
        <v>134</v>
      </c>
      <c r="T124" s="64" t="s">
        <v>135</v>
      </c>
    </row>
    <row r="125" spans="2:65" s="1" customFormat="1" ht="22.9" customHeight="1">
      <c r="B125" s="32"/>
      <c r="C125" s="67" t="s">
        <v>117</v>
      </c>
      <c r="J125" s="127">
        <f>BK125</f>
        <v>0</v>
      </c>
      <c r="L125" s="32"/>
      <c r="M125" s="65"/>
      <c r="N125" s="56"/>
      <c r="O125" s="56"/>
      <c r="P125" s="128">
        <f>P126+P168</f>
        <v>0</v>
      </c>
      <c r="Q125" s="56"/>
      <c r="R125" s="128">
        <f>R126+R168</f>
        <v>0</v>
      </c>
      <c r="S125" s="56"/>
      <c r="T125" s="129">
        <f>T126+T168</f>
        <v>382.50838300000004</v>
      </c>
      <c r="AT125" s="17" t="s">
        <v>74</v>
      </c>
      <c r="AU125" s="17" t="s">
        <v>118</v>
      </c>
      <c r="BK125" s="130">
        <f>BK126+BK168</f>
        <v>0</v>
      </c>
    </row>
    <row r="126" spans="2:65" s="11" customFormat="1" ht="25.9" customHeight="1">
      <c r="B126" s="131"/>
      <c r="D126" s="132" t="s">
        <v>74</v>
      </c>
      <c r="E126" s="133" t="s">
        <v>136</v>
      </c>
      <c r="F126" s="133" t="s">
        <v>137</v>
      </c>
      <c r="I126" s="134"/>
      <c r="J126" s="135">
        <f>BK126</f>
        <v>0</v>
      </c>
      <c r="L126" s="131"/>
      <c r="M126" s="136"/>
      <c r="P126" s="137">
        <f>P127</f>
        <v>0</v>
      </c>
      <c r="R126" s="137">
        <f>R127</f>
        <v>0</v>
      </c>
      <c r="T126" s="138">
        <f>T127</f>
        <v>328.12035200000003</v>
      </c>
      <c r="AR126" s="132" t="s">
        <v>82</v>
      </c>
      <c r="AT126" s="139" t="s">
        <v>74</v>
      </c>
      <c r="AU126" s="139" t="s">
        <v>75</v>
      </c>
      <c r="AY126" s="132" t="s">
        <v>138</v>
      </c>
      <c r="BK126" s="140">
        <f>BK127</f>
        <v>0</v>
      </c>
    </row>
    <row r="127" spans="2:65" s="11" customFormat="1" ht="22.9" customHeight="1">
      <c r="B127" s="131"/>
      <c r="D127" s="132" t="s">
        <v>74</v>
      </c>
      <c r="E127" s="141" t="s">
        <v>139</v>
      </c>
      <c r="F127" s="141" t="s">
        <v>140</v>
      </c>
      <c r="I127" s="134"/>
      <c r="J127" s="142">
        <f>BK127</f>
        <v>0</v>
      </c>
      <c r="L127" s="131"/>
      <c r="M127" s="136"/>
      <c r="P127" s="137">
        <f>SUM(P128:P167)</f>
        <v>0</v>
      </c>
      <c r="R127" s="137">
        <f>SUM(R128:R167)</f>
        <v>0</v>
      </c>
      <c r="T127" s="138">
        <f>SUM(T128:T167)</f>
        <v>328.12035200000003</v>
      </c>
      <c r="AR127" s="132" t="s">
        <v>82</v>
      </c>
      <c r="AT127" s="139" t="s">
        <v>74</v>
      </c>
      <c r="AU127" s="139" t="s">
        <v>82</v>
      </c>
      <c r="AY127" s="132" t="s">
        <v>138</v>
      </c>
      <c r="BK127" s="140">
        <f>SUM(BK128:BK167)</f>
        <v>0</v>
      </c>
    </row>
    <row r="128" spans="2:65" s="1" customFormat="1" ht="37.9" customHeight="1">
      <c r="B128" s="143"/>
      <c r="C128" s="144" t="s">
        <v>82</v>
      </c>
      <c r="D128" s="144" t="s">
        <v>141</v>
      </c>
      <c r="E128" s="145" t="s">
        <v>142</v>
      </c>
      <c r="F128" s="146" t="s">
        <v>143</v>
      </c>
      <c r="G128" s="147" t="s">
        <v>144</v>
      </c>
      <c r="H128" s="148">
        <v>34.427</v>
      </c>
      <c r="I128" s="149"/>
      <c r="J128" s="150">
        <f>ROUND(I128*H128,2)</f>
        <v>0</v>
      </c>
      <c r="K128" s="151"/>
      <c r="L128" s="32"/>
      <c r="M128" s="152" t="s">
        <v>1</v>
      </c>
      <c r="N128" s="153" t="s">
        <v>41</v>
      </c>
      <c r="P128" s="154">
        <f>O128*H128</f>
        <v>0</v>
      </c>
      <c r="Q128" s="154">
        <v>0</v>
      </c>
      <c r="R128" s="154">
        <f>Q128*H128</f>
        <v>0</v>
      </c>
      <c r="S128" s="154">
        <v>0.19600000000000001</v>
      </c>
      <c r="T128" s="155">
        <f>S128*H128</f>
        <v>6.7476919999999998</v>
      </c>
      <c r="AR128" s="156" t="s">
        <v>145</v>
      </c>
      <c r="AT128" s="156" t="s">
        <v>141</v>
      </c>
      <c r="AU128" s="156" t="s">
        <v>88</v>
      </c>
      <c r="AY128" s="17" t="s">
        <v>138</v>
      </c>
      <c r="BE128" s="157">
        <f>IF(N128="základná",J128,0)</f>
        <v>0</v>
      </c>
      <c r="BF128" s="157">
        <f>IF(N128="znížená",J128,0)</f>
        <v>0</v>
      </c>
      <c r="BG128" s="157">
        <f>IF(N128="zákl. prenesená",J128,0)</f>
        <v>0</v>
      </c>
      <c r="BH128" s="157">
        <f>IF(N128="zníž. prenesená",J128,0)</f>
        <v>0</v>
      </c>
      <c r="BI128" s="157">
        <f>IF(N128="nulová",J128,0)</f>
        <v>0</v>
      </c>
      <c r="BJ128" s="17" t="s">
        <v>88</v>
      </c>
      <c r="BK128" s="157">
        <f>ROUND(I128*H128,2)</f>
        <v>0</v>
      </c>
      <c r="BL128" s="17" t="s">
        <v>145</v>
      </c>
      <c r="BM128" s="156" t="s">
        <v>146</v>
      </c>
    </row>
    <row r="129" spans="2:65" s="12" customFormat="1" ht="11.25">
      <c r="B129" s="158"/>
      <c r="D129" s="159" t="s">
        <v>147</v>
      </c>
      <c r="E129" s="160" t="s">
        <v>1</v>
      </c>
      <c r="F129" s="161" t="s">
        <v>148</v>
      </c>
      <c r="H129" s="162">
        <v>29.827000000000002</v>
      </c>
      <c r="I129" s="163"/>
      <c r="L129" s="158"/>
      <c r="M129" s="164"/>
      <c r="T129" s="165"/>
      <c r="AT129" s="160" t="s">
        <v>147</v>
      </c>
      <c r="AU129" s="160" t="s">
        <v>88</v>
      </c>
      <c r="AV129" s="12" t="s">
        <v>88</v>
      </c>
      <c r="AW129" s="12" t="s">
        <v>31</v>
      </c>
      <c r="AX129" s="12" t="s">
        <v>75</v>
      </c>
      <c r="AY129" s="160" t="s">
        <v>138</v>
      </c>
    </row>
    <row r="130" spans="2:65" s="12" customFormat="1" ht="11.25">
      <c r="B130" s="158"/>
      <c r="D130" s="159" t="s">
        <v>147</v>
      </c>
      <c r="E130" s="160" t="s">
        <v>1</v>
      </c>
      <c r="F130" s="161" t="s">
        <v>149</v>
      </c>
      <c r="H130" s="162">
        <v>4.5999999999999996</v>
      </c>
      <c r="I130" s="163"/>
      <c r="L130" s="158"/>
      <c r="M130" s="164"/>
      <c r="T130" s="165"/>
      <c r="AT130" s="160" t="s">
        <v>147</v>
      </c>
      <c r="AU130" s="160" t="s">
        <v>88</v>
      </c>
      <c r="AV130" s="12" t="s">
        <v>88</v>
      </c>
      <c r="AW130" s="12" t="s">
        <v>31</v>
      </c>
      <c r="AX130" s="12" t="s">
        <v>75</v>
      </c>
      <c r="AY130" s="160" t="s">
        <v>138</v>
      </c>
    </row>
    <row r="131" spans="2:65" s="13" customFormat="1" ht="11.25">
      <c r="B131" s="166"/>
      <c r="D131" s="159" t="s">
        <v>147</v>
      </c>
      <c r="E131" s="167" t="s">
        <v>1</v>
      </c>
      <c r="F131" s="168" t="s">
        <v>150</v>
      </c>
      <c r="H131" s="169">
        <v>34.427</v>
      </c>
      <c r="I131" s="170"/>
      <c r="L131" s="166"/>
      <c r="M131" s="171"/>
      <c r="T131" s="172"/>
      <c r="AT131" s="167" t="s">
        <v>147</v>
      </c>
      <c r="AU131" s="167" t="s">
        <v>88</v>
      </c>
      <c r="AV131" s="13" t="s">
        <v>95</v>
      </c>
      <c r="AW131" s="13" t="s">
        <v>31</v>
      </c>
      <c r="AX131" s="13" t="s">
        <v>82</v>
      </c>
      <c r="AY131" s="167" t="s">
        <v>138</v>
      </c>
    </row>
    <row r="132" spans="2:65" s="1" customFormat="1" ht="33" customHeight="1">
      <c r="B132" s="143"/>
      <c r="C132" s="144" t="s">
        <v>88</v>
      </c>
      <c r="D132" s="144" t="s">
        <v>141</v>
      </c>
      <c r="E132" s="145" t="s">
        <v>151</v>
      </c>
      <c r="F132" s="146" t="s">
        <v>152</v>
      </c>
      <c r="G132" s="147" t="s">
        <v>153</v>
      </c>
      <c r="H132" s="148">
        <v>20.548999999999999</v>
      </c>
      <c r="I132" s="149"/>
      <c r="J132" s="150">
        <f>ROUND(I132*H132,2)</f>
        <v>0</v>
      </c>
      <c r="K132" s="151"/>
      <c r="L132" s="32"/>
      <c r="M132" s="152" t="s">
        <v>1</v>
      </c>
      <c r="N132" s="153" t="s">
        <v>41</v>
      </c>
      <c r="P132" s="154">
        <f>O132*H132</f>
        <v>0</v>
      </c>
      <c r="Q132" s="154">
        <v>0</v>
      </c>
      <c r="R132" s="154">
        <f>Q132*H132</f>
        <v>0</v>
      </c>
      <c r="S132" s="154">
        <v>2.4</v>
      </c>
      <c r="T132" s="155">
        <f>S132*H132</f>
        <v>49.317599999999999</v>
      </c>
      <c r="AR132" s="156" t="s">
        <v>145</v>
      </c>
      <c r="AT132" s="156" t="s">
        <v>141</v>
      </c>
      <c r="AU132" s="156" t="s">
        <v>88</v>
      </c>
      <c r="AY132" s="17" t="s">
        <v>138</v>
      </c>
      <c r="BE132" s="157">
        <f>IF(N132="základná",J132,0)</f>
        <v>0</v>
      </c>
      <c r="BF132" s="157">
        <f>IF(N132="znížená",J132,0)</f>
        <v>0</v>
      </c>
      <c r="BG132" s="157">
        <f>IF(N132="zákl. prenesená",J132,0)</f>
        <v>0</v>
      </c>
      <c r="BH132" s="157">
        <f>IF(N132="zníž. prenesená",J132,0)</f>
        <v>0</v>
      </c>
      <c r="BI132" s="157">
        <f>IF(N132="nulová",J132,0)</f>
        <v>0</v>
      </c>
      <c r="BJ132" s="17" t="s">
        <v>88</v>
      </c>
      <c r="BK132" s="157">
        <f>ROUND(I132*H132,2)</f>
        <v>0</v>
      </c>
      <c r="BL132" s="17" t="s">
        <v>145</v>
      </c>
      <c r="BM132" s="156" t="s">
        <v>154</v>
      </c>
    </row>
    <row r="133" spans="2:65" s="12" customFormat="1" ht="11.25">
      <c r="B133" s="158"/>
      <c r="D133" s="159" t="s">
        <v>147</v>
      </c>
      <c r="E133" s="160" t="s">
        <v>1</v>
      </c>
      <c r="F133" s="161" t="s">
        <v>155</v>
      </c>
      <c r="H133" s="162">
        <v>1.722</v>
      </c>
      <c r="I133" s="163"/>
      <c r="L133" s="158"/>
      <c r="M133" s="164"/>
      <c r="T133" s="165"/>
      <c r="AT133" s="160" t="s">
        <v>147</v>
      </c>
      <c r="AU133" s="160" t="s">
        <v>88</v>
      </c>
      <c r="AV133" s="12" t="s">
        <v>88</v>
      </c>
      <c r="AW133" s="12" t="s">
        <v>31</v>
      </c>
      <c r="AX133" s="12" t="s">
        <v>75</v>
      </c>
      <c r="AY133" s="160" t="s">
        <v>138</v>
      </c>
    </row>
    <row r="134" spans="2:65" s="14" customFormat="1" ht="11.25">
      <c r="B134" s="173"/>
      <c r="D134" s="159" t="s">
        <v>147</v>
      </c>
      <c r="E134" s="174" t="s">
        <v>1</v>
      </c>
      <c r="F134" s="175" t="s">
        <v>156</v>
      </c>
      <c r="H134" s="174" t="s">
        <v>1</v>
      </c>
      <c r="I134" s="176"/>
      <c r="L134" s="173"/>
      <c r="M134" s="177"/>
      <c r="T134" s="178"/>
      <c r="AT134" s="174" t="s">
        <v>147</v>
      </c>
      <c r="AU134" s="174" t="s">
        <v>88</v>
      </c>
      <c r="AV134" s="14" t="s">
        <v>82</v>
      </c>
      <c r="AW134" s="14" t="s">
        <v>31</v>
      </c>
      <c r="AX134" s="14" t="s">
        <v>75</v>
      </c>
      <c r="AY134" s="174" t="s">
        <v>138</v>
      </c>
    </row>
    <row r="135" spans="2:65" s="12" customFormat="1" ht="22.5">
      <c r="B135" s="158"/>
      <c r="D135" s="159" t="s">
        <v>147</v>
      </c>
      <c r="E135" s="160" t="s">
        <v>1</v>
      </c>
      <c r="F135" s="161" t="s">
        <v>157</v>
      </c>
      <c r="H135" s="162">
        <v>4.915</v>
      </c>
      <c r="I135" s="163"/>
      <c r="L135" s="158"/>
      <c r="M135" s="164"/>
      <c r="T135" s="165"/>
      <c r="AT135" s="160" t="s">
        <v>147</v>
      </c>
      <c r="AU135" s="160" t="s">
        <v>88</v>
      </c>
      <c r="AV135" s="12" t="s">
        <v>88</v>
      </c>
      <c r="AW135" s="12" t="s">
        <v>31</v>
      </c>
      <c r="AX135" s="12" t="s">
        <v>75</v>
      </c>
      <c r="AY135" s="160" t="s">
        <v>138</v>
      </c>
    </row>
    <row r="136" spans="2:65" s="12" customFormat="1" ht="11.25">
      <c r="B136" s="158"/>
      <c r="D136" s="159" t="s">
        <v>147</v>
      </c>
      <c r="E136" s="160" t="s">
        <v>1</v>
      </c>
      <c r="F136" s="161" t="s">
        <v>158</v>
      </c>
      <c r="H136" s="162">
        <v>1.774</v>
      </c>
      <c r="I136" s="163"/>
      <c r="L136" s="158"/>
      <c r="M136" s="164"/>
      <c r="T136" s="165"/>
      <c r="AT136" s="160" t="s">
        <v>147</v>
      </c>
      <c r="AU136" s="160" t="s">
        <v>88</v>
      </c>
      <c r="AV136" s="12" t="s">
        <v>88</v>
      </c>
      <c r="AW136" s="12" t="s">
        <v>31</v>
      </c>
      <c r="AX136" s="12" t="s">
        <v>75</v>
      </c>
      <c r="AY136" s="160" t="s">
        <v>138</v>
      </c>
    </row>
    <row r="137" spans="2:65" s="12" customFormat="1" ht="22.5">
      <c r="B137" s="158"/>
      <c r="D137" s="159" t="s">
        <v>147</v>
      </c>
      <c r="E137" s="160" t="s">
        <v>1</v>
      </c>
      <c r="F137" s="161" t="s">
        <v>159</v>
      </c>
      <c r="H137" s="162">
        <v>6.1420000000000003</v>
      </c>
      <c r="I137" s="163"/>
      <c r="L137" s="158"/>
      <c r="M137" s="164"/>
      <c r="T137" s="165"/>
      <c r="AT137" s="160" t="s">
        <v>147</v>
      </c>
      <c r="AU137" s="160" t="s">
        <v>88</v>
      </c>
      <c r="AV137" s="12" t="s">
        <v>88</v>
      </c>
      <c r="AW137" s="12" t="s">
        <v>31</v>
      </c>
      <c r="AX137" s="12" t="s">
        <v>75</v>
      </c>
      <c r="AY137" s="160" t="s">
        <v>138</v>
      </c>
    </row>
    <row r="138" spans="2:65" s="12" customFormat="1" ht="11.25">
      <c r="B138" s="158"/>
      <c r="D138" s="159" t="s">
        <v>147</v>
      </c>
      <c r="E138" s="160" t="s">
        <v>1</v>
      </c>
      <c r="F138" s="161" t="s">
        <v>160</v>
      </c>
      <c r="H138" s="162">
        <v>2.2320000000000002</v>
      </c>
      <c r="I138" s="163"/>
      <c r="L138" s="158"/>
      <c r="M138" s="164"/>
      <c r="T138" s="165"/>
      <c r="AT138" s="160" t="s">
        <v>147</v>
      </c>
      <c r="AU138" s="160" t="s">
        <v>88</v>
      </c>
      <c r="AV138" s="12" t="s">
        <v>88</v>
      </c>
      <c r="AW138" s="12" t="s">
        <v>31</v>
      </c>
      <c r="AX138" s="12" t="s">
        <v>75</v>
      </c>
      <c r="AY138" s="160" t="s">
        <v>138</v>
      </c>
    </row>
    <row r="139" spans="2:65" s="12" customFormat="1" ht="11.25">
      <c r="B139" s="158"/>
      <c r="D139" s="159" t="s">
        <v>147</v>
      </c>
      <c r="E139" s="160" t="s">
        <v>1</v>
      </c>
      <c r="F139" s="161" t="s">
        <v>161</v>
      </c>
      <c r="H139" s="162">
        <v>3.7639999999999998</v>
      </c>
      <c r="I139" s="163"/>
      <c r="L139" s="158"/>
      <c r="M139" s="164"/>
      <c r="T139" s="165"/>
      <c r="AT139" s="160" t="s">
        <v>147</v>
      </c>
      <c r="AU139" s="160" t="s">
        <v>88</v>
      </c>
      <c r="AV139" s="12" t="s">
        <v>88</v>
      </c>
      <c r="AW139" s="12" t="s">
        <v>31</v>
      </c>
      <c r="AX139" s="12" t="s">
        <v>75</v>
      </c>
      <c r="AY139" s="160" t="s">
        <v>138</v>
      </c>
    </row>
    <row r="140" spans="2:65" s="13" customFormat="1" ht="11.25">
      <c r="B140" s="166"/>
      <c r="D140" s="159" t="s">
        <v>147</v>
      </c>
      <c r="E140" s="167" t="s">
        <v>1</v>
      </c>
      <c r="F140" s="168" t="s">
        <v>150</v>
      </c>
      <c r="H140" s="169">
        <v>20.548999999999999</v>
      </c>
      <c r="I140" s="170"/>
      <c r="L140" s="166"/>
      <c r="M140" s="171"/>
      <c r="T140" s="172"/>
      <c r="AT140" s="167" t="s">
        <v>147</v>
      </c>
      <c r="AU140" s="167" t="s">
        <v>88</v>
      </c>
      <c r="AV140" s="13" t="s">
        <v>95</v>
      </c>
      <c r="AW140" s="13" t="s">
        <v>31</v>
      </c>
      <c r="AX140" s="13" t="s">
        <v>82</v>
      </c>
      <c r="AY140" s="167" t="s">
        <v>138</v>
      </c>
    </row>
    <row r="141" spans="2:65" s="1" customFormat="1" ht="24.2" customHeight="1">
      <c r="B141" s="143"/>
      <c r="C141" s="144" t="s">
        <v>95</v>
      </c>
      <c r="D141" s="144" t="s">
        <v>141</v>
      </c>
      <c r="E141" s="145" t="s">
        <v>162</v>
      </c>
      <c r="F141" s="146" t="s">
        <v>163</v>
      </c>
      <c r="G141" s="147" t="s">
        <v>144</v>
      </c>
      <c r="H141" s="148">
        <v>4.7779999999999996</v>
      </c>
      <c r="I141" s="149"/>
      <c r="J141" s="150">
        <f>ROUND(I141*H141,2)</f>
        <v>0</v>
      </c>
      <c r="K141" s="151"/>
      <c r="L141" s="32"/>
      <c r="M141" s="152" t="s">
        <v>1</v>
      </c>
      <c r="N141" s="153" t="s">
        <v>41</v>
      </c>
      <c r="P141" s="154">
        <f>O141*H141</f>
        <v>0</v>
      </c>
      <c r="Q141" s="154">
        <v>0</v>
      </c>
      <c r="R141" s="154">
        <f>Q141*H141</f>
        <v>0</v>
      </c>
      <c r="S141" s="154">
        <v>5.5E-2</v>
      </c>
      <c r="T141" s="155">
        <f>S141*H141</f>
        <v>0.26278999999999997</v>
      </c>
      <c r="AR141" s="156" t="s">
        <v>145</v>
      </c>
      <c r="AT141" s="156" t="s">
        <v>141</v>
      </c>
      <c r="AU141" s="156" t="s">
        <v>88</v>
      </c>
      <c r="AY141" s="17" t="s">
        <v>138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7" t="s">
        <v>88</v>
      </c>
      <c r="BK141" s="157">
        <f>ROUND(I141*H141,2)</f>
        <v>0</v>
      </c>
      <c r="BL141" s="17" t="s">
        <v>145</v>
      </c>
      <c r="BM141" s="156" t="s">
        <v>164</v>
      </c>
    </row>
    <row r="142" spans="2:65" s="12" customFormat="1" ht="11.25">
      <c r="B142" s="158"/>
      <c r="D142" s="159" t="s">
        <v>147</v>
      </c>
      <c r="E142" s="160" t="s">
        <v>1</v>
      </c>
      <c r="F142" s="161" t="s">
        <v>165</v>
      </c>
      <c r="H142" s="162">
        <v>4.7779999999999996</v>
      </c>
      <c r="I142" s="163"/>
      <c r="L142" s="158"/>
      <c r="M142" s="164"/>
      <c r="T142" s="165"/>
      <c r="AT142" s="160" t="s">
        <v>147</v>
      </c>
      <c r="AU142" s="160" t="s">
        <v>88</v>
      </c>
      <c r="AV142" s="12" t="s">
        <v>88</v>
      </c>
      <c r="AW142" s="12" t="s">
        <v>31</v>
      </c>
      <c r="AX142" s="12" t="s">
        <v>82</v>
      </c>
      <c r="AY142" s="160" t="s">
        <v>138</v>
      </c>
    </row>
    <row r="143" spans="2:65" s="1" customFormat="1" ht="24.2" customHeight="1">
      <c r="B143" s="143"/>
      <c r="C143" s="144" t="s">
        <v>145</v>
      </c>
      <c r="D143" s="144" t="s">
        <v>141</v>
      </c>
      <c r="E143" s="145" t="s">
        <v>166</v>
      </c>
      <c r="F143" s="146" t="s">
        <v>167</v>
      </c>
      <c r="G143" s="147" t="s">
        <v>144</v>
      </c>
      <c r="H143" s="148">
        <v>2.73</v>
      </c>
      <c r="I143" s="149"/>
      <c r="J143" s="150">
        <f>ROUND(I143*H143,2)</f>
        <v>0</v>
      </c>
      <c r="K143" s="151"/>
      <c r="L143" s="32"/>
      <c r="M143" s="152" t="s">
        <v>1</v>
      </c>
      <c r="N143" s="153" t="s">
        <v>41</v>
      </c>
      <c r="P143" s="154">
        <f>O143*H143</f>
        <v>0</v>
      </c>
      <c r="Q143" s="154">
        <v>0</v>
      </c>
      <c r="R143" s="154">
        <f>Q143*H143</f>
        <v>0</v>
      </c>
      <c r="S143" s="154">
        <v>0.39200000000000002</v>
      </c>
      <c r="T143" s="155">
        <f>S143*H143</f>
        <v>1.07016</v>
      </c>
      <c r="AR143" s="156" t="s">
        <v>145</v>
      </c>
      <c r="AT143" s="156" t="s">
        <v>141</v>
      </c>
      <c r="AU143" s="156" t="s">
        <v>88</v>
      </c>
      <c r="AY143" s="17" t="s">
        <v>138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7" t="s">
        <v>88</v>
      </c>
      <c r="BK143" s="157">
        <f>ROUND(I143*H143,2)</f>
        <v>0</v>
      </c>
      <c r="BL143" s="17" t="s">
        <v>145</v>
      </c>
      <c r="BM143" s="156" t="s">
        <v>168</v>
      </c>
    </row>
    <row r="144" spans="2:65" s="12" customFormat="1" ht="11.25">
      <c r="B144" s="158"/>
      <c r="D144" s="159" t="s">
        <v>147</v>
      </c>
      <c r="E144" s="160" t="s">
        <v>1</v>
      </c>
      <c r="F144" s="161" t="s">
        <v>169</v>
      </c>
      <c r="H144" s="162">
        <v>2.73</v>
      </c>
      <c r="I144" s="163"/>
      <c r="L144" s="158"/>
      <c r="M144" s="164"/>
      <c r="T144" s="165"/>
      <c r="AT144" s="160" t="s">
        <v>147</v>
      </c>
      <c r="AU144" s="160" t="s">
        <v>88</v>
      </c>
      <c r="AV144" s="12" t="s">
        <v>88</v>
      </c>
      <c r="AW144" s="12" t="s">
        <v>31</v>
      </c>
      <c r="AX144" s="12" t="s">
        <v>82</v>
      </c>
      <c r="AY144" s="160" t="s">
        <v>138</v>
      </c>
    </row>
    <row r="145" spans="2:65" s="1" customFormat="1" ht="24.2" customHeight="1">
      <c r="B145" s="143"/>
      <c r="C145" s="144" t="s">
        <v>170</v>
      </c>
      <c r="D145" s="144" t="s">
        <v>141</v>
      </c>
      <c r="E145" s="145" t="s">
        <v>171</v>
      </c>
      <c r="F145" s="146" t="s">
        <v>172</v>
      </c>
      <c r="G145" s="147" t="s">
        <v>144</v>
      </c>
      <c r="H145" s="148">
        <v>407.4</v>
      </c>
      <c r="I145" s="149"/>
      <c r="J145" s="150">
        <f>ROUND(I145*H145,2)</f>
        <v>0</v>
      </c>
      <c r="K145" s="151"/>
      <c r="L145" s="32"/>
      <c r="M145" s="152" t="s">
        <v>1</v>
      </c>
      <c r="N145" s="153" t="s">
        <v>41</v>
      </c>
      <c r="P145" s="154">
        <f>O145*H145</f>
        <v>0</v>
      </c>
      <c r="Q145" s="154">
        <v>0</v>
      </c>
      <c r="R145" s="154">
        <f>Q145*H145</f>
        <v>0</v>
      </c>
      <c r="S145" s="154">
        <v>0.27200000000000002</v>
      </c>
      <c r="T145" s="155">
        <f>S145*H145</f>
        <v>110.8128</v>
      </c>
      <c r="AR145" s="156" t="s">
        <v>145</v>
      </c>
      <c r="AT145" s="156" t="s">
        <v>141</v>
      </c>
      <c r="AU145" s="156" t="s">
        <v>88</v>
      </c>
      <c r="AY145" s="17" t="s">
        <v>138</v>
      </c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7" t="s">
        <v>88</v>
      </c>
      <c r="BK145" s="157">
        <f>ROUND(I145*H145,2)</f>
        <v>0</v>
      </c>
      <c r="BL145" s="17" t="s">
        <v>145</v>
      </c>
      <c r="BM145" s="156" t="s">
        <v>173</v>
      </c>
    </row>
    <row r="146" spans="2:65" s="14" customFormat="1" ht="11.25">
      <c r="B146" s="173"/>
      <c r="D146" s="159" t="s">
        <v>147</v>
      </c>
      <c r="E146" s="174" t="s">
        <v>1</v>
      </c>
      <c r="F146" s="175" t="s">
        <v>174</v>
      </c>
      <c r="H146" s="174" t="s">
        <v>1</v>
      </c>
      <c r="I146" s="176"/>
      <c r="L146" s="173"/>
      <c r="M146" s="177"/>
      <c r="T146" s="178"/>
      <c r="AT146" s="174" t="s">
        <v>147</v>
      </c>
      <c r="AU146" s="174" t="s">
        <v>88</v>
      </c>
      <c r="AV146" s="14" t="s">
        <v>82</v>
      </c>
      <c r="AW146" s="14" t="s">
        <v>31</v>
      </c>
      <c r="AX146" s="14" t="s">
        <v>75</v>
      </c>
      <c r="AY146" s="174" t="s">
        <v>138</v>
      </c>
    </row>
    <row r="147" spans="2:65" s="12" customFormat="1" ht="11.25">
      <c r="B147" s="158"/>
      <c r="D147" s="159" t="s">
        <v>147</v>
      </c>
      <c r="E147" s="160" t="s">
        <v>1</v>
      </c>
      <c r="F147" s="161" t="s">
        <v>175</v>
      </c>
      <c r="H147" s="162">
        <v>407.4</v>
      </c>
      <c r="I147" s="163"/>
      <c r="L147" s="158"/>
      <c r="M147" s="164"/>
      <c r="T147" s="165"/>
      <c r="AT147" s="160" t="s">
        <v>147</v>
      </c>
      <c r="AU147" s="160" t="s">
        <v>88</v>
      </c>
      <c r="AV147" s="12" t="s">
        <v>88</v>
      </c>
      <c r="AW147" s="12" t="s">
        <v>31</v>
      </c>
      <c r="AX147" s="12" t="s">
        <v>82</v>
      </c>
      <c r="AY147" s="160" t="s">
        <v>138</v>
      </c>
    </row>
    <row r="148" spans="2:65" s="1" customFormat="1" ht="37.9" customHeight="1">
      <c r="B148" s="143"/>
      <c r="C148" s="144" t="s">
        <v>176</v>
      </c>
      <c r="D148" s="144" t="s">
        <v>141</v>
      </c>
      <c r="E148" s="145" t="s">
        <v>177</v>
      </c>
      <c r="F148" s="146" t="s">
        <v>178</v>
      </c>
      <c r="G148" s="147" t="s">
        <v>153</v>
      </c>
      <c r="H148" s="148">
        <v>52.384999999999998</v>
      </c>
      <c r="I148" s="149"/>
      <c r="J148" s="150">
        <f>ROUND(I148*H148,2)</f>
        <v>0</v>
      </c>
      <c r="K148" s="151"/>
      <c r="L148" s="32"/>
      <c r="M148" s="152" t="s">
        <v>1</v>
      </c>
      <c r="N148" s="153" t="s">
        <v>41</v>
      </c>
      <c r="P148" s="154">
        <f>O148*H148</f>
        <v>0</v>
      </c>
      <c r="Q148" s="154">
        <v>0</v>
      </c>
      <c r="R148" s="154">
        <f>Q148*H148</f>
        <v>0</v>
      </c>
      <c r="S148" s="154">
        <v>2.2000000000000002</v>
      </c>
      <c r="T148" s="155">
        <f>S148*H148</f>
        <v>115.247</v>
      </c>
      <c r="AR148" s="156" t="s">
        <v>145</v>
      </c>
      <c r="AT148" s="156" t="s">
        <v>141</v>
      </c>
      <c r="AU148" s="156" t="s">
        <v>88</v>
      </c>
      <c r="AY148" s="17" t="s">
        <v>138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7" t="s">
        <v>88</v>
      </c>
      <c r="BK148" s="157">
        <f>ROUND(I148*H148,2)</f>
        <v>0</v>
      </c>
      <c r="BL148" s="17" t="s">
        <v>145</v>
      </c>
      <c r="BM148" s="156" t="s">
        <v>179</v>
      </c>
    </row>
    <row r="149" spans="2:65" s="14" customFormat="1" ht="11.25">
      <c r="B149" s="173"/>
      <c r="D149" s="159" t="s">
        <v>147</v>
      </c>
      <c r="E149" s="174" t="s">
        <v>1</v>
      </c>
      <c r="F149" s="175" t="s">
        <v>180</v>
      </c>
      <c r="H149" s="174" t="s">
        <v>1</v>
      </c>
      <c r="I149" s="176"/>
      <c r="L149" s="173"/>
      <c r="M149" s="177"/>
      <c r="T149" s="178"/>
      <c r="AT149" s="174" t="s">
        <v>147</v>
      </c>
      <c r="AU149" s="174" t="s">
        <v>88</v>
      </c>
      <c r="AV149" s="14" t="s">
        <v>82</v>
      </c>
      <c r="AW149" s="14" t="s">
        <v>31</v>
      </c>
      <c r="AX149" s="14" t="s">
        <v>75</v>
      </c>
      <c r="AY149" s="174" t="s">
        <v>138</v>
      </c>
    </row>
    <row r="150" spans="2:65" s="12" customFormat="1" ht="22.5">
      <c r="B150" s="158"/>
      <c r="D150" s="159" t="s">
        <v>147</v>
      </c>
      <c r="E150" s="160" t="s">
        <v>1</v>
      </c>
      <c r="F150" s="161" t="s">
        <v>181</v>
      </c>
      <c r="H150" s="162">
        <v>11.645</v>
      </c>
      <c r="I150" s="163"/>
      <c r="L150" s="158"/>
      <c r="M150" s="164"/>
      <c r="T150" s="165"/>
      <c r="AT150" s="160" t="s">
        <v>147</v>
      </c>
      <c r="AU150" s="160" t="s">
        <v>88</v>
      </c>
      <c r="AV150" s="12" t="s">
        <v>88</v>
      </c>
      <c r="AW150" s="12" t="s">
        <v>31</v>
      </c>
      <c r="AX150" s="12" t="s">
        <v>75</v>
      </c>
      <c r="AY150" s="160" t="s">
        <v>138</v>
      </c>
    </row>
    <row r="151" spans="2:65" s="14" customFormat="1" ht="11.25">
      <c r="B151" s="173"/>
      <c r="D151" s="159" t="s">
        <v>147</v>
      </c>
      <c r="E151" s="174" t="s">
        <v>1</v>
      </c>
      <c r="F151" s="175" t="s">
        <v>174</v>
      </c>
      <c r="H151" s="174" t="s">
        <v>1</v>
      </c>
      <c r="I151" s="176"/>
      <c r="L151" s="173"/>
      <c r="M151" s="177"/>
      <c r="T151" s="178"/>
      <c r="AT151" s="174" t="s">
        <v>147</v>
      </c>
      <c r="AU151" s="174" t="s">
        <v>88</v>
      </c>
      <c r="AV151" s="14" t="s">
        <v>82</v>
      </c>
      <c r="AW151" s="14" t="s">
        <v>31</v>
      </c>
      <c r="AX151" s="14" t="s">
        <v>75</v>
      </c>
      <c r="AY151" s="174" t="s">
        <v>138</v>
      </c>
    </row>
    <row r="152" spans="2:65" s="12" customFormat="1" ht="11.25">
      <c r="B152" s="158"/>
      <c r="D152" s="159" t="s">
        <v>147</v>
      </c>
      <c r="E152" s="160" t="s">
        <v>1</v>
      </c>
      <c r="F152" s="161" t="s">
        <v>182</v>
      </c>
      <c r="H152" s="162">
        <v>40.74</v>
      </c>
      <c r="I152" s="163"/>
      <c r="L152" s="158"/>
      <c r="M152" s="164"/>
      <c r="T152" s="165"/>
      <c r="AT152" s="160" t="s">
        <v>147</v>
      </c>
      <c r="AU152" s="160" t="s">
        <v>88</v>
      </c>
      <c r="AV152" s="12" t="s">
        <v>88</v>
      </c>
      <c r="AW152" s="12" t="s">
        <v>31</v>
      </c>
      <c r="AX152" s="12" t="s">
        <v>75</v>
      </c>
      <c r="AY152" s="160" t="s">
        <v>138</v>
      </c>
    </row>
    <row r="153" spans="2:65" s="13" customFormat="1" ht="11.25">
      <c r="B153" s="166"/>
      <c r="D153" s="159" t="s">
        <v>147</v>
      </c>
      <c r="E153" s="167" t="s">
        <v>1</v>
      </c>
      <c r="F153" s="168" t="s">
        <v>150</v>
      </c>
      <c r="H153" s="169">
        <v>52.385000000000005</v>
      </c>
      <c r="I153" s="170"/>
      <c r="L153" s="166"/>
      <c r="M153" s="171"/>
      <c r="T153" s="172"/>
      <c r="AT153" s="167" t="s">
        <v>147</v>
      </c>
      <c r="AU153" s="167" t="s">
        <v>88</v>
      </c>
      <c r="AV153" s="13" t="s">
        <v>95</v>
      </c>
      <c r="AW153" s="13" t="s">
        <v>31</v>
      </c>
      <c r="AX153" s="13" t="s">
        <v>82</v>
      </c>
      <c r="AY153" s="167" t="s">
        <v>138</v>
      </c>
    </row>
    <row r="154" spans="2:65" s="1" customFormat="1" ht="37.9" customHeight="1">
      <c r="B154" s="143"/>
      <c r="C154" s="144" t="s">
        <v>183</v>
      </c>
      <c r="D154" s="144" t="s">
        <v>141</v>
      </c>
      <c r="E154" s="145" t="s">
        <v>184</v>
      </c>
      <c r="F154" s="146" t="s">
        <v>185</v>
      </c>
      <c r="G154" s="147" t="s">
        <v>144</v>
      </c>
      <c r="H154" s="148">
        <v>28.62</v>
      </c>
      <c r="I154" s="149"/>
      <c r="J154" s="150">
        <f>ROUND(I154*H154,2)</f>
        <v>0</v>
      </c>
      <c r="K154" s="151"/>
      <c r="L154" s="32"/>
      <c r="M154" s="152" t="s">
        <v>1</v>
      </c>
      <c r="N154" s="153" t="s">
        <v>41</v>
      </c>
      <c r="P154" s="154">
        <f>O154*H154</f>
        <v>0</v>
      </c>
      <c r="Q154" s="154">
        <v>0</v>
      </c>
      <c r="R154" s="154">
        <f>Q154*H154</f>
        <v>0</v>
      </c>
      <c r="S154" s="154">
        <v>6.5000000000000002E-2</v>
      </c>
      <c r="T154" s="155">
        <f>S154*H154</f>
        <v>1.8603000000000001</v>
      </c>
      <c r="AR154" s="156" t="s">
        <v>145</v>
      </c>
      <c r="AT154" s="156" t="s">
        <v>141</v>
      </c>
      <c r="AU154" s="156" t="s">
        <v>88</v>
      </c>
      <c r="AY154" s="17" t="s">
        <v>138</v>
      </c>
      <c r="BE154" s="157">
        <f>IF(N154="základná",J154,0)</f>
        <v>0</v>
      </c>
      <c r="BF154" s="157">
        <f>IF(N154="znížená",J154,0)</f>
        <v>0</v>
      </c>
      <c r="BG154" s="157">
        <f>IF(N154="zákl. prenesená",J154,0)</f>
        <v>0</v>
      </c>
      <c r="BH154" s="157">
        <f>IF(N154="zníž. prenesená",J154,0)</f>
        <v>0</v>
      </c>
      <c r="BI154" s="157">
        <f>IF(N154="nulová",J154,0)</f>
        <v>0</v>
      </c>
      <c r="BJ154" s="17" t="s">
        <v>88</v>
      </c>
      <c r="BK154" s="157">
        <f>ROUND(I154*H154,2)</f>
        <v>0</v>
      </c>
      <c r="BL154" s="17" t="s">
        <v>145</v>
      </c>
      <c r="BM154" s="156" t="s">
        <v>186</v>
      </c>
    </row>
    <row r="155" spans="2:65" s="12" customFormat="1" ht="11.25">
      <c r="B155" s="158"/>
      <c r="D155" s="159" t="s">
        <v>147</v>
      </c>
      <c r="E155" s="160" t="s">
        <v>1</v>
      </c>
      <c r="F155" s="161" t="s">
        <v>187</v>
      </c>
      <c r="H155" s="162">
        <v>28.62</v>
      </c>
      <c r="I155" s="163"/>
      <c r="L155" s="158"/>
      <c r="M155" s="164"/>
      <c r="T155" s="165"/>
      <c r="AT155" s="160" t="s">
        <v>147</v>
      </c>
      <c r="AU155" s="160" t="s">
        <v>88</v>
      </c>
      <c r="AV155" s="12" t="s">
        <v>88</v>
      </c>
      <c r="AW155" s="12" t="s">
        <v>31</v>
      </c>
      <c r="AX155" s="12" t="s">
        <v>82</v>
      </c>
      <c r="AY155" s="160" t="s">
        <v>138</v>
      </c>
    </row>
    <row r="156" spans="2:65" s="1" customFormat="1" ht="21.75" customHeight="1">
      <c r="B156" s="143"/>
      <c r="C156" s="144" t="s">
        <v>188</v>
      </c>
      <c r="D156" s="144" t="s">
        <v>141</v>
      </c>
      <c r="E156" s="145" t="s">
        <v>189</v>
      </c>
      <c r="F156" s="146" t="s">
        <v>190</v>
      </c>
      <c r="G156" s="147" t="s">
        <v>191</v>
      </c>
      <c r="H156" s="148">
        <v>243.9</v>
      </c>
      <c r="I156" s="149"/>
      <c r="J156" s="150">
        <f>ROUND(I156*H156,2)</f>
        <v>0</v>
      </c>
      <c r="K156" s="151"/>
      <c r="L156" s="32"/>
      <c r="M156" s="152" t="s">
        <v>1</v>
      </c>
      <c r="N156" s="153" t="s">
        <v>41</v>
      </c>
      <c r="P156" s="154">
        <f>O156*H156</f>
        <v>0</v>
      </c>
      <c r="Q156" s="154">
        <v>0</v>
      </c>
      <c r="R156" s="154">
        <f>Q156*H156</f>
        <v>0</v>
      </c>
      <c r="S156" s="154">
        <v>8.0000000000000002E-3</v>
      </c>
      <c r="T156" s="155">
        <f>S156*H156</f>
        <v>1.9512</v>
      </c>
      <c r="AR156" s="156" t="s">
        <v>145</v>
      </c>
      <c r="AT156" s="156" t="s">
        <v>141</v>
      </c>
      <c r="AU156" s="156" t="s">
        <v>88</v>
      </c>
      <c r="AY156" s="17" t="s">
        <v>138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7" t="s">
        <v>88</v>
      </c>
      <c r="BK156" s="157">
        <f>ROUND(I156*H156,2)</f>
        <v>0</v>
      </c>
      <c r="BL156" s="17" t="s">
        <v>145</v>
      </c>
      <c r="BM156" s="156" t="s">
        <v>192</v>
      </c>
    </row>
    <row r="157" spans="2:65" s="12" customFormat="1" ht="22.5">
      <c r="B157" s="158"/>
      <c r="D157" s="159" t="s">
        <v>147</v>
      </c>
      <c r="E157" s="160" t="s">
        <v>1</v>
      </c>
      <c r="F157" s="161" t="s">
        <v>193</v>
      </c>
      <c r="H157" s="162">
        <v>243.9</v>
      </c>
      <c r="I157" s="163"/>
      <c r="L157" s="158"/>
      <c r="M157" s="164"/>
      <c r="T157" s="165"/>
      <c r="AT157" s="160" t="s">
        <v>147</v>
      </c>
      <c r="AU157" s="160" t="s">
        <v>88</v>
      </c>
      <c r="AV157" s="12" t="s">
        <v>88</v>
      </c>
      <c r="AW157" s="12" t="s">
        <v>31</v>
      </c>
      <c r="AX157" s="12" t="s">
        <v>82</v>
      </c>
      <c r="AY157" s="160" t="s">
        <v>138</v>
      </c>
    </row>
    <row r="158" spans="2:65" s="1" customFormat="1" ht="33" customHeight="1">
      <c r="B158" s="143"/>
      <c r="C158" s="144" t="s">
        <v>139</v>
      </c>
      <c r="D158" s="144" t="s">
        <v>141</v>
      </c>
      <c r="E158" s="145" t="s">
        <v>194</v>
      </c>
      <c r="F158" s="146" t="s">
        <v>195</v>
      </c>
      <c r="G158" s="147" t="s">
        <v>144</v>
      </c>
      <c r="H158" s="148">
        <v>407.4</v>
      </c>
      <c r="I158" s="149"/>
      <c r="J158" s="150">
        <f>ROUND(I158*H158,2)</f>
        <v>0</v>
      </c>
      <c r="K158" s="151"/>
      <c r="L158" s="32"/>
      <c r="M158" s="152" t="s">
        <v>1</v>
      </c>
      <c r="N158" s="153" t="s">
        <v>41</v>
      </c>
      <c r="P158" s="154">
        <f>O158*H158</f>
        <v>0</v>
      </c>
      <c r="Q158" s="154">
        <v>0</v>
      </c>
      <c r="R158" s="154">
        <f>Q158*H158</f>
        <v>0</v>
      </c>
      <c r="S158" s="154">
        <v>0.05</v>
      </c>
      <c r="T158" s="155">
        <f>S158*H158</f>
        <v>20.37</v>
      </c>
      <c r="AR158" s="156" t="s">
        <v>145</v>
      </c>
      <c r="AT158" s="156" t="s">
        <v>141</v>
      </c>
      <c r="AU158" s="156" t="s">
        <v>88</v>
      </c>
      <c r="AY158" s="17" t="s">
        <v>138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7" t="s">
        <v>88</v>
      </c>
      <c r="BK158" s="157">
        <f>ROUND(I158*H158,2)</f>
        <v>0</v>
      </c>
      <c r="BL158" s="17" t="s">
        <v>145</v>
      </c>
      <c r="BM158" s="156" t="s">
        <v>196</v>
      </c>
    </row>
    <row r="159" spans="2:65" s="12" customFormat="1" ht="11.25">
      <c r="B159" s="158"/>
      <c r="D159" s="159" t="s">
        <v>147</v>
      </c>
      <c r="E159" s="160" t="s">
        <v>1</v>
      </c>
      <c r="F159" s="161" t="s">
        <v>197</v>
      </c>
      <c r="H159" s="162">
        <v>407.4</v>
      </c>
      <c r="I159" s="163"/>
      <c r="L159" s="158"/>
      <c r="M159" s="164"/>
      <c r="T159" s="165"/>
      <c r="AT159" s="160" t="s">
        <v>147</v>
      </c>
      <c r="AU159" s="160" t="s">
        <v>88</v>
      </c>
      <c r="AV159" s="12" t="s">
        <v>88</v>
      </c>
      <c r="AW159" s="12" t="s">
        <v>31</v>
      </c>
      <c r="AX159" s="12" t="s">
        <v>82</v>
      </c>
      <c r="AY159" s="160" t="s">
        <v>138</v>
      </c>
    </row>
    <row r="160" spans="2:65" s="1" customFormat="1" ht="33" customHeight="1">
      <c r="B160" s="143"/>
      <c r="C160" s="144" t="s">
        <v>198</v>
      </c>
      <c r="D160" s="144" t="s">
        <v>141</v>
      </c>
      <c r="E160" s="145" t="s">
        <v>199</v>
      </c>
      <c r="F160" s="146" t="s">
        <v>200</v>
      </c>
      <c r="G160" s="147" t="s">
        <v>144</v>
      </c>
      <c r="H160" s="148">
        <v>445.23500000000001</v>
      </c>
      <c r="I160" s="149"/>
      <c r="J160" s="150">
        <f>ROUND(I160*H160,2)</f>
        <v>0</v>
      </c>
      <c r="K160" s="151"/>
      <c r="L160" s="32"/>
      <c r="M160" s="152" t="s">
        <v>1</v>
      </c>
      <c r="N160" s="153" t="s">
        <v>41</v>
      </c>
      <c r="P160" s="154">
        <f>O160*H160</f>
        <v>0</v>
      </c>
      <c r="Q160" s="154">
        <v>0</v>
      </c>
      <c r="R160" s="154">
        <f>Q160*H160</f>
        <v>0</v>
      </c>
      <c r="S160" s="154">
        <v>4.5999999999999999E-2</v>
      </c>
      <c r="T160" s="155">
        <f>S160*H160</f>
        <v>20.480810000000002</v>
      </c>
      <c r="AR160" s="156" t="s">
        <v>145</v>
      </c>
      <c r="AT160" s="156" t="s">
        <v>141</v>
      </c>
      <c r="AU160" s="156" t="s">
        <v>88</v>
      </c>
      <c r="AY160" s="17" t="s">
        <v>138</v>
      </c>
      <c r="BE160" s="157">
        <f>IF(N160="základná",J160,0)</f>
        <v>0</v>
      </c>
      <c r="BF160" s="157">
        <f>IF(N160="znížená",J160,0)</f>
        <v>0</v>
      </c>
      <c r="BG160" s="157">
        <f>IF(N160="zákl. prenesená",J160,0)</f>
        <v>0</v>
      </c>
      <c r="BH160" s="157">
        <f>IF(N160="zníž. prenesená",J160,0)</f>
        <v>0</v>
      </c>
      <c r="BI160" s="157">
        <f>IF(N160="nulová",J160,0)</f>
        <v>0</v>
      </c>
      <c r="BJ160" s="17" t="s">
        <v>88</v>
      </c>
      <c r="BK160" s="157">
        <f>ROUND(I160*H160,2)</f>
        <v>0</v>
      </c>
      <c r="BL160" s="17" t="s">
        <v>145</v>
      </c>
      <c r="BM160" s="156" t="s">
        <v>201</v>
      </c>
    </row>
    <row r="161" spans="2:65" s="12" customFormat="1" ht="22.5">
      <c r="B161" s="158"/>
      <c r="D161" s="159" t="s">
        <v>147</v>
      </c>
      <c r="E161" s="160" t="s">
        <v>1</v>
      </c>
      <c r="F161" s="161" t="s">
        <v>202</v>
      </c>
      <c r="H161" s="162">
        <v>512.1</v>
      </c>
      <c r="I161" s="163"/>
      <c r="L161" s="158"/>
      <c r="M161" s="164"/>
      <c r="T161" s="165"/>
      <c r="AT161" s="160" t="s">
        <v>147</v>
      </c>
      <c r="AU161" s="160" t="s">
        <v>88</v>
      </c>
      <c r="AV161" s="12" t="s">
        <v>88</v>
      </c>
      <c r="AW161" s="12" t="s">
        <v>31</v>
      </c>
      <c r="AX161" s="12" t="s">
        <v>75</v>
      </c>
      <c r="AY161" s="160" t="s">
        <v>138</v>
      </c>
    </row>
    <row r="162" spans="2:65" s="12" customFormat="1" ht="33.75">
      <c r="B162" s="158"/>
      <c r="D162" s="159" t="s">
        <v>147</v>
      </c>
      <c r="E162" s="160" t="s">
        <v>1</v>
      </c>
      <c r="F162" s="161" t="s">
        <v>203</v>
      </c>
      <c r="H162" s="162">
        <v>-66.864999999999995</v>
      </c>
      <c r="I162" s="163"/>
      <c r="L162" s="158"/>
      <c r="M162" s="164"/>
      <c r="T162" s="165"/>
      <c r="AT162" s="160" t="s">
        <v>147</v>
      </c>
      <c r="AU162" s="160" t="s">
        <v>88</v>
      </c>
      <c r="AV162" s="12" t="s">
        <v>88</v>
      </c>
      <c r="AW162" s="12" t="s">
        <v>31</v>
      </c>
      <c r="AX162" s="12" t="s">
        <v>75</v>
      </c>
      <c r="AY162" s="160" t="s">
        <v>138</v>
      </c>
    </row>
    <row r="163" spans="2:65" s="13" customFormat="1" ht="11.25">
      <c r="B163" s="166"/>
      <c r="D163" s="159" t="s">
        <v>147</v>
      </c>
      <c r="E163" s="167" t="s">
        <v>1</v>
      </c>
      <c r="F163" s="168" t="s">
        <v>150</v>
      </c>
      <c r="H163" s="169">
        <v>445.23500000000001</v>
      </c>
      <c r="I163" s="170"/>
      <c r="L163" s="166"/>
      <c r="M163" s="171"/>
      <c r="T163" s="172"/>
      <c r="AT163" s="167" t="s">
        <v>147</v>
      </c>
      <c r="AU163" s="167" t="s">
        <v>88</v>
      </c>
      <c r="AV163" s="13" t="s">
        <v>95</v>
      </c>
      <c r="AW163" s="13" t="s">
        <v>31</v>
      </c>
      <c r="AX163" s="13" t="s">
        <v>82</v>
      </c>
      <c r="AY163" s="167" t="s">
        <v>138</v>
      </c>
    </row>
    <row r="164" spans="2:65" s="1" customFormat="1" ht="24.2" customHeight="1">
      <c r="B164" s="143"/>
      <c r="C164" s="144" t="s">
        <v>204</v>
      </c>
      <c r="D164" s="144" t="s">
        <v>141</v>
      </c>
      <c r="E164" s="145" t="s">
        <v>205</v>
      </c>
      <c r="F164" s="146" t="s">
        <v>206</v>
      </c>
      <c r="G164" s="147" t="s">
        <v>207</v>
      </c>
      <c r="H164" s="148">
        <v>382.50799999999998</v>
      </c>
      <c r="I164" s="149"/>
      <c r="J164" s="150">
        <f>ROUND(I164*H164,2)</f>
        <v>0</v>
      </c>
      <c r="K164" s="151"/>
      <c r="L164" s="32"/>
      <c r="M164" s="152" t="s">
        <v>1</v>
      </c>
      <c r="N164" s="153" t="s">
        <v>41</v>
      </c>
      <c r="P164" s="154">
        <f>O164*H164</f>
        <v>0</v>
      </c>
      <c r="Q164" s="154">
        <v>0</v>
      </c>
      <c r="R164" s="154">
        <f>Q164*H164</f>
        <v>0</v>
      </c>
      <c r="S164" s="154">
        <v>0</v>
      </c>
      <c r="T164" s="155">
        <f>S164*H164</f>
        <v>0</v>
      </c>
      <c r="AR164" s="156" t="s">
        <v>145</v>
      </c>
      <c r="AT164" s="156" t="s">
        <v>141</v>
      </c>
      <c r="AU164" s="156" t="s">
        <v>88</v>
      </c>
      <c r="AY164" s="17" t="s">
        <v>138</v>
      </c>
      <c r="BE164" s="157">
        <f>IF(N164="základná",J164,0)</f>
        <v>0</v>
      </c>
      <c r="BF164" s="157">
        <f>IF(N164="znížená",J164,0)</f>
        <v>0</v>
      </c>
      <c r="BG164" s="157">
        <f>IF(N164="zákl. prenesená",J164,0)</f>
        <v>0</v>
      </c>
      <c r="BH164" s="157">
        <f>IF(N164="zníž. prenesená",J164,0)</f>
        <v>0</v>
      </c>
      <c r="BI164" s="157">
        <f>IF(N164="nulová",J164,0)</f>
        <v>0</v>
      </c>
      <c r="BJ164" s="17" t="s">
        <v>88</v>
      </c>
      <c r="BK164" s="157">
        <f>ROUND(I164*H164,2)</f>
        <v>0</v>
      </c>
      <c r="BL164" s="17" t="s">
        <v>145</v>
      </c>
      <c r="BM164" s="156" t="s">
        <v>208</v>
      </c>
    </row>
    <row r="165" spans="2:65" s="1" customFormat="1" ht="21.75" customHeight="1">
      <c r="B165" s="143"/>
      <c r="C165" s="144" t="s">
        <v>209</v>
      </c>
      <c r="D165" s="144" t="s">
        <v>141</v>
      </c>
      <c r="E165" s="145" t="s">
        <v>210</v>
      </c>
      <c r="F165" s="146" t="s">
        <v>211</v>
      </c>
      <c r="G165" s="147" t="s">
        <v>207</v>
      </c>
      <c r="H165" s="148">
        <v>382.50799999999998</v>
      </c>
      <c r="I165" s="149"/>
      <c r="J165" s="150">
        <f>ROUND(I165*H165,2)</f>
        <v>0</v>
      </c>
      <c r="K165" s="151"/>
      <c r="L165" s="32"/>
      <c r="M165" s="152" t="s">
        <v>1</v>
      </c>
      <c r="N165" s="153" t="s">
        <v>41</v>
      </c>
      <c r="P165" s="154">
        <f>O165*H165</f>
        <v>0</v>
      </c>
      <c r="Q165" s="154">
        <v>0</v>
      </c>
      <c r="R165" s="154">
        <f>Q165*H165</f>
        <v>0</v>
      </c>
      <c r="S165" s="154">
        <v>0</v>
      </c>
      <c r="T165" s="155">
        <f>S165*H165</f>
        <v>0</v>
      </c>
      <c r="AR165" s="156" t="s">
        <v>145</v>
      </c>
      <c r="AT165" s="156" t="s">
        <v>141</v>
      </c>
      <c r="AU165" s="156" t="s">
        <v>88</v>
      </c>
      <c r="AY165" s="17" t="s">
        <v>138</v>
      </c>
      <c r="BE165" s="157">
        <f>IF(N165="základná",J165,0)</f>
        <v>0</v>
      </c>
      <c r="BF165" s="157">
        <f>IF(N165="znížená",J165,0)</f>
        <v>0</v>
      </c>
      <c r="BG165" s="157">
        <f>IF(N165="zákl. prenesená",J165,0)</f>
        <v>0</v>
      </c>
      <c r="BH165" s="157">
        <f>IF(N165="zníž. prenesená",J165,0)</f>
        <v>0</v>
      </c>
      <c r="BI165" s="157">
        <f>IF(N165="nulová",J165,0)</f>
        <v>0</v>
      </c>
      <c r="BJ165" s="17" t="s">
        <v>88</v>
      </c>
      <c r="BK165" s="157">
        <f>ROUND(I165*H165,2)</f>
        <v>0</v>
      </c>
      <c r="BL165" s="17" t="s">
        <v>145</v>
      </c>
      <c r="BM165" s="156" t="s">
        <v>212</v>
      </c>
    </row>
    <row r="166" spans="2:65" s="1" customFormat="1" ht="24.2" customHeight="1">
      <c r="B166" s="143"/>
      <c r="C166" s="144" t="s">
        <v>213</v>
      </c>
      <c r="D166" s="144" t="s">
        <v>141</v>
      </c>
      <c r="E166" s="145" t="s">
        <v>214</v>
      </c>
      <c r="F166" s="146" t="s">
        <v>215</v>
      </c>
      <c r="G166" s="147" t="s">
        <v>207</v>
      </c>
      <c r="H166" s="148">
        <v>382.50799999999998</v>
      </c>
      <c r="I166" s="149"/>
      <c r="J166" s="150">
        <f>ROUND(I166*H166,2)</f>
        <v>0</v>
      </c>
      <c r="K166" s="151"/>
      <c r="L166" s="32"/>
      <c r="M166" s="152" t="s">
        <v>1</v>
      </c>
      <c r="N166" s="153" t="s">
        <v>41</v>
      </c>
      <c r="P166" s="154">
        <f>O166*H166</f>
        <v>0</v>
      </c>
      <c r="Q166" s="154">
        <v>0</v>
      </c>
      <c r="R166" s="154">
        <f>Q166*H166</f>
        <v>0</v>
      </c>
      <c r="S166" s="154">
        <v>0</v>
      </c>
      <c r="T166" s="155">
        <f>S166*H166</f>
        <v>0</v>
      </c>
      <c r="AR166" s="156" t="s">
        <v>145</v>
      </c>
      <c r="AT166" s="156" t="s">
        <v>141</v>
      </c>
      <c r="AU166" s="156" t="s">
        <v>88</v>
      </c>
      <c r="AY166" s="17" t="s">
        <v>138</v>
      </c>
      <c r="BE166" s="157">
        <f>IF(N166="základná",J166,0)</f>
        <v>0</v>
      </c>
      <c r="BF166" s="157">
        <f>IF(N166="znížená",J166,0)</f>
        <v>0</v>
      </c>
      <c r="BG166" s="157">
        <f>IF(N166="zákl. prenesená",J166,0)</f>
        <v>0</v>
      </c>
      <c r="BH166" s="157">
        <f>IF(N166="zníž. prenesená",J166,0)</f>
        <v>0</v>
      </c>
      <c r="BI166" s="157">
        <f>IF(N166="nulová",J166,0)</f>
        <v>0</v>
      </c>
      <c r="BJ166" s="17" t="s">
        <v>88</v>
      </c>
      <c r="BK166" s="157">
        <f>ROUND(I166*H166,2)</f>
        <v>0</v>
      </c>
      <c r="BL166" s="17" t="s">
        <v>145</v>
      </c>
      <c r="BM166" s="156" t="s">
        <v>216</v>
      </c>
    </row>
    <row r="167" spans="2:65" s="1" customFormat="1" ht="24.2" customHeight="1">
      <c r="B167" s="143"/>
      <c r="C167" s="144" t="s">
        <v>217</v>
      </c>
      <c r="D167" s="144" t="s">
        <v>141</v>
      </c>
      <c r="E167" s="145" t="s">
        <v>218</v>
      </c>
      <c r="F167" s="146" t="s">
        <v>219</v>
      </c>
      <c r="G167" s="147" t="s">
        <v>207</v>
      </c>
      <c r="H167" s="148">
        <v>382.50799999999998</v>
      </c>
      <c r="I167" s="149"/>
      <c r="J167" s="150">
        <f>ROUND(I167*H167,2)</f>
        <v>0</v>
      </c>
      <c r="K167" s="151"/>
      <c r="L167" s="32"/>
      <c r="M167" s="152" t="s">
        <v>1</v>
      </c>
      <c r="N167" s="153" t="s">
        <v>41</v>
      </c>
      <c r="P167" s="154">
        <f>O167*H167</f>
        <v>0</v>
      </c>
      <c r="Q167" s="154">
        <v>0</v>
      </c>
      <c r="R167" s="154">
        <f>Q167*H167</f>
        <v>0</v>
      </c>
      <c r="S167" s="154">
        <v>0</v>
      </c>
      <c r="T167" s="155">
        <f>S167*H167</f>
        <v>0</v>
      </c>
      <c r="AR167" s="156" t="s">
        <v>145</v>
      </c>
      <c r="AT167" s="156" t="s">
        <v>141</v>
      </c>
      <c r="AU167" s="156" t="s">
        <v>88</v>
      </c>
      <c r="AY167" s="17" t="s">
        <v>138</v>
      </c>
      <c r="BE167" s="157">
        <f>IF(N167="základná",J167,0)</f>
        <v>0</v>
      </c>
      <c r="BF167" s="157">
        <f>IF(N167="znížená",J167,0)</f>
        <v>0</v>
      </c>
      <c r="BG167" s="157">
        <f>IF(N167="zákl. prenesená",J167,0)</f>
        <v>0</v>
      </c>
      <c r="BH167" s="157">
        <f>IF(N167="zníž. prenesená",J167,0)</f>
        <v>0</v>
      </c>
      <c r="BI167" s="157">
        <f>IF(N167="nulová",J167,0)</f>
        <v>0</v>
      </c>
      <c r="BJ167" s="17" t="s">
        <v>88</v>
      </c>
      <c r="BK167" s="157">
        <f>ROUND(I167*H167,2)</f>
        <v>0</v>
      </c>
      <c r="BL167" s="17" t="s">
        <v>145</v>
      </c>
      <c r="BM167" s="156" t="s">
        <v>220</v>
      </c>
    </row>
    <row r="168" spans="2:65" s="11" customFormat="1" ht="25.9" customHeight="1">
      <c r="B168" s="131"/>
      <c r="D168" s="132" t="s">
        <v>74</v>
      </c>
      <c r="E168" s="133" t="s">
        <v>221</v>
      </c>
      <c r="F168" s="133" t="s">
        <v>222</v>
      </c>
      <c r="I168" s="134"/>
      <c r="J168" s="135">
        <f>BK168</f>
        <v>0</v>
      </c>
      <c r="L168" s="131"/>
      <c r="M168" s="136"/>
      <c r="P168" s="137">
        <f>P169+P180</f>
        <v>0</v>
      </c>
      <c r="R168" s="137">
        <f>R169+R180</f>
        <v>0</v>
      </c>
      <c r="T168" s="138">
        <f>T169+T180</f>
        <v>54.388031000000005</v>
      </c>
      <c r="AR168" s="132" t="s">
        <v>88</v>
      </c>
      <c r="AT168" s="139" t="s">
        <v>74</v>
      </c>
      <c r="AU168" s="139" t="s">
        <v>75</v>
      </c>
      <c r="AY168" s="132" t="s">
        <v>138</v>
      </c>
      <c r="BK168" s="140">
        <f>BK169+BK180</f>
        <v>0</v>
      </c>
    </row>
    <row r="169" spans="2:65" s="11" customFormat="1" ht="22.9" customHeight="1">
      <c r="B169" s="131"/>
      <c r="D169" s="132" t="s">
        <v>74</v>
      </c>
      <c r="E169" s="141" t="s">
        <v>223</v>
      </c>
      <c r="F169" s="141" t="s">
        <v>224</v>
      </c>
      <c r="I169" s="134"/>
      <c r="J169" s="142">
        <f>BK169</f>
        <v>0</v>
      </c>
      <c r="L169" s="131"/>
      <c r="M169" s="136"/>
      <c r="P169" s="137">
        <f>SUM(P170:P179)</f>
        <v>0</v>
      </c>
      <c r="R169" s="137">
        <f>SUM(R170:R179)</f>
        <v>0</v>
      </c>
      <c r="T169" s="138">
        <f>SUM(T170:T179)</f>
        <v>10.455781</v>
      </c>
      <c r="AR169" s="132" t="s">
        <v>88</v>
      </c>
      <c r="AT169" s="139" t="s">
        <v>74</v>
      </c>
      <c r="AU169" s="139" t="s">
        <v>82</v>
      </c>
      <c r="AY169" s="132" t="s">
        <v>138</v>
      </c>
      <c r="BK169" s="140">
        <f>SUM(BK170:BK179)</f>
        <v>0</v>
      </c>
    </row>
    <row r="170" spans="2:65" s="1" customFormat="1" ht="33" customHeight="1">
      <c r="B170" s="143"/>
      <c r="C170" s="144" t="s">
        <v>225</v>
      </c>
      <c r="D170" s="144" t="s">
        <v>141</v>
      </c>
      <c r="E170" s="145" t="s">
        <v>226</v>
      </c>
      <c r="F170" s="146" t="s">
        <v>227</v>
      </c>
      <c r="G170" s="147" t="s">
        <v>191</v>
      </c>
      <c r="H170" s="148">
        <v>282.61900000000003</v>
      </c>
      <c r="I170" s="149"/>
      <c r="J170" s="150">
        <f>ROUND(I170*H170,2)</f>
        <v>0</v>
      </c>
      <c r="K170" s="151"/>
      <c r="L170" s="32"/>
      <c r="M170" s="152" t="s">
        <v>1</v>
      </c>
      <c r="N170" s="153" t="s">
        <v>41</v>
      </c>
      <c r="P170" s="154">
        <f>O170*H170</f>
        <v>0</v>
      </c>
      <c r="Q170" s="154">
        <v>0</v>
      </c>
      <c r="R170" s="154">
        <f>Q170*H170</f>
        <v>0</v>
      </c>
      <c r="S170" s="154">
        <v>1.4E-2</v>
      </c>
      <c r="T170" s="155">
        <f>S170*H170</f>
        <v>3.9566660000000007</v>
      </c>
      <c r="AR170" s="156" t="s">
        <v>228</v>
      </c>
      <c r="AT170" s="156" t="s">
        <v>141</v>
      </c>
      <c r="AU170" s="156" t="s">
        <v>88</v>
      </c>
      <c r="AY170" s="17" t="s">
        <v>138</v>
      </c>
      <c r="BE170" s="157">
        <f>IF(N170="základná",J170,0)</f>
        <v>0</v>
      </c>
      <c r="BF170" s="157">
        <f>IF(N170="znížená",J170,0)</f>
        <v>0</v>
      </c>
      <c r="BG170" s="157">
        <f>IF(N170="zákl. prenesená",J170,0)</f>
        <v>0</v>
      </c>
      <c r="BH170" s="157">
        <f>IF(N170="zníž. prenesená",J170,0)</f>
        <v>0</v>
      </c>
      <c r="BI170" s="157">
        <f>IF(N170="nulová",J170,0)</f>
        <v>0</v>
      </c>
      <c r="BJ170" s="17" t="s">
        <v>88</v>
      </c>
      <c r="BK170" s="157">
        <f>ROUND(I170*H170,2)</f>
        <v>0</v>
      </c>
      <c r="BL170" s="17" t="s">
        <v>228</v>
      </c>
      <c r="BM170" s="156" t="s">
        <v>229</v>
      </c>
    </row>
    <row r="171" spans="2:65" s="12" customFormat="1" ht="11.25">
      <c r="B171" s="158"/>
      <c r="D171" s="159" t="s">
        <v>147</v>
      </c>
      <c r="E171" s="160" t="s">
        <v>1</v>
      </c>
      <c r="F171" s="161" t="s">
        <v>230</v>
      </c>
      <c r="H171" s="162">
        <v>47.918999999999997</v>
      </c>
      <c r="I171" s="163"/>
      <c r="L171" s="158"/>
      <c r="M171" s="164"/>
      <c r="T171" s="165"/>
      <c r="AT171" s="160" t="s">
        <v>147</v>
      </c>
      <c r="AU171" s="160" t="s">
        <v>88</v>
      </c>
      <c r="AV171" s="12" t="s">
        <v>88</v>
      </c>
      <c r="AW171" s="12" t="s">
        <v>31</v>
      </c>
      <c r="AX171" s="12" t="s">
        <v>75</v>
      </c>
      <c r="AY171" s="160" t="s">
        <v>138</v>
      </c>
    </row>
    <row r="172" spans="2:65" s="12" customFormat="1" ht="11.25">
      <c r="B172" s="158"/>
      <c r="D172" s="159" t="s">
        <v>147</v>
      </c>
      <c r="E172" s="160" t="s">
        <v>1</v>
      </c>
      <c r="F172" s="161" t="s">
        <v>231</v>
      </c>
      <c r="H172" s="162">
        <v>234.7</v>
      </c>
      <c r="I172" s="163"/>
      <c r="L172" s="158"/>
      <c r="M172" s="164"/>
      <c r="T172" s="165"/>
      <c r="AT172" s="160" t="s">
        <v>147</v>
      </c>
      <c r="AU172" s="160" t="s">
        <v>88</v>
      </c>
      <c r="AV172" s="12" t="s">
        <v>88</v>
      </c>
      <c r="AW172" s="12" t="s">
        <v>31</v>
      </c>
      <c r="AX172" s="12" t="s">
        <v>75</v>
      </c>
      <c r="AY172" s="160" t="s">
        <v>138</v>
      </c>
    </row>
    <row r="173" spans="2:65" s="13" customFormat="1" ht="11.25">
      <c r="B173" s="166"/>
      <c r="D173" s="159" t="s">
        <v>147</v>
      </c>
      <c r="E173" s="167" t="s">
        <v>1</v>
      </c>
      <c r="F173" s="168" t="s">
        <v>150</v>
      </c>
      <c r="H173" s="169">
        <v>282.61900000000003</v>
      </c>
      <c r="I173" s="170"/>
      <c r="L173" s="166"/>
      <c r="M173" s="171"/>
      <c r="T173" s="172"/>
      <c r="AT173" s="167" t="s">
        <v>147</v>
      </c>
      <c r="AU173" s="167" t="s">
        <v>88</v>
      </c>
      <c r="AV173" s="13" t="s">
        <v>95</v>
      </c>
      <c r="AW173" s="13" t="s">
        <v>31</v>
      </c>
      <c r="AX173" s="13" t="s">
        <v>82</v>
      </c>
      <c r="AY173" s="167" t="s">
        <v>138</v>
      </c>
    </row>
    <row r="174" spans="2:65" s="1" customFormat="1" ht="33" customHeight="1">
      <c r="B174" s="143"/>
      <c r="C174" s="144" t="s">
        <v>228</v>
      </c>
      <c r="D174" s="144" t="s">
        <v>141</v>
      </c>
      <c r="E174" s="145" t="s">
        <v>232</v>
      </c>
      <c r="F174" s="146" t="s">
        <v>233</v>
      </c>
      <c r="G174" s="147" t="s">
        <v>144</v>
      </c>
      <c r="H174" s="148">
        <v>878.64499999999998</v>
      </c>
      <c r="I174" s="149"/>
      <c r="J174" s="150">
        <f>ROUND(I174*H174,2)</f>
        <v>0</v>
      </c>
      <c r="K174" s="151"/>
      <c r="L174" s="32"/>
      <c r="M174" s="152" t="s">
        <v>1</v>
      </c>
      <c r="N174" s="153" t="s">
        <v>41</v>
      </c>
      <c r="P174" s="154">
        <f>O174*H174</f>
        <v>0</v>
      </c>
      <c r="Q174" s="154">
        <v>0</v>
      </c>
      <c r="R174" s="154">
        <f>Q174*H174</f>
        <v>0</v>
      </c>
      <c r="S174" s="154">
        <v>7.0000000000000001E-3</v>
      </c>
      <c r="T174" s="155">
        <f>S174*H174</f>
        <v>6.1505150000000004</v>
      </c>
      <c r="AR174" s="156" t="s">
        <v>228</v>
      </c>
      <c r="AT174" s="156" t="s">
        <v>141</v>
      </c>
      <c r="AU174" s="156" t="s">
        <v>88</v>
      </c>
      <c r="AY174" s="17" t="s">
        <v>138</v>
      </c>
      <c r="BE174" s="157">
        <f>IF(N174="základná",J174,0)</f>
        <v>0</v>
      </c>
      <c r="BF174" s="157">
        <f>IF(N174="znížená",J174,0)</f>
        <v>0</v>
      </c>
      <c r="BG174" s="157">
        <f>IF(N174="zákl. prenesená",J174,0)</f>
        <v>0</v>
      </c>
      <c r="BH174" s="157">
        <f>IF(N174="zníž. prenesená",J174,0)</f>
        <v>0</v>
      </c>
      <c r="BI174" s="157">
        <f>IF(N174="nulová",J174,0)</f>
        <v>0</v>
      </c>
      <c r="BJ174" s="17" t="s">
        <v>88</v>
      </c>
      <c r="BK174" s="157">
        <f>ROUND(I174*H174,2)</f>
        <v>0</v>
      </c>
      <c r="BL174" s="17" t="s">
        <v>228</v>
      </c>
      <c r="BM174" s="156" t="s">
        <v>234</v>
      </c>
    </row>
    <row r="175" spans="2:65" s="12" customFormat="1" ht="11.25">
      <c r="B175" s="158"/>
      <c r="D175" s="159" t="s">
        <v>147</v>
      </c>
      <c r="E175" s="160" t="s">
        <v>1</v>
      </c>
      <c r="F175" s="161" t="s">
        <v>235</v>
      </c>
      <c r="H175" s="162">
        <v>23.375</v>
      </c>
      <c r="I175" s="163"/>
      <c r="L175" s="158"/>
      <c r="M175" s="164"/>
      <c r="T175" s="165"/>
      <c r="AT175" s="160" t="s">
        <v>147</v>
      </c>
      <c r="AU175" s="160" t="s">
        <v>88</v>
      </c>
      <c r="AV175" s="12" t="s">
        <v>88</v>
      </c>
      <c r="AW175" s="12" t="s">
        <v>31</v>
      </c>
      <c r="AX175" s="12" t="s">
        <v>75</v>
      </c>
      <c r="AY175" s="160" t="s">
        <v>138</v>
      </c>
    </row>
    <row r="176" spans="2:65" s="12" customFormat="1" ht="11.25">
      <c r="B176" s="158"/>
      <c r="D176" s="159" t="s">
        <v>147</v>
      </c>
      <c r="E176" s="160" t="s">
        <v>1</v>
      </c>
      <c r="F176" s="161" t="s">
        <v>236</v>
      </c>
      <c r="H176" s="162">
        <v>855.27</v>
      </c>
      <c r="I176" s="163"/>
      <c r="L176" s="158"/>
      <c r="M176" s="164"/>
      <c r="T176" s="165"/>
      <c r="AT176" s="160" t="s">
        <v>147</v>
      </c>
      <c r="AU176" s="160" t="s">
        <v>88</v>
      </c>
      <c r="AV176" s="12" t="s">
        <v>88</v>
      </c>
      <c r="AW176" s="12" t="s">
        <v>31</v>
      </c>
      <c r="AX176" s="12" t="s">
        <v>75</v>
      </c>
      <c r="AY176" s="160" t="s">
        <v>138</v>
      </c>
    </row>
    <row r="177" spans="2:65" s="13" customFormat="1" ht="11.25">
      <c r="B177" s="166"/>
      <c r="D177" s="159" t="s">
        <v>147</v>
      </c>
      <c r="E177" s="167" t="s">
        <v>1</v>
      </c>
      <c r="F177" s="168" t="s">
        <v>150</v>
      </c>
      <c r="H177" s="169">
        <v>878.64499999999998</v>
      </c>
      <c r="I177" s="170"/>
      <c r="L177" s="166"/>
      <c r="M177" s="171"/>
      <c r="T177" s="172"/>
      <c r="AT177" s="167" t="s">
        <v>147</v>
      </c>
      <c r="AU177" s="167" t="s">
        <v>88</v>
      </c>
      <c r="AV177" s="13" t="s">
        <v>95</v>
      </c>
      <c r="AW177" s="13" t="s">
        <v>31</v>
      </c>
      <c r="AX177" s="13" t="s">
        <v>82</v>
      </c>
      <c r="AY177" s="167" t="s">
        <v>138</v>
      </c>
    </row>
    <row r="178" spans="2:65" s="1" customFormat="1" ht="33" customHeight="1">
      <c r="B178" s="143"/>
      <c r="C178" s="144" t="s">
        <v>237</v>
      </c>
      <c r="D178" s="144" t="s">
        <v>141</v>
      </c>
      <c r="E178" s="145" t="s">
        <v>238</v>
      </c>
      <c r="F178" s="146" t="s">
        <v>239</v>
      </c>
      <c r="G178" s="147" t="s">
        <v>144</v>
      </c>
      <c r="H178" s="148">
        <v>24.9</v>
      </c>
      <c r="I178" s="149"/>
      <c r="J178" s="150">
        <f>ROUND(I178*H178,2)</f>
        <v>0</v>
      </c>
      <c r="K178" s="151"/>
      <c r="L178" s="32"/>
      <c r="M178" s="152" t="s">
        <v>1</v>
      </c>
      <c r="N178" s="153" t="s">
        <v>41</v>
      </c>
      <c r="P178" s="154">
        <f>O178*H178</f>
        <v>0</v>
      </c>
      <c r="Q178" s="154">
        <v>0</v>
      </c>
      <c r="R178" s="154">
        <f>Q178*H178</f>
        <v>0</v>
      </c>
      <c r="S178" s="154">
        <v>1.4E-2</v>
      </c>
      <c r="T178" s="155">
        <f>S178*H178</f>
        <v>0.34859999999999997</v>
      </c>
      <c r="AR178" s="156" t="s">
        <v>228</v>
      </c>
      <c r="AT178" s="156" t="s">
        <v>141</v>
      </c>
      <c r="AU178" s="156" t="s">
        <v>88</v>
      </c>
      <c r="AY178" s="17" t="s">
        <v>138</v>
      </c>
      <c r="BE178" s="157">
        <f>IF(N178="základná",J178,0)</f>
        <v>0</v>
      </c>
      <c r="BF178" s="157">
        <f>IF(N178="znížená",J178,0)</f>
        <v>0</v>
      </c>
      <c r="BG178" s="157">
        <f>IF(N178="zákl. prenesená",J178,0)</f>
        <v>0</v>
      </c>
      <c r="BH178" s="157">
        <f>IF(N178="zníž. prenesená",J178,0)</f>
        <v>0</v>
      </c>
      <c r="BI178" s="157">
        <f>IF(N178="nulová",J178,0)</f>
        <v>0</v>
      </c>
      <c r="BJ178" s="17" t="s">
        <v>88</v>
      </c>
      <c r="BK178" s="157">
        <f>ROUND(I178*H178,2)</f>
        <v>0</v>
      </c>
      <c r="BL178" s="17" t="s">
        <v>228</v>
      </c>
      <c r="BM178" s="156" t="s">
        <v>240</v>
      </c>
    </row>
    <row r="179" spans="2:65" s="12" customFormat="1" ht="11.25">
      <c r="B179" s="158"/>
      <c r="D179" s="159" t="s">
        <v>147</v>
      </c>
      <c r="E179" s="160" t="s">
        <v>1</v>
      </c>
      <c r="F179" s="161" t="s">
        <v>241</v>
      </c>
      <c r="H179" s="162">
        <v>24.9</v>
      </c>
      <c r="I179" s="163"/>
      <c r="L179" s="158"/>
      <c r="M179" s="164"/>
      <c r="T179" s="165"/>
      <c r="AT179" s="160" t="s">
        <v>147</v>
      </c>
      <c r="AU179" s="160" t="s">
        <v>88</v>
      </c>
      <c r="AV179" s="12" t="s">
        <v>88</v>
      </c>
      <c r="AW179" s="12" t="s">
        <v>31</v>
      </c>
      <c r="AX179" s="12" t="s">
        <v>82</v>
      </c>
      <c r="AY179" s="160" t="s">
        <v>138</v>
      </c>
    </row>
    <row r="180" spans="2:65" s="11" customFormat="1" ht="22.9" customHeight="1">
      <c r="B180" s="131"/>
      <c r="D180" s="132" t="s">
        <v>74</v>
      </c>
      <c r="E180" s="141" t="s">
        <v>242</v>
      </c>
      <c r="F180" s="141" t="s">
        <v>243</v>
      </c>
      <c r="I180" s="134"/>
      <c r="J180" s="142">
        <f>BK180</f>
        <v>0</v>
      </c>
      <c r="L180" s="131"/>
      <c r="M180" s="136"/>
      <c r="P180" s="137">
        <f>SUM(P181:P184)</f>
        <v>0</v>
      </c>
      <c r="R180" s="137">
        <f>SUM(R181:R184)</f>
        <v>0</v>
      </c>
      <c r="T180" s="138">
        <f>SUM(T181:T184)</f>
        <v>43.932250000000003</v>
      </c>
      <c r="AR180" s="132" t="s">
        <v>88</v>
      </c>
      <c r="AT180" s="139" t="s">
        <v>74</v>
      </c>
      <c r="AU180" s="139" t="s">
        <v>82</v>
      </c>
      <c r="AY180" s="132" t="s">
        <v>138</v>
      </c>
      <c r="BK180" s="140">
        <f>SUM(BK181:BK184)</f>
        <v>0</v>
      </c>
    </row>
    <row r="181" spans="2:65" s="1" customFormat="1" ht="37.9" customHeight="1">
      <c r="B181" s="143"/>
      <c r="C181" s="144" t="s">
        <v>244</v>
      </c>
      <c r="D181" s="144" t="s">
        <v>141</v>
      </c>
      <c r="E181" s="145" t="s">
        <v>245</v>
      </c>
      <c r="F181" s="146" t="s">
        <v>246</v>
      </c>
      <c r="G181" s="147" t="s">
        <v>144</v>
      </c>
      <c r="H181" s="148">
        <v>878.64499999999998</v>
      </c>
      <c r="I181" s="149"/>
      <c r="J181" s="150">
        <f>ROUND(I181*H181,2)</f>
        <v>0</v>
      </c>
      <c r="K181" s="151"/>
      <c r="L181" s="32"/>
      <c r="M181" s="152" t="s">
        <v>1</v>
      </c>
      <c r="N181" s="153" t="s">
        <v>41</v>
      </c>
      <c r="P181" s="154">
        <f>O181*H181</f>
        <v>0</v>
      </c>
      <c r="Q181" s="154">
        <v>0</v>
      </c>
      <c r="R181" s="154">
        <f>Q181*H181</f>
        <v>0</v>
      </c>
      <c r="S181" s="154">
        <v>0.05</v>
      </c>
      <c r="T181" s="155">
        <f>S181*H181</f>
        <v>43.932250000000003</v>
      </c>
      <c r="AR181" s="156" t="s">
        <v>228</v>
      </c>
      <c r="AT181" s="156" t="s">
        <v>141</v>
      </c>
      <c r="AU181" s="156" t="s">
        <v>88</v>
      </c>
      <c r="AY181" s="17" t="s">
        <v>138</v>
      </c>
      <c r="BE181" s="157">
        <f>IF(N181="základná",J181,0)</f>
        <v>0</v>
      </c>
      <c r="BF181" s="157">
        <f>IF(N181="znížená",J181,0)</f>
        <v>0</v>
      </c>
      <c r="BG181" s="157">
        <f>IF(N181="zákl. prenesená",J181,0)</f>
        <v>0</v>
      </c>
      <c r="BH181" s="157">
        <f>IF(N181="zníž. prenesená",J181,0)</f>
        <v>0</v>
      </c>
      <c r="BI181" s="157">
        <f>IF(N181="nulová",J181,0)</f>
        <v>0</v>
      </c>
      <c r="BJ181" s="17" t="s">
        <v>88</v>
      </c>
      <c r="BK181" s="157">
        <f>ROUND(I181*H181,2)</f>
        <v>0</v>
      </c>
      <c r="BL181" s="17" t="s">
        <v>228</v>
      </c>
      <c r="BM181" s="156" t="s">
        <v>247</v>
      </c>
    </row>
    <row r="182" spans="2:65" s="12" customFormat="1" ht="11.25">
      <c r="B182" s="158"/>
      <c r="D182" s="159" t="s">
        <v>147</v>
      </c>
      <c r="E182" s="160" t="s">
        <v>1</v>
      </c>
      <c r="F182" s="161" t="s">
        <v>235</v>
      </c>
      <c r="H182" s="162">
        <v>23.375</v>
      </c>
      <c r="I182" s="163"/>
      <c r="L182" s="158"/>
      <c r="M182" s="164"/>
      <c r="T182" s="165"/>
      <c r="AT182" s="160" t="s">
        <v>147</v>
      </c>
      <c r="AU182" s="160" t="s">
        <v>88</v>
      </c>
      <c r="AV182" s="12" t="s">
        <v>88</v>
      </c>
      <c r="AW182" s="12" t="s">
        <v>31</v>
      </c>
      <c r="AX182" s="12" t="s">
        <v>75</v>
      </c>
      <c r="AY182" s="160" t="s">
        <v>138</v>
      </c>
    </row>
    <row r="183" spans="2:65" s="12" customFormat="1" ht="11.25">
      <c r="B183" s="158"/>
      <c r="D183" s="159" t="s">
        <v>147</v>
      </c>
      <c r="E183" s="160" t="s">
        <v>1</v>
      </c>
      <c r="F183" s="161" t="s">
        <v>236</v>
      </c>
      <c r="H183" s="162">
        <v>855.27</v>
      </c>
      <c r="I183" s="163"/>
      <c r="L183" s="158"/>
      <c r="M183" s="164"/>
      <c r="T183" s="165"/>
      <c r="AT183" s="160" t="s">
        <v>147</v>
      </c>
      <c r="AU183" s="160" t="s">
        <v>88</v>
      </c>
      <c r="AV183" s="12" t="s">
        <v>88</v>
      </c>
      <c r="AW183" s="12" t="s">
        <v>31</v>
      </c>
      <c r="AX183" s="12" t="s">
        <v>75</v>
      </c>
      <c r="AY183" s="160" t="s">
        <v>138</v>
      </c>
    </row>
    <row r="184" spans="2:65" s="13" customFormat="1" ht="11.25">
      <c r="B184" s="166"/>
      <c r="D184" s="159" t="s">
        <v>147</v>
      </c>
      <c r="E184" s="167" t="s">
        <v>1</v>
      </c>
      <c r="F184" s="168" t="s">
        <v>150</v>
      </c>
      <c r="H184" s="169">
        <v>878.64499999999998</v>
      </c>
      <c r="I184" s="170"/>
      <c r="L184" s="166"/>
      <c r="M184" s="179"/>
      <c r="N184" s="180"/>
      <c r="O184" s="180"/>
      <c r="P184" s="180"/>
      <c r="Q184" s="180"/>
      <c r="R184" s="180"/>
      <c r="S184" s="180"/>
      <c r="T184" s="181"/>
      <c r="AT184" s="167" t="s">
        <v>147</v>
      </c>
      <c r="AU184" s="167" t="s">
        <v>88</v>
      </c>
      <c r="AV184" s="13" t="s">
        <v>95</v>
      </c>
      <c r="AW184" s="13" t="s">
        <v>31</v>
      </c>
      <c r="AX184" s="13" t="s">
        <v>82</v>
      </c>
      <c r="AY184" s="167" t="s">
        <v>138</v>
      </c>
    </row>
    <row r="185" spans="2:65" s="1" customFormat="1" ht="6.95" customHeight="1">
      <c r="B185" s="47"/>
      <c r="C185" s="48"/>
      <c r="D185" s="48"/>
      <c r="E185" s="48"/>
      <c r="F185" s="48"/>
      <c r="G185" s="48"/>
      <c r="H185" s="48"/>
      <c r="I185" s="48"/>
      <c r="J185" s="48"/>
      <c r="K185" s="48"/>
      <c r="L185" s="32"/>
    </row>
  </sheetData>
  <autoFilter ref="C124:K184" xr:uid="{00000000-0009-0000-0000-000001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95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5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96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109</v>
      </c>
      <c r="L4" s="20"/>
      <c r="M4" s="96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6" t="str">
        <f>'Rekapitulácia stavby'!K6</f>
        <v>Rekonštrukcia maštale D - Hydina</v>
      </c>
      <c r="F7" s="257"/>
      <c r="G7" s="257"/>
      <c r="H7" s="257"/>
      <c r="L7" s="20"/>
    </row>
    <row r="8" spans="2:46" ht="12.75">
      <c r="B8" s="20"/>
      <c r="D8" s="27" t="s">
        <v>110</v>
      </c>
      <c r="L8" s="20"/>
    </row>
    <row r="9" spans="2:46" ht="16.5" customHeight="1">
      <c r="B9" s="20"/>
      <c r="E9" s="256" t="s">
        <v>111</v>
      </c>
      <c r="F9" s="237"/>
      <c r="G9" s="237"/>
      <c r="H9" s="237"/>
      <c r="L9" s="20"/>
    </row>
    <row r="10" spans="2:46" ht="12" customHeight="1">
      <c r="B10" s="20"/>
      <c r="D10" s="27" t="s">
        <v>112</v>
      </c>
      <c r="L10" s="20"/>
    </row>
    <row r="11" spans="2:46" s="1" customFormat="1" ht="16.5" customHeight="1">
      <c r="B11" s="32"/>
      <c r="E11" s="215" t="s">
        <v>248</v>
      </c>
      <c r="F11" s="258"/>
      <c r="G11" s="258"/>
      <c r="H11" s="258"/>
      <c r="L11" s="32"/>
    </row>
    <row r="12" spans="2:46" s="1" customFormat="1" ht="12" customHeight="1">
      <c r="B12" s="32"/>
      <c r="D12" s="27" t="s">
        <v>249</v>
      </c>
      <c r="L12" s="32"/>
    </row>
    <row r="13" spans="2:46" s="1" customFormat="1" ht="16.5" customHeight="1">
      <c r="B13" s="32"/>
      <c r="E13" s="209" t="s">
        <v>250</v>
      </c>
      <c r="F13" s="258"/>
      <c r="G13" s="258"/>
      <c r="H13" s="258"/>
      <c r="L13" s="32"/>
    </row>
    <row r="14" spans="2:46" s="1" customFormat="1" ht="11.25">
      <c r="B14" s="32"/>
      <c r="L14" s="32"/>
    </row>
    <row r="15" spans="2:46" s="1" customFormat="1" ht="12" customHeight="1">
      <c r="B15" s="32"/>
      <c r="D15" s="27" t="s">
        <v>17</v>
      </c>
      <c r="F15" s="25" t="s">
        <v>1</v>
      </c>
      <c r="I15" s="27" t="s">
        <v>18</v>
      </c>
      <c r="J15" s="25" t="s">
        <v>1</v>
      </c>
      <c r="L15" s="32"/>
    </row>
    <row r="16" spans="2:46" s="1" customFormat="1" ht="12" customHeight="1">
      <c r="B16" s="32"/>
      <c r="D16" s="27" t="s">
        <v>19</v>
      </c>
      <c r="F16" s="25" t="s">
        <v>20</v>
      </c>
      <c r="I16" s="27" t="s">
        <v>21</v>
      </c>
      <c r="J16" s="55">
        <f>'Rekapitulácia stavby'!AN8</f>
        <v>45640</v>
      </c>
      <c r="L16" s="32"/>
    </row>
    <row r="17" spans="2:12" s="1" customFormat="1" ht="10.9" customHeight="1">
      <c r="B17" s="32"/>
      <c r="L17" s="32"/>
    </row>
    <row r="18" spans="2:12" s="1" customFormat="1" ht="12" customHeight="1">
      <c r="B18" s="32"/>
      <c r="D18" s="27" t="s">
        <v>22</v>
      </c>
      <c r="I18" s="27" t="s">
        <v>23</v>
      </c>
      <c r="J18" s="25" t="s">
        <v>24</v>
      </c>
      <c r="L18" s="32"/>
    </row>
    <row r="19" spans="2:12" s="1" customFormat="1" ht="18" customHeight="1">
      <c r="B19" s="32"/>
      <c r="E19" s="25" t="s">
        <v>25</v>
      </c>
      <c r="I19" s="27" t="s">
        <v>26</v>
      </c>
      <c r="J19" s="25" t="s">
        <v>1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27</v>
      </c>
      <c r="I21" s="27" t="s">
        <v>23</v>
      </c>
      <c r="J21" s="28" t="str">
        <f>'Rekapitulácia stavby'!AN13</f>
        <v>Vyplň údaj</v>
      </c>
      <c r="L21" s="32"/>
    </row>
    <row r="22" spans="2:12" s="1" customFormat="1" ht="18" customHeight="1">
      <c r="B22" s="32"/>
      <c r="E22" s="259" t="str">
        <f>'Rekapitulácia stavby'!E14</f>
        <v>Vyplň údaj</v>
      </c>
      <c r="F22" s="236"/>
      <c r="G22" s="236"/>
      <c r="H22" s="236"/>
      <c r="I22" s="27" t="s">
        <v>26</v>
      </c>
      <c r="J22" s="28" t="str">
        <f>'Rekapitulácia stavby'!AN14</f>
        <v>Vyplň údaj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29</v>
      </c>
      <c r="I24" s="27" t="s">
        <v>23</v>
      </c>
      <c r="J24" s="25" t="s">
        <v>1</v>
      </c>
      <c r="L24" s="32"/>
    </row>
    <row r="25" spans="2:12" s="1" customFormat="1" ht="18" customHeight="1">
      <c r="B25" s="32"/>
      <c r="E25" s="25" t="s">
        <v>30</v>
      </c>
      <c r="I25" s="27" t="s">
        <v>26</v>
      </c>
      <c r="J25" s="25" t="s">
        <v>1</v>
      </c>
      <c r="L25" s="32"/>
    </row>
    <row r="26" spans="2:12" s="1" customFormat="1" ht="6.95" customHeight="1">
      <c r="B26" s="32"/>
      <c r="L26" s="32"/>
    </row>
    <row r="27" spans="2:12" s="1" customFormat="1" ht="12" customHeight="1">
      <c r="B27" s="32"/>
      <c r="D27" s="27" t="s">
        <v>32</v>
      </c>
      <c r="I27" s="27" t="s">
        <v>23</v>
      </c>
      <c r="J27" s="25" t="s">
        <v>1</v>
      </c>
      <c r="L27" s="32"/>
    </row>
    <row r="28" spans="2:12" s="1" customFormat="1" ht="18" customHeight="1">
      <c r="B28" s="32"/>
      <c r="E28" s="25" t="s">
        <v>33</v>
      </c>
      <c r="I28" s="27" t="s">
        <v>26</v>
      </c>
      <c r="J28" s="25" t="s">
        <v>1</v>
      </c>
      <c r="L28" s="32"/>
    </row>
    <row r="29" spans="2:12" s="1" customFormat="1" ht="6.95" customHeight="1">
      <c r="B29" s="32"/>
      <c r="L29" s="32"/>
    </row>
    <row r="30" spans="2:12" s="1" customFormat="1" ht="12" customHeight="1">
      <c r="B30" s="32"/>
      <c r="D30" s="27" t="s">
        <v>34</v>
      </c>
      <c r="L30" s="32"/>
    </row>
    <row r="31" spans="2:12" s="7" customFormat="1" ht="16.5" customHeight="1">
      <c r="B31" s="97"/>
      <c r="E31" s="241" t="s">
        <v>1</v>
      </c>
      <c r="F31" s="241"/>
      <c r="G31" s="241"/>
      <c r="H31" s="241"/>
      <c r="L31" s="97"/>
    </row>
    <row r="32" spans="2:12" s="1" customFormat="1" ht="6.95" customHeight="1">
      <c r="B32" s="32"/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25.35" customHeight="1">
      <c r="B34" s="32"/>
      <c r="D34" s="98" t="s">
        <v>35</v>
      </c>
      <c r="J34" s="69">
        <f>ROUND(J137, 2)</f>
        <v>0</v>
      </c>
      <c r="L34" s="32"/>
    </row>
    <row r="35" spans="2:12" s="1" customFormat="1" ht="6.95" customHeight="1">
      <c r="B35" s="32"/>
      <c r="D35" s="56"/>
      <c r="E35" s="56"/>
      <c r="F35" s="56"/>
      <c r="G35" s="56"/>
      <c r="H35" s="56"/>
      <c r="I35" s="56"/>
      <c r="J35" s="56"/>
      <c r="K35" s="56"/>
      <c r="L35" s="32"/>
    </row>
    <row r="36" spans="2:12" s="1" customFormat="1" ht="14.45" customHeight="1">
      <c r="B36" s="32"/>
      <c r="F36" s="35" t="s">
        <v>37</v>
      </c>
      <c r="I36" s="35" t="s">
        <v>36</v>
      </c>
      <c r="J36" s="35" t="s">
        <v>38</v>
      </c>
      <c r="L36" s="32"/>
    </row>
    <row r="37" spans="2:12" s="1" customFormat="1" ht="14.45" customHeight="1">
      <c r="B37" s="32"/>
      <c r="D37" s="58" t="s">
        <v>39</v>
      </c>
      <c r="E37" s="37" t="s">
        <v>40</v>
      </c>
      <c r="F37" s="99">
        <f>ROUND((SUM(BE137:BE294)),  2)</f>
        <v>0</v>
      </c>
      <c r="G37" s="100"/>
      <c r="H37" s="100"/>
      <c r="I37" s="101">
        <v>0.2</v>
      </c>
      <c r="J37" s="99">
        <f>ROUND(((SUM(BE137:BE294))*I37),  2)</f>
        <v>0</v>
      </c>
      <c r="L37" s="32"/>
    </row>
    <row r="38" spans="2:12" s="1" customFormat="1" ht="14.45" customHeight="1">
      <c r="B38" s="32"/>
      <c r="E38" s="37" t="s">
        <v>41</v>
      </c>
      <c r="F38" s="99">
        <f>ROUND((SUM(BF137:BF294)),  2)</f>
        <v>0</v>
      </c>
      <c r="G38" s="100"/>
      <c r="H38" s="100"/>
      <c r="I38" s="101">
        <v>0.2</v>
      </c>
      <c r="J38" s="99">
        <f>ROUND(((SUM(BF137:BF294))*I38),  2)</f>
        <v>0</v>
      </c>
      <c r="L38" s="32"/>
    </row>
    <row r="39" spans="2:12" s="1" customFormat="1" ht="14.45" hidden="1" customHeight="1">
      <c r="B39" s="32"/>
      <c r="E39" s="27" t="s">
        <v>42</v>
      </c>
      <c r="F39" s="89">
        <f>ROUND((SUM(BG137:BG294)),  2)</f>
        <v>0</v>
      </c>
      <c r="I39" s="102">
        <v>0.2</v>
      </c>
      <c r="J39" s="89">
        <f>0</f>
        <v>0</v>
      </c>
      <c r="L39" s="32"/>
    </row>
    <row r="40" spans="2:12" s="1" customFormat="1" ht="14.45" hidden="1" customHeight="1">
      <c r="B40" s="32"/>
      <c r="E40" s="27" t="s">
        <v>43</v>
      </c>
      <c r="F40" s="89">
        <f>ROUND((SUM(BH137:BH294)),  2)</f>
        <v>0</v>
      </c>
      <c r="I40" s="102">
        <v>0.2</v>
      </c>
      <c r="J40" s="89">
        <f>0</f>
        <v>0</v>
      </c>
      <c r="L40" s="32"/>
    </row>
    <row r="41" spans="2:12" s="1" customFormat="1" ht="14.45" hidden="1" customHeight="1">
      <c r="B41" s="32"/>
      <c r="E41" s="37" t="s">
        <v>44</v>
      </c>
      <c r="F41" s="99">
        <f>ROUND((SUM(BI137:BI294)),  2)</f>
        <v>0</v>
      </c>
      <c r="G41" s="100"/>
      <c r="H41" s="100"/>
      <c r="I41" s="101">
        <v>0</v>
      </c>
      <c r="J41" s="99">
        <f>0</f>
        <v>0</v>
      </c>
      <c r="L41" s="32"/>
    </row>
    <row r="42" spans="2:12" s="1" customFormat="1" ht="6.95" customHeight="1">
      <c r="B42" s="32"/>
      <c r="L42" s="32"/>
    </row>
    <row r="43" spans="2:12" s="1" customFormat="1" ht="25.35" customHeight="1">
      <c r="B43" s="32"/>
      <c r="C43" s="103"/>
      <c r="D43" s="104" t="s">
        <v>45</v>
      </c>
      <c r="E43" s="60"/>
      <c r="F43" s="60"/>
      <c r="G43" s="105" t="s">
        <v>46</v>
      </c>
      <c r="H43" s="106" t="s">
        <v>47</v>
      </c>
      <c r="I43" s="60"/>
      <c r="J43" s="107">
        <f>SUM(J34:J41)</f>
        <v>0</v>
      </c>
      <c r="K43" s="108"/>
      <c r="L43" s="32"/>
    </row>
    <row r="44" spans="2:12" s="1" customFormat="1" ht="14.45" customHeight="1">
      <c r="B44" s="32"/>
      <c r="L44" s="32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114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6" t="str">
        <f>E7</f>
        <v>Rekonštrukcia maštale D - Hydina</v>
      </c>
      <c r="F85" s="257"/>
      <c r="G85" s="257"/>
      <c r="H85" s="257"/>
      <c r="L85" s="32"/>
    </row>
    <row r="86" spans="2:12" ht="12" customHeight="1">
      <c r="B86" s="20"/>
      <c r="C86" s="27" t="s">
        <v>110</v>
      </c>
      <c r="L86" s="20"/>
    </row>
    <row r="87" spans="2:12" ht="16.5" customHeight="1">
      <c r="B87" s="20"/>
      <c r="E87" s="256" t="s">
        <v>111</v>
      </c>
      <c r="F87" s="237"/>
      <c r="G87" s="237"/>
      <c r="H87" s="237"/>
      <c r="L87" s="20"/>
    </row>
    <row r="88" spans="2:12" ht="12" customHeight="1">
      <c r="B88" s="20"/>
      <c r="C88" s="27" t="s">
        <v>112</v>
      </c>
      <c r="L88" s="20"/>
    </row>
    <row r="89" spans="2:12" s="1" customFormat="1" ht="16.5" customHeight="1">
      <c r="B89" s="32"/>
      <c r="E89" s="215" t="s">
        <v>248</v>
      </c>
      <c r="F89" s="258"/>
      <c r="G89" s="258"/>
      <c r="H89" s="258"/>
      <c r="L89" s="32"/>
    </row>
    <row r="90" spans="2:12" s="1" customFormat="1" ht="12" customHeight="1">
      <c r="B90" s="32"/>
      <c r="C90" s="27" t="s">
        <v>249</v>
      </c>
      <c r="L90" s="32"/>
    </row>
    <row r="91" spans="2:12" s="1" customFormat="1" ht="16.5" customHeight="1">
      <c r="B91" s="32"/>
      <c r="E91" s="209" t="str">
        <f>E13</f>
        <v xml:space="preserve">24-58a-01-02-01 - Suterén </v>
      </c>
      <c r="F91" s="258"/>
      <c r="G91" s="258"/>
      <c r="H91" s="258"/>
      <c r="L91" s="32"/>
    </row>
    <row r="92" spans="2:12" s="1" customFormat="1" ht="6.95" customHeight="1">
      <c r="B92" s="32"/>
      <c r="L92" s="32"/>
    </row>
    <row r="93" spans="2:12" s="1" customFormat="1" ht="12" customHeight="1">
      <c r="B93" s="32"/>
      <c r="C93" s="27" t="s">
        <v>19</v>
      </c>
      <c r="F93" s="25" t="str">
        <f>F16</f>
        <v xml:space="preserve"> </v>
      </c>
      <c r="I93" s="27" t="s">
        <v>21</v>
      </c>
      <c r="J93" s="55">
        <f>IF(J16="","",J16)</f>
        <v>45640</v>
      </c>
      <c r="L93" s="32"/>
    </row>
    <row r="94" spans="2:12" s="1" customFormat="1" ht="6.95" customHeight="1">
      <c r="B94" s="32"/>
      <c r="L94" s="32"/>
    </row>
    <row r="95" spans="2:12" s="1" customFormat="1" ht="25.7" customHeight="1">
      <c r="B95" s="32"/>
      <c r="C95" s="27" t="s">
        <v>22</v>
      </c>
      <c r="F95" s="25" t="str">
        <f>E19</f>
        <v>AGRIKA s.r.o.Tulská 19 Zvolen</v>
      </c>
      <c r="I95" s="27" t="s">
        <v>29</v>
      </c>
      <c r="J95" s="30" t="str">
        <f>E25</f>
        <v>HS partner s.r.o. Sielnica</v>
      </c>
      <c r="L95" s="32"/>
    </row>
    <row r="96" spans="2:12" s="1" customFormat="1" ht="15.2" customHeight="1">
      <c r="B96" s="32"/>
      <c r="C96" s="27" t="s">
        <v>27</v>
      </c>
      <c r="F96" s="25" t="str">
        <f>IF(E22="","",E22)</f>
        <v>Vyplň údaj</v>
      </c>
      <c r="I96" s="27" t="s">
        <v>32</v>
      </c>
      <c r="J96" s="30" t="str">
        <f>E28</f>
        <v>Ing. Miroslav Plevka</v>
      </c>
      <c r="L96" s="32"/>
    </row>
    <row r="97" spans="2:47" s="1" customFormat="1" ht="10.35" customHeight="1">
      <c r="B97" s="32"/>
      <c r="L97" s="32"/>
    </row>
    <row r="98" spans="2:47" s="1" customFormat="1" ht="29.25" customHeight="1">
      <c r="B98" s="32"/>
      <c r="C98" s="111" t="s">
        <v>115</v>
      </c>
      <c r="D98" s="103"/>
      <c r="E98" s="103"/>
      <c r="F98" s="103"/>
      <c r="G98" s="103"/>
      <c r="H98" s="103"/>
      <c r="I98" s="103"/>
      <c r="J98" s="112" t="s">
        <v>116</v>
      </c>
      <c r="K98" s="103"/>
      <c r="L98" s="32"/>
    </row>
    <row r="99" spans="2:47" s="1" customFormat="1" ht="10.35" customHeight="1">
      <c r="B99" s="32"/>
      <c r="L99" s="32"/>
    </row>
    <row r="100" spans="2:47" s="1" customFormat="1" ht="22.9" customHeight="1">
      <c r="B100" s="32"/>
      <c r="C100" s="113" t="s">
        <v>117</v>
      </c>
      <c r="J100" s="69">
        <f>J137</f>
        <v>0</v>
      </c>
      <c r="L100" s="32"/>
      <c r="AU100" s="17" t="s">
        <v>118</v>
      </c>
    </row>
    <row r="101" spans="2:47" s="8" customFormat="1" ht="24.95" customHeight="1">
      <c r="B101" s="114"/>
      <c r="D101" s="115" t="s">
        <v>119</v>
      </c>
      <c r="E101" s="116"/>
      <c r="F101" s="116"/>
      <c r="G101" s="116"/>
      <c r="H101" s="116"/>
      <c r="I101" s="116"/>
      <c r="J101" s="117">
        <f>J138</f>
        <v>0</v>
      </c>
      <c r="L101" s="114"/>
    </row>
    <row r="102" spans="2:47" s="9" customFormat="1" ht="19.899999999999999" customHeight="1">
      <c r="B102" s="118"/>
      <c r="D102" s="119" t="s">
        <v>251</v>
      </c>
      <c r="E102" s="120"/>
      <c r="F102" s="120"/>
      <c r="G102" s="120"/>
      <c r="H102" s="120"/>
      <c r="I102" s="120"/>
      <c r="J102" s="121">
        <f>J139</f>
        <v>0</v>
      </c>
      <c r="L102" s="118"/>
    </row>
    <row r="103" spans="2:47" s="9" customFormat="1" ht="19.899999999999999" customHeight="1">
      <c r="B103" s="118"/>
      <c r="D103" s="119" t="s">
        <v>252</v>
      </c>
      <c r="E103" s="120"/>
      <c r="F103" s="120"/>
      <c r="G103" s="120"/>
      <c r="H103" s="120"/>
      <c r="I103" s="120"/>
      <c r="J103" s="121">
        <f>J160</f>
        <v>0</v>
      </c>
      <c r="L103" s="118"/>
    </row>
    <row r="104" spans="2:47" s="9" customFormat="1" ht="19.899999999999999" customHeight="1">
      <c r="B104" s="118"/>
      <c r="D104" s="119" t="s">
        <v>253</v>
      </c>
      <c r="E104" s="120"/>
      <c r="F104" s="120"/>
      <c r="G104" s="120"/>
      <c r="H104" s="120"/>
      <c r="I104" s="120"/>
      <c r="J104" s="121">
        <f>J170</f>
        <v>0</v>
      </c>
      <c r="L104" s="118"/>
    </row>
    <row r="105" spans="2:47" s="9" customFormat="1" ht="19.899999999999999" customHeight="1">
      <c r="B105" s="118"/>
      <c r="D105" s="119" t="s">
        <v>254</v>
      </c>
      <c r="E105" s="120"/>
      <c r="F105" s="120"/>
      <c r="G105" s="120"/>
      <c r="H105" s="120"/>
      <c r="I105" s="120"/>
      <c r="J105" s="121">
        <f>J175</f>
        <v>0</v>
      </c>
      <c r="L105" s="118"/>
    </row>
    <row r="106" spans="2:47" s="9" customFormat="1" ht="19.899999999999999" customHeight="1">
      <c r="B106" s="118"/>
      <c r="D106" s="119" t="s">
        <v>255</v>
      </c>
      <c r="E106" s="120"/>
      <c r="F106" s="120"/>
      <c r="G106" s="120"/>
      <c r="H106" s="120"/>
      <c r="I106" s="120"/>
      <c r="J106" s="121">
        <f>J183</f>
        <v>0</v>
      </c>
      <c r="L106" s="118"/>
    </row>
    <row r="107" spans="2:47" s="9" customFormat="1" ht="19.899999999999999" customHeight="1">
      <c r="B107" s="118"/>
      <c r="D107" s="119" t="s">
        <v>120</v>
      </c>
      <c r="E107" s="120"/>
      <c r="F107" s="120"/>
      <c r="G107" s="120"/>
      <c r="H107" s="120"/>
      <c r="I107" s="120"/>
      <c r="J107" s="121">
        <f>J229</f>
        <v>0</v>
      </c>
      <c r="L107" s="118"/>
    </row>
    <row r="108" spans="2:47" s="9" customFormat="1" ht="19.899999999999999" customHeight="1">
      <c r="B108" s="118"/>
      <c r="D108" s="119" t="s">
        <v>256</v>
      </c>
      <c r="E108" s="120"/>
      <c r="F108" s="120"/>
      <c r="G108" s="120"/>
      <c r="H108" s="120"/>
      <c r="I108" s="120"/>
      <c r="J108" s="121">
        <f>J244</f>
        <v>0</v>
      </c>
      <c r="L108" s="118"/>
    </row>
    <row r="109" spans="2:47" s="8" customFormat="1" ht="24.95" customHeight="1">
      <c r="B109" s="114"/>
      <c r="D109" s="115" t="s">
        <v>121</v>
      </c>
      <c r="E109" s="116"/>
      <c r="F109" s="116"/>
      <c r="G109" s="116"/>
      <c r="H109" s="116"/>
      <c r="I109" s="116"/>
      <c r="J109" s="117">
        <f>J246</f>
        <v>0</v>
      </c>
      <c r="L109" s="114"/>
    </row>
    <row r="110" spans="2:47" s="9" customFormat="1" ht="19.899999999999999" customHeight="1">
      <c r="B110" s="118"/>
      <c r="D110" s="119" t="s">
        <v>257</v>
      </c>
      <c r="E110" s="120"/>
      <c r="F110" s="120"/>
      <c r="G110" s="120"/>
      <c r="H110" s="120"/>
      <c r="I110" s="120"/>
      <c r="J110" s="121">
        <f>J247</f>
        <v>0</v>
      </c>
      <c r="L110" s="118"/>
    </row>
    <row r="111" spans="2:47" s="9" customFormat="1" ht="19.899999999999999" customHeight="1">
      <c r="B111" s="118"/>
      <c r="D111" s="119" t="s">
        <v>258</v>
      </c>
      <c r="E111" s="120"/>
      <c r="F111" s="120"/>
      <c r="G111" s="120"/>
      <c r="H111" s="120"/>
      <c r="I111" s="120"/>
      <c r="J111" s="121">
        <f>J253</f>
        <v>0</v>
      </c>
      <c r="L111" s="118"/>
    </row>
    <row r="112" spans="2:47" s="9" customFormat="1" ht="19.899999999999999" customHeight="1">
      <c r="B112" s="118"/>
      <c r="D112" s="119" t="s">
        <v>259</v>
      </c>
      <c r="E112" s="120"/>
      <c r="F112" s="120"/>
      <c r="G112" s="120"/>
      <c r="H112" s="120"/>
      <c r="I112" s="120"/>
      <c r="J112" s="121">
        <f>J265</f>
        <v>0</v>
      </c>
      <c r="L112" s="118"/>
    </row>
    <row r="113" spans="2:12" s="9" customFormat="1" ht="19.899999999999999" customHeight="1">
      <c r="B113" s="118"/>
      <c r="D113" s="119" t="s">
        <v>260</v>
      </c>
      <c r="E113" s="120"/>
      <c r="F113" s="120"/>
      <c r="G113" s="120"/>
      <c r="H113" s="120"/>
      <c r="I113" s="120"/>
      <c r="J113" s="121">
        <f>J274</f>
        <v>0</v>
      </c>
      <c r="L113" s="118"/>
    </row>
    <row r="114" spans="2:12" s="1" customFormat="1" ht="21.75" customHeight="1">
      <c r="B114" s="32"/>
      <c r="L114" s="32"/>
    </row>
    <row r="115" spans="2:12" s="1" customFormat="1" ht="6.95" customHeight="1"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32"/>
    </row>
    <row r="119" spans="2:12" s="1" customFormat="1" ht="6.95" customHeight="1"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32"/>
    </row>
    <row r="120" spans="2:12" s="1" customFormat="1" ht="24.95" customHeight="1">
      <c r="B120" s="32"/>
      <c r="C120" s="21" t="s">
        <v>124</v>
      </c>
      <c r="L120" s="32"/>
    </row>
    <row r="121" spans="2:12" s="1" customFormat="1" ht="6.95" customHeight="1">
      <c r="B121" s="32"/>
      <c r="L121" s="32"/>
    </row>
    <row r="122" spans="2:12" s="1" customFormat="1" ht="12" customHeight="1">
      <c r="B122" s="32"/>
      <c r="C122" s="27" t="s">
        <v>15</v>
      </c>
      <c r="L122" s="32"/>
    </row>
    <row r="123" spans="2:12" s="1" customFormat="1" ht="16.5" customHeight="1">
      <c r="B123" s="32"/>
      <c r="E123" s="256" t="str">
        <f>E7</f>
        <v>Rekonštrukcia maštale D - Hydina</v>
      </c>
      <c r="F123" s="257"/>
      <c r="G123" s="257"/>
      <c r="H123" s="257"/>
      <c r="L123" s="32"/>
    </row>
    <row r="124" spans="2:12" ht="12" customHeight="1">
      <c r="B124" s="20"/>
      <c r="C124" s="27" t="s">
        <v>110</v>
      </c>
      <c r="L124" s="20"/>
    </row>
    <row r="125" spans="2:12" ht="16.5" customHeight="1">
      <c r="B125" s="20"/>
      <c r="E125" s="256" t="s">
        <v>111</v>
      </c>
      <c r="F125" s="237"/>
      <c r="G125" s="237"/>
      <c r="H125" s="237"/>
      <c r="L125" s="20"/>
    </row>
    <row r="126" spans="2:12" ht="12" customHeight="1">
      <c r="B126" s="20"/>
      <c r="C126" s="27" t="s">
        <v>112</v>
      </c>
      <c r="L126" s="20"/>
    </row>
    <row r="127" spans="2:12" s="1" customFormat="1" ht="16.5" customHeight="1">
      <c r="B127" s="32"/>
      <c r="E127" s="215" t="s">
        <v>248</v>
      </c>
      <c r="F127" s="258"/>
      <c r="G127" s="258"/>
      <c r="H127" s="258"/>
      <c r="L127" s="32"/>
    </row>
    <row r="128" spans="2:12" s="1" customFormat="1" ht="12" customHeight="1">
      <c r="B128" s="32"/>
      <c r="C128" s="27" t="s">
        <v>249</v>
      </c>
      <c r="L128" s="32"/>
    </row>
    <row r="129" spans="2:65" s="1" customFormat="1" ht="16.5" customHeight="1">
      <c r="B129" s="32"/>
      <c r="E129" s="209" t="str">
        <f>E13</f>
        <v xml:space="preserve">24-58a-01-02-01 - Suterén </v>
      </c>
      <c r="F129" s="258"/>
      <c r="G129" s="258"/>
      <c r="H129" s="258"/>
      <c r="L129" s="32"/>
    </row>
    <row r="130" spans="2:65" s="1" customFormat="1" ht="6.95" customHeight="1">
      <c r="B130" s="32"/>
      <c r="L130" s="32"/>
    </row>
    <row r="131" spans="2:65" s="1" customFormat="1" ht="12" customHeight="1">
      <c r="B131" s="32"/>
      <c r="C131" s="27" t="s">
        <v>19</v>
      </c>
      <c r="F131" s="25" t="str">
        <f>F16</f>
        <v xml:space="preserve"> </v>
      </c>
      <c r="I131" s="27" t="s">
        <v>21</v>
      </c>
      <c r="J131" s="55">
        <f>IF(J16="","",J16)</f>
        <v>45640</v>
      </c>
      <c r="L131" s="32"/>
    </row>
    <row r="132" spans="2:65" s="1" customFormat="1" ht="6.95" customHeight="1">
      <c r="B132" s="32"/>
      <c r="L132" s="32"/>
    </row>
    <row r="133" spans="2:65" s="1" customFormat="1" ht="25.7" customHeight="1">
      <c r="B133" s="32"/>
      <c r="C133" s="27" t="s">
        <v>22</v>
      </c>
      <c r="F133" s="25" t="str">
        <f>E19</f>
        <v>AGRIKA s.r.o.Tulská 19 Zvolen</v>
      </c>
      <c r="I133" s="27" t="s">
        <v>29</v>
      </c>
      <c r="J133" s="30" t="str">
        <f>E25</f>
        <v>HS partner s.r.o. Sielnica</v>
      </c>
      <c r="L133" s="32"/>
    </row>
    <row r="134" spans="2:65" s="1" customFormat="1" ht="15.2" customHeight="1">
      <c r="B134" s="32"/>
      <c r="C134" s="27" t="s">
        <v>27</v>
      </c>
      <c r="F134" s="25" t="str">
        <f>IF(E22="","",E22)</f>
        <v>Vyplň údaj</v>
      </c>
      <c r="I134" s="27" t="s">
        <v>32</v>
      </c>
      <c r="J134" s="30" t="str">
        <f>E28</f>
        <v>Ing. Miroslav Plevka</v>
      </c>
      <c r="L134" s="32"/>
    </row>
    <row r="135" spans="2:65" s="1" customFormat="1" ht="10.35" customHeight="1">
      <c r="B135" s="32"/>
      <c r="L135" s="32"/>
    </row>
    <row r="136" spans="2:65" s="10" customFormat="1" ht="29.25" customHeight="1">
      <c r="B136" s="122"/>
      <c r="C136" s="123" t="s">
        <v>125</v>
      </c>
      <c r="D136" s="124" t="s">
        <v>60</v>
      </c>
      <c r="E136" s="124" t="s">
        <v>56</v>
      </c>
      <c r="F136" s="124" t="s">
        <v>57</v>
      </c>
      <c r="G136" s="124" t="s">
        <v>126</v>
      </c>
      <c r="H136" s="124" t="s">
        <v>127</v>
      </c>
      <c r="I136" s="124" t="s">
        <v>128</v>
      </c>
      <c r="J136" s="125" t="s">
        <v>116</v>
      </c>
      <c r="K136" s="126" t="s">
        <v>129</v>
      </c>
      <c r="L136" s="122"/>
      <c r="M136" s="62" t="s">
        <v>1</v>
      </c>
      <c r="N136" s="63" t="s">
        <v>39</v>
      </c>
      <c r="O136" s="63" t="s">
        <v>130</v>
      </c>
      <c r="P136" s="63" t="s">
        <v>131</v>
      </c>
      <c r="Q136" s="63" t="s">
        <v>132</v>
      </c>
      <c r="R136" s="63" t="s">
        <v>133</v>
      </c>
      <c r="S136" s="63" t="s">
        <v>134</v>
      </c>
      <c r="T136" s="64" t="s">
        <v>135</v>
      </c>
    </row>
    <row r="137" spans="2:65" s="1" customFormat="1" ht="22.9" customHeight="1">
      <c r="B137" s="32"/>
      <c r="C137" s="67" t="s">
        <v>117</v>
      </c>
      <c r="J137" s="127">
        <f>BK137</f>
        <v>0</v>
      </c>
      <c r="L137" s="32"/>
      <c r="M137" s="65"/>
      <c r="N137" s="56"/>
      <c r="O137" s="56"/>
      <c r="P137" s="128">
        <f>P138+P246</f>
        <v>0</v>
      </c>
      <c r="Q137" s="56"/>
      <c r="R137" s="128">
        <f>R138+R246</f>
        <v>57.54114174</v>
      </c>
      <c r="S137" s="56"/>
      <c r="T137" s="129">
        <f>T138+T246</f>
        <v>0.748</v>
      </c>
      <c r="AT137" s="17" t="s">
        <v>74</v>
      </c>
      <c r="AU137" s="17" t="s">
        <v>118</v>
      </c>
      <c r="BK137" s="130">
        <f>BK138+BK246</f>
        <v>0</v>
      </c>
    </row>
    <row r="138" spans="2:65" s="11" customFormat="1" ht="25.9" customHeight="1">
      <c r="B138" s="131"/>
      <c r="D138" s="132" t="s">
        <v>74</v>
      </c>
      <c r="E138" s="133" t="s">
        <v>136</v>
      </c>
      <c r="F138" s="133" t="s">
        <v>137</v>
      </c>
      <c r="I138" s="134"/>
      <c r="J138" s="135">
        <f>BK138</f>
        <v>0</v>
      </c>
      <c r="L138" s="131"/>
      <c r="M138" s="136"/>
      <c r="P138" s="137">
        <f>P139+P160+P170+P175+P183+P229+P244</f>
        <v>0</v>
      </c>
      <c r="R138" s="137">
        <f>R139+R160+R170+R175+R183+R229+R244</f>
        <v>56.935422090000003</v>
      </c>
      <c r="T138" s="138">
        <f>T139+T160+T170+T175+T183+T229+T244</f>
        <v>0.748</v>
      </c>
      <c r="AR138" s="132" t="s">
        <v>82</v>
      </c>
      <c r="AT138" s="139" t="s">
        <v>74</v>
      </c>
      <c r="AU138" s="139" t="s">
        <v>75</v>
      </c>
      <c r="AY138" s="132" t="s">
        <v>138</v>
      </c>
      <c r="BK138" s="140">
        <f>BK139+BK160+BK170+BK175+BK183+BK229+BK244</f>
        <v>0</v>
      </c>
    </row>
    <row r="139" spans="2:65" s="11" customFormat="1" ht="22.9" customHeight="1">
      <c r="B139" s="131"/>
      <c r="D139" s="132" t="s">
        <v>74</v>
      </c>
      <c r="E139" s="141" t="s">
        <v>82</v>
      </c>
      <c r="F139" s="141" t="s">
        <v>261</v>
      </c>
      <c r="I139" s="134"/>
      <c r="J139" s="142">
        <f>BK139</f>
        <v>0</v>
      </c>
      <c r="L139" s="131"/>
      <c r="M139" s="136"/>
      <c r="P139" s="137">
        <f>SUM(P140:P159)</f>
        <v>0</v>
      </c>
      <c r="R139" s="137">
        <f>SUM(R140:R159)</f>
        <v>0</v>
      </c>
      <c r="T139" s="138">
        <f>SUM(T140:T159)</f>
        <v>0</v>
      </c>
      <c r="AR139" s="132" t="s">
        <v>82</v>
      </c>
      <c r="AT139" s="139" t="s">
        <v>74</v>
      </c>
      <c r="AU139" s="139" t="s">
        <v>82</v>
      </c>
      <c r="AY139" s="132" t="s">
        <v>138</v>
      </c>
      <c r="BK139" s="140">
        <f>SUM(BK140:BK159)</f>
        <v>0</v>
      </c>
    </row>
    <row r="140" spans="2:65" s="1" customFormat="1" ht="21.75" customHeight="1">
      <c r="B140" s="143"/>
      <c r="C140" s="144" t="s">
        <v>82</v>
      </c>
      <c r="D140" s="144" t="s">
        <v>141</v>
      </c>
      <c r="E140" s="145" t="s">
        <v>262</v>
      </c>
      <c r="F140" s="146" t="s">
        <v>263</v>
      </c>
      <c r="G140" s="147" t="s">
        <v>153</v>
      </c>
      <c r="H140" s="148">
        <v>62.584000000000003</v>
      </c>
      <c r="I140" s="149"/>
      <c r="J140" s="150">
        <f>ROUND(I140*H140,2)</f>
        <v>0</v>
      </c>
      <c r="K140" s="151"/>
      <c r="L140" s="32"/>
      <c r="M140" s="152" t="s">
        <v>1</v>
      </c>
      <c r="N140" s="153" t="s">
        <v>41</v>
      </c>
      <c r="P140" s="154">
        <f>O140*H140</f>
        <v>0</v>
      </c>
      <c r="Q140" s="154">
        <v>0</v>
      </c>
      <c r="R140" s="154">
        <f>Q140*H140</f>
        <v>0</v>
      </c>
      <c r="S140" s="154">
        <v>0</v>
      </c>
      <c r="T140" s="155">
        <f>S140*H140</f>
        <v>0</v>
      </c>
      <c r="AR140" s="156" t="s">
        <v>145</v>
      </c>
      <c r="AT140" s="156" t="s">
        <v>141</v>
      </c>
      <c r="AU140" s="156" t="s">
        <v>88</v>
      </c>
      <c r="AY140" s="17" t="s">
        <v>138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7" t="s">
        <v>88</v>
      </c>
      <c r="BK140" s="157">
        <f>ROUND(I140*H140,2)</f>
        <v>0</v>
      </c>
      <c r="BL140" s="17" t="s">
        <v>145</v>
      </c>
      <c r="BM140" s="156" t="s">
        <v>264</v>
      </c>
    </row>
    <row r="141" spans="2:65" s="12" customFormat="1" ht="11.25">
      <c r="B141" s="158"/>
      <c r="D141" s="159" t="s">
        <v>147</v>
      </c>
      <c r="E141" s="160" t="s">
        <v>1</v>
      </c>
      <c r="F141" s="161" t="s">
        <v>265</v>
      </c>
      <c r="H141" s="162">
        <v>12</v>
      </c>
      <c r="I141" s="163"/>
      <c r="L141" s="158"/>
      <c r="M141" s="164"/>
      <c r="T141" s="165"/>
      <c r="AT141" s="160" t="s">
        <v>147</v>
      </c>
      <c r="AU141" s="160" t="s">
        <v>88</v>
      </c>
      <c r="AV141" s="12" t="s">
        <v>88</v>
      </c>
      <c r="AW141" s="12" t="s">
        <v>31</v>
      </c>
      <c r="AX141" s="12" t="s">
        <v>75</v>
      </c>
      <c r="AY141" s="160" t="s">
        <v>138</v>
      </c>
    </row>
    <row r="142" spans="2:65" s="12" customFormat="1" ht="11.25">
      <c r="B142" s="158"/>
      <c r="D142" s="159" t="s">
        <v>147</v>
      </c>
      <c r="E142" s="160" t="s">
        <v>1</v>
      </c>
      <c r="F142" s="161" t="s">
        <v>266</v>
      </c>
      <c r="H142" s="162">
        <v>2.028</v>
      </c>
      <c r="I142" s="163"/>
      <c r="L142" s="158"/>
      <c r="M142" s="164"/>
      <c r="T142" s="165"/>
      <c r="AT142" s="160" t="s">
        <v>147</v>
      </c>
      <c r="AU142" s="160" t="s">
        <v>88</v>
      </c>
      <c r="AV142" s="12" t="s">
        <v>88</v>
      </c>
      <c r="AW142" s="12" t="s">
        <v>31</v>
      </c>
      <c r="AX142" s="12" t="s">
        <v>75</v>
      </c>
      <c r="AY142" s="160" t="s">
        <v>138</v>
      </c>
    </row>
    <row r="143" spans="2:65" s="12" customFormat="1" ht="22.5">
      <c r="B143" s="158"/>
      <c r="D143" s="159" t="s">
        <v>147</v>
      </c>
      <c r="E143" s="160" t="s">
        <v>1</v>
      </c>
      <c r="F143" s="161" t="s">
        <v>267</v>
      </c>
      <c r="H143" s="162">
        <v>1.9810000000000001</v>
      </c>
      <c r="I143" s="163"/>
      <c r="L143" s="158"/>
      <c r="M143" s="164"/>
      <c r="T143" s="165"/>
      <c r="AT143" s="160" t="s">
        <v>147</v>
      </c>
      <c r="AU143" s="160" t="s">
        <v>88</v>
      </c>
      <c r="AV143" s="12" t="s">
        <v>88</v>
      </c>
      <c r="AW143" s="12" t="s">
        <v>31</v>
      </c>
      <c r="AX143" s="12" t="s">
        <v>75</v>
      </c>
      <c r="AY143" s="160" t="s">
        <v>138</v>
      </c>
    </row>
    <row r="144" spans="2:65" s="12" customFormat="1" ht="11.25">
      <c r="B144" s="158"/>
      <c r="D144" s="159" t="s">
        <v>147</v>
      </c>
      <c r="E144" s="160" t="s">
        <v>1</v>
      </c>
      <c r="F144" s="161" t="s">
        <v>268</v>
      </c>
      <c r="H144" s="162">
        <v>46.575000000000003</v>
      </c>
      <c r="I144" s="163"/>
      <c r="L144" s="158"/>
      <c r="M144" s="164"/>
      <c r="T144" s="165"/>
      <c r="AT144" s="160" t="s">
        <v>147</v>
      </c>
      <c r="AU144" s="160" t="s">
        <v>88</v>
      </c>
      <c r="AV144" s="12" t="s">
        <v>88</v>
      </c>
      <c r="AW144" s="12" t="s">
        <v>31</v>
      </c>
      <c r="AX144" s="12" t="s">
        <v>75</v>
      </c>
      <c r="AY144" s="160" t="s">
        <v>138</v>
      </c>
    </row>
    <row r="145" spans="2:65" s="15" customFormat="1" ht="11.25">
      <c r="B145" s="182"/>
      <c r="D145" s="159" t="s">
        <v>147</v>
      </c>
      <c r="E145" s="183" t="s">
        <v>1</v>
      </c>
      <c r="F145" s="184" t="s">
        <v>269</v>
      </c>
      <c r="H145" s="185">
        <v>62.584000000000003</v>
      </c>
      <c r="I145" s="186"/>
      <c r="L145" s="182"/>
      <c r="M145" s="187"/>
      <c r="T145" s="188"/>
      <c r="AT145" s="183" t="s">
        <v>147</v>
      </c>
      <c r="AU145" s="183" t="s">
        <v>88</v>
      </c>
      <c r="AV145" s="15" t="s">
        <v>145</v>
      </c>
      <c r="AW145" s="15" t="s">
        <v>31</v>
      </c>
      <c r="AX145" s="15" t="s">
        <v>82</v>
      </c>
      <c r="AY145" s="183" t="s">
        <v>138</v>
      </c>
    </row>
    <row r="146" spans="2:65" s="1" customFormat="1" ht="24.2" customHeight="1">
      <c r="B146" s="143"/>
      <c r="C146" s="144" t="s">
        <v>88</v>
      </c>
      <c r="D146" s="144" t="s">
        <v>141</v>
      </c>
      <c r="E146" s="145" t="s">
        <v>270</v>
      </c>
      <c r="F146" s="146" t="s">
        <v>271</v>
      </c>
      <c r="G146" s="147" t="s">
        <v>153</v>
      </c>
      <c r="H146" s="148">
        <v>16.009</v>
      </c>
      <c r="I146" s="149"/>
      <c r="J146" s="150">
        <f>ROUND(I146*H146,2)</f>
        <v>0</v>
      </c>
      <c r="K146" s="151"/>
      <c r="L146" s="32"/>
      <c r="M146" s="152" t="s">
        <v>1</v>
      </c>
      <c r="N146" s="153" t="s">
        <v>41</v>
      </c>
      <c r="P146" s="154">
        <f>O146*H146</f>
        <v>0</v>
      </c>
      <c r="Q146" s="154">
        <v>0</v>
      </c>
      <c r="R146" s="154">
        <f>Q146*H146</f>
        <v>0</v>
      </c>
      <c r="S146" s="154">
        <v>0</v>
      </c>
      <c r="T146" s="155">
        <f>S146*H146</f>
        <v>0</v>
      </c>
      <c r="AR146" s="156" t="s">
        <v>145</v>
      </c>
      <c r="AT146" s="156" t="s">
        <v>141</v>
      </c>
      <c r="AU146" s="156" t="s">
        <v>88</v>
      </c>
      <c r="AY146" s="17" t="s">
        <v>138</v>
      </c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7" t="s">
        <v>88</v>
      </c>
      <c r="BK146" s="157">
        <f>ROUND(I146*H146,2)</f>
        <v>0</v>
      </c>
      <c r="BL146" s="17" t="s">
        <v>145</v>
      </c>
      <c r="BM146" s="156" t="s">
        <v>272</v>
      </c>
    </row>
    <row r="147" spans="2:65" s="12" customFormat="1" ht="11.25">
      <c r="B147" s="158"/>
      <c r="D147" s="159" t="s">
        <v>147</v>
      </c>
      <c r="E147" s="160" t="s">
        <v>1</v>
      </c>
      <c r="F147" s="161" t="s">
        <v>265</v>
      </c>
      <c r="H147" s="162">
        <v>12</v>
      </c>
      <c r="I147" s="163"/>
      <c r="L147" s="158"/>
      <c r="M147" s="164"/>
      <c r="T147" s="165"/>
      <c r="AT147" s="160" t="s">
        <v>147</v>
      </c>
      <c r="AU147" s="160" t="s">
        <v>88</v>
      </c>
      <c r="AV147" s="12" t="s">
        <v>88</v>
      </c>
      <c r="AW147" s="12" t="s">
        <v>31</v>
      </c>
      <c r="AX147" s="12" t="s">
        <v>75</v>
      </c>
      <c r="AY147" s="160" t="s">
        <v>138</v>
      </c>
    </row>
    <row r="148" spans="2:65" s="12" customFormat="1" ht="11.25">
      <c r="B148" s="158"/>
      <c r="D148" s="159" t="s">
        <v>147</v>
      </c>
      <c r="E148" s="160" t="s">
        <v>1</v>
      </c>
      <c r="F148" s="161" t="s">
        <v>266</v>
      </c>
      <c r="H148" s="162">
        <v>2.028</v>
      </c>
      <c r="I148" s="163"/>
      <c r="L148" s="158"/>
      <c r="M148" s="164"/>
      <c r="T148" s="165"/>
      <c r="AT148" s="160" t="s">
        <v>147</v>
      </c>
      <c r="AU148" s="160" t="s">
        <v>88</v>
      </c>
      <c r="AV148" s="12" t="s">
        <v>88</v>
      </c>
      <c r="AW148" s="12" t="s">
        <v>31</v>
      </c>
      <c r="AX148" s="12" t="s">
        <v>75</v>
      </c>
      <c r="AY148" s="160" t="s">
        <v>138</v>
      </c>
    </row>
    <row r="149" spans="2:65" s="12" customFormat="1" ht="22.5">
      <c r="B149" s="158"/>
      <c r="D149" s="159" t="s">
        <v>147</v>
      </c>
      <c r="E149" s="160" t="s">
        <v>1</v>
      </c>
      <c r="F149" s="161" t="s">
        <v>267</v>
      </c>
      <c r="H149" s="162">
        <v>1.9810000000000001</v>
      </c>
      <c r="I149" s="163"/>
      <c r="L149" s="158"/>
      <c r="M149" s="164"/>
      <c r="T149" s="165"/>
      <c r="AT149" s="160" t="s">
        <v>147</v>
      </c>
      <c r="AU149" s="160" t="s">
        <v>88</v>
      </c>
      <c r="AV149" s="12" t="s">
        <v>88</v>
      </c>
      <c r="AW149" s="12" t="s">
        <v>31</v>
      </c>
      <c r="AX149" s="12" t="s">
        <v>75</v>
      </c>
      <c r="AY149" s="160" t="s">
        <v>138</v>
      </c>
    </row>
    <row r="150" spans="2:65" s="15" customFormat="1" ht="11.25">
      <c r="B150" s="182"/>
      <c r="D150" s="159" t="s">
        <v>147</v>
      </c>
      <c r="E150" s="183" t="s">
        <v>1</v>
      </c>
      <c r="F150" s="184" t="s">
        <v>269</v>
      </c>
      <c r="H150" s="185">
        <v>16.009</v>
      </c>
      <c r="I150" s="186"/>
      <c r="L150" s="182"/>
      <c r="M150" s="187"/>
      <c r="T150" s="188"/>
      <c r="AT150" s="183" t="s">
        <v>147</v>
      </c>
      <c r="AU150" s="183" t="s">
        <v>88</v>
      </c>
      <c r="AV150" s="15" t="s">
        <v>145</v>
      </c>
      <c r="AW150" s="15" t="s">
        <v>31</v>
      </c>
      <c r="AX150" s="15" t="s">
        <v>82</v>
      </c>
      <c r="AY150" s="183" t="s">
        <v>138</v>
      </c>
    </row>
    <row r="151" spans="2:65" s="1" customFormat="1" ht="33" customHeight="1">
      <c r="B151" s="143"/>
      <c r="C151" s="144" t="s">
        <v>95</v>
      </c>
      <c r="D151" s="144" t="s">
        <v>141</v>
      </c>
      <c r="E151" s="145" t="s">
        <v>273</v>
      </c>
      <c r="F151" s="146" t="s">
        <v>274</v>
      </c>
      <c r="G151" s="147" t="s">
        <v>153</v>
      </c>
      <c r="H151" s="148">
        <v>16.009</v>
      </c>
      <c r="I151" s="149"/>
      <c r="J151" s="150">
        <f>ROUND(I151*H151,2)</f>
        <v>0</v>
      </c>
      <c r="K151" s="151"/>
      <c r="L151" s="32"/>
      <c r="M151" s="152" t="s">
        <v>1</v>
      </c>
      <c r="N151" s="153" t="s">
        <v>41</v>
      </c>
      <c r="P151" s="154">
        <f>O151*H151</f>
        <v>0</v>
      </c>
      <c r="Q151" s="154">
        <v>0</v>
      </c>
      <c r="R151" s="154">
        <f>Q151*H151</f>
        <v>0</v>
      </c>
      <c r="S151" s="154">
        <v>0</v>
      </c>
      <c r="T151" s="155">
        <f>S151*H151</f>
        <v>0</v>
      </c>
      <c r="AR151" s="156" t="s">
        <v>145</v>
      </c>
      <c r="AT151" s="156" t="s">
        <v>141</v>
      </c>
      <c r="AU151" s="156" t="s">
        <v>88</v>
      </c>
      <c r="AY151" s="17" t="s">
        <v>138</v>
      </c>
      <c r="BE151" s="157">
        <f>IF(N151="základná",J151,0)</f>
        <v>0</v>
      </c>
      <c r="BF151" s="157">
        <f>IF(N151="znížená",J151,0)</f>
        <v>0</v>
      </c>
      <c r="BG151" s="157">
        <f>IF(N151="zákl. prenesená",J151,0)</f>
        <v>0</v>
      </c>
      <c r="BH151" s="157">
        <f>IF(N151="zníž. prenesená",J151,0)</f>
        <v>0</v>
      </c>
      <c r="BI151" s="157">
        <f>IF(N151="nulová",J151,0)</f>
        <v>0</v>
      </c>
      <c r="BJ151" s="17" t="s">
        <v>88</v>
      </c>
      <c r="BK151" s="157">
        <f>ROUND(I151*H151,2)</f>
        <v>0</v>
      </c>
      <c r="BL151" s="17" t="s">
        <v>145</v>
      </c>
      <c r="BM151" s="156" t="s">
        <v>275</v>
      </c>
    </row>
    <row r="152" spans="2:65" s="12" customFormat="1" ht="11.25">
      <c r="B152" s="158"/>
      <c r="D152" s="159" t="s">
        <v>147</v>
      </c>
      <c r="E152" s="160" t="s">
        <v>1</v>
      </c>
      <c r="F152" s="161" t="s">
        <v>265</v>
      </c>
      <c r="H152" s="162">
        <v>12</v>
      </c>
      <c r="I152" s="163"/>
      <c r="L152" s="158"/>
      <c r="M152" s="164"/>
      <c r="T152" s="165"/>
      <c r="AT152" s="160" t="s">
        <v>147</v>
      </c>
      <c r="AU152" s="160" t="s">
        <v>88</v>
      </c>
      <c r="AV152" s="12" t="s">
        <v>88</v>
      </c>
      <c r="AW152" s="12" t="s">
        <v>31</v>
      </c>
      <c r="AX152" s="12" t="s">
        <v>75</v>
      </c>
      <c r="AY152" s="160" t="s">
        <v>138</v>
      </c>
    </row>
    <row r="153" spans="2:65" s="12" customFormat="1" ht="11.25">
      <c r="B153" s="158"/>
      <c r="D153" s="159" t="s">
        <v>147</v>
      </c>
      <c r="E153" s="160" t="s">
        <v>1</v>
      </c>
      <c r="F153" s="161" t="s">
        <v>266</v>
      </c>
      <c r="H153" s="162">
        <v>2.028</v>
      </c>
      <c r="I153" s="163"/>
      <c r="L153" s="158"/>
      <c r="M153" s="164"/>
      <c r="T153" s="165"/>
      <c r="AT153" s="160" t="s">
        <v>147</v>
      </c>
      <c r="AU153" s="160" t="s">
        <v>88</v>
      </c>
      <c r="AV153" s="12" t="s">
        <v>88</v>
      </c>
      <c r="AW153" s="12" t="s">
        <v>31</v>
      </c>
      <c r="AX153" s="12" t="s">
        <v>75</v>
      </c>
      <c r="AY153" s="160" t="s">
        <v>138</v>
      </c>
    </row>
    <row r="154" spans="2:65" s="12" customFormat="1" ht="22.5">
      <c r="B154" s="158"/>
      <c r="D154" s="159" t="s">
        <v>147</v>
      </c>
      <c r="E154" s="160" t="s">
        <v>1</v>
      </c>
      <c r="F154" s="161" t="s">
        <v>267</v>
      </c>
      <c r="H154" s="162">
        <v>1.9810000000000001</v>
      </c>
      <c r="I154" s="163"/>
      <c r="L154" s="158"/>
      <c r="M154" s="164"/>
      <c r="T154" s="165"/>
      <c r="AT154" s="160" t="s">
        <v>147</v>
      </c>
      <c r="AU154" s="160" t="s">
        <v>88</v>
      </c>
      <c r="AV154" s="12" t="s">
        <v>88</v>
      </c>
      <c r="AW154" s="12" t="s">
        <v>31</v>
      </c>
      <c r="AX154" s="12" t="s">
        <v>75</v>
      </c>
      <c r="AY154" s="160" t="s">
        <v>138</v>
      </c>
    </row>
    <row r="155" spans="2:65" s="15" customFormat="1" ht="11.25">
      <c r="B155" s="182"/>
      <c r="D155" s="159" t="s">
        <v>147</v>
      </c>
      <c r="E155" s="183" t="s">
        <v>1</v>
      </c>
      <c r="F155" s="184" t="s">
        <v>269</v>
      </c>
      <c r="H155" s="185">
        <v>16.009</v>
      </c>
      <c r="I155" s="186"/>
      <c r="L155" s="182"/>
      <c r="M155" s="187"/>
      <c r="T155" s="188"/>
      <c r="AT155" s="183" t="s">
        <v>147</v>
      </c>
      <c r="AU155" s="183" t="s">
        <v>88</v>
      </c>
      <c r="AV155" s="15" t="s">
        <v>145</v>
      </c>
      <c r="AW155" s="15" t="s">
        <v>31</v>
      </c>
      <c r="AX155" s="15" t="s">
        <v>82</v>
      </c>
      <c r="AY155" s="183" t="s">
        <v>138</v>
      </c>
    </row>
    <row r="156" spans="2:65" s="1" customFormat="1" ht="24.2" customHeight="1">
      <c r="B156" s="143"/>
      <c r="C156" s="144" t="s">
        <v>145</v>
      </c>
      <c r="D156" s="144" t="s">
        <v>141</v>
      </c>
      <c r="E156" s="145" t="s">
        <v>276</v>
      </c>
      <c r="F156" s="146" t="s">
        <v>277</v>
      </c>
      <c r="G156" s="147" t="s">
        <v>153</v>
      </c>
      <c r="H156" s="148">
        <v>48.963999999999999</v>
      </c>
      <c r="I156" s="149"/>
      <c r="J156" s="150">
        <f>ROUND(I156*H156,2)</f>
        <v>0</v>
      </c>
      <c r="K156" s="151"/>
      <c r="L156" s="32"/>
      <c r="M156" s="152" t="s">
        <v>1</v>
      </c>
      <c r="N156" s="153" t="s">
        <v>41</v>
      </c>
      <c r="P156" s="154">
        <f>O156*H156</f>
        <v>0</v>
      </c>
      <c r="Q156" s="154">
        <v>0</v>
      </c>
      <c r="R156" s="154">
        <f>Q156*H156</f>
        <v>0</v>
      </c>
      <c r="S156" s="154">
        <v>0</v>
      </c>
      <c r="T156" s="155">
        <f>S156*H156</f>
        <v>0</v>
      </c>
      <c r="AR156" s="156" t="s">
        <v>145</v>
      </c>
      <c r="AT156" s="156" t="s">
        <v>141</v>
      </c>
      <c r="AU156" s="156" t="s">
        <v>88</v>
      </c>
      <c r="AY156" s="17" t="s">
        <v>138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7" t="s">
        <v>88</v>
      </c>
      <c r="BK156" s="157">
        <f>ROUND(I156*H156,2)</f>
        <v>0</v>
      </c>
      <c r="BL156" s="17" t="s">
        <v>145</v>
      </c>
      <c r="BM156" s="156" t="s">
        <v>278</v>
      </c>
    </row>
    <row r="157" spans="2:65" s="12" customFormat="1" ht="22.5">
      <c r="B157" s="158"/>
      <c r="D157" s="159" t="s">
        <v>147</v>
      </c>
      <c r="E157" s="160" t="s">
        <v>1</v>
      </c>
      <c r="F157" s="161" t="s">
        <v>279</v>
      </c>
      <c r="H157" s="162">
        <v>2.3889999999999998</v>
      </c>
      <c r="I157" s="163"/>
      <c r="L157" s="158"/>
      <c r="M157" s="164"/>
      <c r="T157" s="165"/>
      <c r="AT157" s="160" t="s">
        <v>147</v>
      </c>
      <c r="AU157" s="160" t="s">
        <v>88</v>
      </c>
      <c r="AV157" s="12" t="s">
        <v>88</v>
      </c>
      <c r="AW157" s="12" t="s">
        <v>31</v>
      </c>
      <c r="AX157" s="12" t="s">
        <v>75</v>
      </c>
      <c r="AY157" s="160" t="s">
        <v>138</v>
      </c>
    </row>
    <row r="158" spans="2:65" s="12" customFormat="1" ht="22.5">
      <c r="B158" s="158"/>
      <c r="D158" s="159" t="s">
        <v>147</v>
      </c>
      <c r="E158" s="160" t="s">
        <v>1</v>
      </c>
      <c r="F158" s="161" t="s">
        <v>280</v>
      </c>
      <c r="H158" s="162">
        <v>46.575000000000003</v>
      </c>
      <c r="I158" s="163"/>
      <c r="L158" s="158"/>
      <c r="M158" s="164"/>
      <c r="T158" s="165"/>
      <c r="AT158" s="160" t="s">
        <v>147</v>
      </c>
      <c r="AU158" s="160" t="s">
        <v>88</v>
      </c>
      <c r="AV158" s="12" t="s">
        <v>88</v>
      </c>
      <c r="AW158" s="12" t="s">
        <v>31</v>
      </c>
      <c r="AX158" s="12" t="s">
        <v>75</v>
      </c>
      <c r="AY158" s="160" t="s">
        <v>138</v>
      </c>
    </row>
    <row r="159" spans="2:65" s="13" customFormat="1" ht="11.25">
      <c r="B159" s="166"/>
      <c r="D159" s="159" t="s">
        <v>147</v>
      </c>
      <c r="E159" s="167" t="s">
        <v>1</v>
      </c>
      <c r="F159" s="168" t="s">
        <v>150</v>
      </c>
      <c r="H159" s="169">
        <v>48.964000000000006</v>
      </c>
      <c r="I159" s="170"/>
      <c r="L159" s="166"/>
      <c r="M159" s="171"/>
      <c r="T159" s="172"/>
      <c r="AT159" s="167" t="s">
        <v>147</v>
      </c>
      <c r="AU159" s="167" t="s">
        <v>88</v>
      </c>
      <c r="AV159" s="13" t="s">
        <v>95</v>
      </c>
      <c r="AW159" s="13" t="s">
        <v>31</v>
      </c>
      <c r="AX159" s="13" t="s">
        <v>82</v>
      </c>
      <c r="AY159" s="167" t="s">
        <v>138</v>
      </c>
    </row>
    <row r="160" spans="2:65" s="11" customFormat="1" ht="22.9" customHeight="1">
      <c r="B160" s="131"/>
      <c r="D160" s="132" t="s">
        <v>74</v>
      </c>
      <c r="E160" s="141" t="s">
        <v>88</v>
      </c>
      <c r="F160" s="141" t="s">
        <v>281</v>
      </c>
      <c r="I160" s="134"/>
      <c r="J160" s="142">
        <f>BK160</f>
        <v>0</v>
      </c>
      <c r="L160" s="131"/>
      <c r="M160" s="136"/>
      <c r="P160" s="137">
        <f>SUM(P161:P169)</f>
        <v>0</v>
      </c>
      <c r="R160" s="137">
        <f>SUM(R161:R169)</f>
        <v>44.129190569999999</v>
      </c>
      <c r="T160" s="138">
        <f>SUM(T161:T169)</f>
        <v>0</v>
      </c>
      <c r="AR160" s="132" t="s">
        <v>82</v>
      </c>
      <c r="AT160" s="139" t="s">
        <v>74</v>
      </c>
      <c r="AU160" s="139" t="s">
        <v>82</v>
      </c>
      <c r="AY160" s="132" t="s">
        <v>138</v>
      </c>
      <c r="BK160" s="140">
        <f>SUM(BK161:BK169)</f>
        <v>0</v>
      </c>
    </row>
    <row r="161" spans="2:65" s="1" customFormat="1" ht="24.2" customHeight="1">
      <c r="B161" s="143"/>
      <c r="C161" s="144" t="s">
        <v>170</v>
      </c>
      <c r="D161" s="144" t="s">
        <v>141</v>
      </c>
      <c r="E161" s="145" t="s">
        <v>282</v>
      </c>
      <c r="F161" s="146" t="s">
        <v>283</v>
      </c>
      <c r="G161" s="147" t="s">
        <v>153</v>
      </c>
      <c r="H161" s="148">
        <v>3.8719999999999999</v>
      </c>
      <c r="I161" s="149"/>
      <c r="J161" s="150">
        <f>ROUND(I161*H161,2)</f>
        <v>0</v>
      </c>
      <c r="K161" s="151"/>
      <c r="L161" s="32"/>
      <c r="M161" s="152" t="s">
        <v>1</v>
      </c>
      <c r="N161" s="153" t="s">
        <v>41</v>
      </c>
      <c r="P161" s="154">
        <f>O161*H161</f>
        <v>0</v>
      </c>
      <c r="Q161" s="154">
        <v>2.0699999999999998</v>
      </c>
      <c r="R161" s="154">
        <f>Q161*H161</f>
        <v>8.0150399999999991</v>
      </c>
      <c r="S161" s="154">
        <v>0</v>
      </c>
      <c r="T161" s="155">
        <f>S161*H161</f>
        <v>0</v>
      </c>
      <c r="AR161" s="156" t="s">
        <v>145</v>
      </c>
      <c r="AT161" s="156" t="s">
        <v>141</v>
      </c>
      <c r="AU161" s="156" t="s">
        <v>88</v>
      </c>
      <c r="AY161" s="17" t="s">
        <v>138</v>
      </c>
      <c r="BE161" s="157">
        <f>IF(N161="základná",J161,0)</f>
        <v>0</v>
      </c>
      <c r="BF161" s="157">
        <f>IF(N161="znížená",J161,0)</f>
        <v>0</v>
      </c>
      <c r="BG161" s="157">
        <f>IF(N161="zákl. prenesená",J161,0)</f>
        <v>0</v>
      </c>
      <c r="BH161" s="157">
        <f>IF(N161="zníž. prenesená",J161,0)</f>
        <v>0</v>
      </c>
      <c r="BI161" s="157">
        <f>IF(N161="nulová",J161,0)</f>
        <v>0</v>
      </c>
      <c r="BJ161" s="17" t="s">
        <v>88</v>
      </c>
      <c r="BK161" s="157">
        <f>ROUND(I161*H161,2)</f>
        <v>0</v>
      </c>
      <c r="BL161" s="17" t="s">
        <v>145</v>
      </c>
      <c r="BM161" s="156" t="s">
        <v>284</v>
      </c>
    </row>
    <row r="162" spans="2:65" s="12" customFormat="1" ht="11.25">
      <c r="B162" s="158"/>
      <c r="D162" s="159" t="s">
        <v>147</v>
      </c>
      <c r="E162" s="160" t="s">
        <v>1</v>
      </c>
      <c r="F162" s="161" t="s">
        <v>285</v>
      </c>
      <c r="H162" s="162">
        <v>3.8719999999999999</v>
      </c>
      <c r="I162" s="163"/>
      <c r="L162" s="158"/>
      <c r="M162" s="164"/>
      <c r="T162" s="165"/>
      <c r="AT162" s="160" t="s">
        <v>147</v>
      </c>
      <c r="AU162" s="160" t="s">
        <v>88</v>
      </c>
      <c r="AV162" s="12" t="s">
        <v>88</v>
      </c>
      <c r="AW162" s="12" t="s">
        <v>31</v>
      </c>
      <c r="AX162" s="12" t="s">
        <v>82</v>
      </c>
      <c r="AY162" s="160" t="s">
        <v>138</v>
      </c>
    </row>
    <row r="163" spans="2:65" s="1" customFormat="1" ht="24.2" customHeight="1">
      <c r="B163" s="143"/>
      <c r="C163" s="144" t="s">
        <v>176</v>
      </c>
      <c r="D163" s="144" t="s">
        <v>141</v>
      </c>
      <c r="E163" s="145" t="s">
        <v>286</v>
      </c>
      <c r="F163" s="146" t="s">
        <v>287</v>
      </c>
      <c r="G163" s="147" t="s">
        <v>153</v>
      </c>
      <c r="H163" s="148">
        <v>16.009</v>
      </c>
      <c r="I163" s="149"/>
      <c r="J163" s="150">
        <f>ROUND(I163*H163,2)</f>
        <v>0</v>
      </c>
      <c r="K163" s="151"/>
      <c r="L163" s="32"/>
      <c r="M163" s="152" t="s">
        <v>1</v>
      </c>
      <c r="N163" s="153" t="s">
        <v>41</v>
      </c>
      <c r="P163" s="154">
        <f>O163*H163</f>
        <v>0</v>
      </c>
      <c r="Q163" s="154">
        <v>2.2151299999999998</v>
      </c>
      <c r="R163" s="154">
        <f>Q163*H163</f>
        <v>35.462016169999998</v>
      </c>
      <c r="S163" s="154">
        <v>0</v>
      </c>
      <c r="T163" s="155">
        <f>S163*H163</f>
        <v>0</v>
      </c>
      <c r="AR163" s="156" t="s">
        <v>145</v>
      </c>
      <c r="AT163" s="156" t="s">
        <v>141</v>
      </c>
      <c r="AU163" s="156" t="s">
        <v>88</v>
      </c>
      <c r="AY163" s="17" t="s">
        <v>138</v>
      </c>
      <c r="BE163" s="157">
        <f>IF(N163="základná",J163,0)</f>
        <v>0</v>
      </c>
      <c r="BF163" s="157">
        <f>IF(N163="znížená",J163,0)</f>
        <v>0</v>
      </c>
      <c r="BG163" s="157">
        <f>IF(N163="zákl. prenesená",J163,0)</f>
        <v>0</v>
      </c>
      <c r="BH163" s="157">
        <f>IF(N163="zníž. prenesená",J163,0)</f>
        <v>0</v>
      </c>
      <c r="BI163" s="157">
        <f>IF(N163="nulová",J163,0)</f>
        <v>0</v>
      </c>
      <c r="BJ163" s="17" t="s">
        <v>88</v>
      </c>
      <c r="BK163" s="157">
        <f>ROUND(I163*H163,2)</f>
        <v>0</v>
      </c>
      <c r="BL163" s="17" t="s">
        <v>145</v>
      </c>
      <c r="BM163" s="156" t="s">
        <v>288</v>
      </c>
    </row>
    <row r="164" spans="2:65" s="12" customFormat="1" ht="11.25">
      <c r="B164" s="158"/>
      <c r="D164" s="159" t="s">
        <v>147</v>
      </c>
      <c r="E164" s="160" t="s">
        <v>1</v>
      </c>
      <c r="F164" s="161" t="s">
        <v>265</v>
      </c>
      <c r="H164" s="162">
        <v>12</v>
      </c>
      <c r="I164" s="163"/>
      <c r="L164" s="158"/>
      <c r="M164" s="164"/>
      <c r="T164" s="165"/>
      <c r="AT164" s="160" t="s">
        <v>147</v>
      </c>
      <c r="AU164" s="160" t="s">
        <v>88</v>
      </c>
      <c r="AV164" s="12" t="s">
        <v>88</v>
      </c>
      <c r="AW164" s="12" t="s">
        <v>31</v>
      </c>
      <c r="AX164" s="12" t="s">
        <v>75</v>
      </c>
      <c r="AY164" s="160" t="s">
        <v>138</v>
      </c>
    </row>
    <row r="165" spans="2:65" s="12" customFormat="1" ht="11.25">
      <c r="B165" s="158"/>
      <c r="D165" s="159" t="s">
        <v>147</v>
      </c>
      <c r="E165" s="160" t="s">
        <v>1</v>
      </c>
      <c r="F165" s="161" t="s">
        <v>266</v>
      </c>
      <c r="H165" s="162">
        <v>2.028</v>
      </c>
      <c r="I165" s="163"/>
      <c r="L165" s="158"/>
      <c r="M165" s="164"/>
      <c r="T165" s="165"/>
      <c r="AT165" s="160" t="s">
        <v>147</v>
      </c>
      <c r="AU165" s="160" t="s">
        <v>88</v>
      </c>
      <c r="AV165" s="12" t="s">
        <v>88</v>
      </c>
      <c r="AW165" s="12" t="s">
        <v>31</v>
      </c>
      <c r="AX165" s="12" t="s">
        <v>75</v>
      </c>
      <c r="AY165" s="160" t="s">
        <v>138</v>
      </c>
    </row>
    <row r="166" spans="2:65" s="12" customFormat="1" ht="22.5">
      <c r="B166" s="158"/>
      <c r="D166" s="159" t="s">
        <v>147</v>
      </c>
      <c r="E166" s="160" t="s">
        <v>1</v>
      </c>
      <c r="F166" s="161" t="s">
        <v>267</v>
      </c>
      <c r="H166" s="162">
        <v>1.9810000000000001</v>
      </c>
      <c r="I166" s="163"/>
      <c r="L166" s="158"/>
      <c r="M166" s="164"/>
      <c r="T166" s="165"/>
      <c r="AT166" s="160" t="s">
        <v>147</v>
      </c>
      <c r="AU166" s="160" t="s">
        <v>88</v>
      </c>
      <c r="AV166" s="12" t="s">
        <v>88</v>
      </c>
      <c r="AW166" s="12" t="s">
        <v>31</v>
      </c>
      <c r="AX166" s="12" t="s">
        <v>75</v>
      </c>
      <c r="AY166" s="160" t="s">
        <v>138</v>
      </c>
    </row>
    <row r="167" spans="2:65" s="15" customFormat="1" ht="11.25">
      <c r="B167" s="182"/>
      <c r="D167" s="159" t="s">
        <v>147</v>
      </c>
      <c r="E167" s="183" t="s">
        <v>1</v>
      </c>
      <c r="F167" s="184" t="s">
        <v>269</v>
      </c>
      <c r="H167" s="185">
        <v>16.009</v>
      </c>
      <c r="I167" s="186"/>
      <c r="L167" s="182"/>
      <c r="M167" s="187"/>
      <c r="T167" s="188"/>
      <c r="AT167" s="183" t="s">
        <v>147</v>
      </c>
      <c r="AU167" s="183" t="s">
        <v>88</v>
      </c>
      <c r="AV167" s="15" t="s">
        <v>145</v>
      </c>
      <c r="AW167" s="15" t="s">
        <v>31</v>
      </c>
      <c r="AX167" s="15" t="s">
        <v>82</v>
      </c>
      <c r="AY167" s="183" t="s">
        <v>138</v>
      </c>
    </row>
    <row r="168" spans="2:65" s="1" customFormat="1" ht="16.5" customHeight="1">
      <c r="B168" s="143"/>
      <c r="C168" s="144" t="s">
        <v>183</v>
      </c>
      <c r="D168" s="144" t="s">
        <v>141</v>
      </c>
      <c r="E168" s="145" t="s">
        <v>289</v>
      </c>
      <c r="F168" s="146" t="s">
        <v>290</v>
      </c>
      <c r="G168" s="147" t="s">
        <v>207</v>
      </c>
      <c r="H168" s="148">
        <v>0.64</v>
      </c>
      <c r="I168" s="149"/>
      <c r="J168" s="150">
        <f>ROUND(I168*H168,2)</f>
        <v>0</v>
      </c>
      <c r="K168" s="151"/>
      <c r="L168" s="32"/>
      <c r="M168" s="152" t="s">
        <v>1</v>
      </c>
      <c r="N168" s="153" t="s">
        <v>41</v>
      </c>
      <c r="P168" s="154">
        <f>O168*H168</f>
        <v>0</v>
      </c>
      <c r="Q168" s="154">
        <v>1.0189600000000001</v>
      </c>
      <c r="R168" s="154">
        <f>Q168*H168</f>
        <v>0.65213440000000011</v>
      </c>
      <c r="S168" s="154">
        <v>0</v>
      </c>
      <c r="T168" s="155">
        <f>S168*H168</f>
        <v>0</v>
      </c>
      <c r="AR168" s="156" t="s">
        <v>145</v>
      </c>
      <c r="AT168" s="156" t="s">
        <v>141</v>
      </c>
      <c r="AU168" s="156" t="s">
        <v>88</v>
      </c>
      <c r="AY168" s="17" t="s">
        <v>138</v>
      </c>
      <c r="BE168" s="157">
        <f>IF(N168="základná",J168,0)</f>
        <v>0</v>
      </c>
      <c r="BF168" s="157">
        <f>IF(N168="znížená",J168,0)</f>
        <v>0</v>
      </c>
      <c r="BG168" s="157">
        <f>IF(N168="zákl. prenesená",J168,0)</f>
        <v>0</v>
      </c>
      <c r="BH168" s="157">
        <f>IF(N168="zníž. prenesená",J168,0)</f>
        <v>0</v>
      </c>
      <c r="BI168" s="157">
        <f>IF(N168="nulová",J168,0)</f>
        <v>0</v>
      </c>
      <c r="BJ168" s="17" t="s">
        <v>88</v>
      </c>
      <c r="BK168" s="157">
        <f>ROUND(I168*H168,2)</f>
        <v>0</v>
      </c>
      <c r="BL168" s="17" t="s">
        <v>145</v>
      </c>
      <c r="BM168" s="156" t="s">
        <v>291</v>
      </c>
    </row>
    <row r="169" spans="2:65" s="12" customFormat="1" ht="11.25">
      <c r="B169" s="158"/>
      <c r="D169" s="159" t="s">
        <v>147</v>
      </c>
      <c r="E169" s="160" t="s">
        <v>1</v>
      </c>
      <c r="F169" s="161" t="s">
        <v>292</v>
      </c>
      <c r="H169" s="162">
        <v>0.64</v>
      </c>
      <c r="I169" s="163"/>
      <c r="L169" s="158"/>
      <c r="M169" s="164"/>
      <c r="T169" s="165"/>
      <c r="AT169" s="160" t="s">
        <v>147</v>
      </c>
      <c r="AU169" s="160" t="s">
        <v>88</v>
      </c>
      <c r="AV169" s="12" t="s">
        <v>88</v>
      </c>
      <c r="AW169" s="12" t="s">
        <v>31</v>
      </c>
      <c r="AX169" s="12" t="s">
        <v>82</v>
      </c>
      <c r="AY169" s="160" t="s">
        <v>138</v>
      </c>
    </row>
    <row r="170" spans="2:65" s="11" customFormat="1" ht="22.9" customHeight="1">
      <c r="B170" s="131"/>
      <c r="D170" s="132" t="s">
        <v>74</v>
      </c>
      <c r="E170" s="141" t="s">
        <v>95</v>
      </c>
      <c r="F170" s="141" t="s">
        <v>293</v>
      </c>
      <c r="I170" s="134"/>
      <c r="J170" s="142">
        <f>BK170</f>
        <v>0</v>
      </c>
      <c r="L170" s="131"/>
      <c r="M170" s="136"/>
      <c r="P170" s="137">
        <f>SUM(P171:P174)</f>
        <v>0</v>
      </c>
      <c r="R170" s="137">
        <f>SUM(R171:R174)</f>
        <v>2.1297758199999999</v>
      </c>
      <c r="T170" s="138">
        <f>SUM(T171:T174)</f>
        <v>0</v>
      </c>
      <c r="AR170" s="132" t="s">
        <v>82</v>
      </c>
      <c r="AT170" s="139" t="s">
        <v>74</v>
      </c>
      <c r="AU170" s="139" t="s">
        <v>82</v>
      </c>
      <c r="AY170" s="132" t="s">
        <v>138</v>
      </c>
      <c r="BK170" s="140">
        <f>SUM(BK171:BK174)</f>
        <v>0</v>
      </c>
    </row>
    <row r="171" spans="2:65" s="1" customFormat="1" ht="33" customHeight="1">
      <c r="B171" s="143"/>
      <c r="C171" s="144" t="s">
        <v>188</v>
      </c>
      <c r="D171" s="144" t="s">
        <v>141</v>
      </c>
      <c r="E171" s="145" t="s">
        <v>294</v>
      </c>
      <c r="F171" s="146" t="s">
        <v>295</v>
      </c>
      <c r="G171" s="147" t="s">
        <v>144</v>
      </c>
      <c r="H171" s="148">
        <v>19.163</v>
      </c>
      <c r="I171" s="149"/>
      <c r="J171" s="150">
        <f>ROUND(I171*H171,2)</f>
        <v>0</v>
      </c>
      <c r="K171" s="151"/>
      <c r="L171" s="32"/>
      <c r="M171" s="152" t="s">
        <v>1</v>
      </c>
      <c r="N171" s="153" t="s">
        <v>41</v>
      </c>
      <c r="P171" s="154">
        <f>O171*H171</f>
        <v>0</v>
      </c>
      <c r="Q171" s="154">
        <v>0.11114</v>
      </c>
      <c r="R171" s="154">
        <f>Q171*H171</f>
        <v>2.1297758199999999</v>
      </c>
      <c r="S171" s="154">
        <v>0</v>
      </c>
      <c r="T171" s="155">
        <f>S171*H171</f>
        <v>0</v>
      </c>
      <c r="AR171" s="156" t="s">
        <v>145</v>
      </c>
      <c r="AT171" s="156" t="s">
        <v>141</v>
      </c>
      <c r="AU171" s="156" t="s">
        <v>88</v>
      </c>
      <c r="AY171" s="17" t="s">
        <v>138</v>
      </c>
      <c r="BE171" s="157">
        <f>IF(N171="základná",J171,0)</f>
        <v>0</v>
      </c>
      <c r="BF171" s="157">
        <f>IF(N171="znížená",J171,0)</f>
        <v>0</v>
      </c>
      <c r="BG171" s="157">
        <f>IF(N171="zákl. prenesená",J171,0)</f>
        <v>0</v>
      </c>
      <c r="BH171" s="157">
        <f>IF(N171="zníž. prenesená",J171,0)</f>
        <v>0</v>
      </c>
      <c r="BI171" s="157">
        <f>IF(N171="nulová",J171,0)</f>
        <v>0</v>
      </c>
      <c r="BJ171" s="17" t="s">
        <v>88</v>
      </c>
      <c r="BK171" s="157">
        <f>ROUND(I171*H171,2)</f>
        <v>0</v>
      </c>
      <c r="BL171" s="17" t="s">
        <v>145</v>
      </c>
      <c r="BM171" s="156" t="s">
        <v>296</v>
      </c>
    </row>
    <row r="172" spans="2:65" s="12" customFormat="1" ht="11.25">
      <c r="B172" s="158"/>
      <c r="D172" s="159" t="s">
        <v>147</v>
      </c>
      <c r="E172" s="160" t="s">
        <v>1</v>
      </c>
      <c r="F172" s="161" t="s">
        <v>297</v>
      </c>
      <c r="H172" s="162">
        <v>15.75</v>
      </c>
      <c r="I172" s="163"/>
      <c r="L172" s="158"/>
      <c r="M172" s="164"/>
      <c r="T172" s="165"/>
      <c r="AT172" s="160" t="s">
        <v>147</v>
      </c>
      <c r="AU172" s="160" t="s">
        <v>88</v>
      </c>
      <c r="AV172" s="12" t="s">
        <v>88</v>
      </c>
      <c r="AW172" s="12" t="s">
        <v>31</v>
      </c>
      <c r="AX172" s="12" t="s">
        <v>75</v>
      </c>
      <c r="AY172" s="160" t="s">
        <v>138</v>
      </c>
    </row>
    <row r="173" spans="2:65" s="12" customFormat="1" ht="11.25">
      <c r="B173" s="158"/>
      <c r="D173" s="159" t="s">
        <v>147</v>
      </c>
      <c r="E173" s="160" t="s">
        <v>1</v>
      </c>
      <c r="F173" s="161" t="s">
        <v>298</v>
      </c>
      <c r="H173" s="162">
        <v>3.4129999999999998</v>
      </c>
      <c r="I173" s="163"/>
      <c r="L173" s="158"/>
      <c r="M173" s="164"/>
      <c r="T173" s="165"/>
      <c r="AT173" s="160" t="s">
        <v>147</v>
      </c>
      <c r="AU173" s="160" t="s">
        <v>88</v>
      </c>
      <c r="AV173" s="12" t="s">
        <v>88</v>
      </c>
      <c r="AW173" s="12" t="s">
        <v>31</v>
      </c>
      <c r="AX173" s="12" t="s">
        <v>75</v>
      </c>
      <c r="AY173" s="160" t="s">
        <v>138</v>
      </c>
    </row>
    <row r="174" spans="2:65" s="13" customFormat="1" ht="11.25">
      <c r="B174" s="166"/>
      <c r="D174" s="159" t="s">
        <v>147</v>
      </c>
      <c r="E174" s="167" t="s">
        <v>1</v>
      </c>
      <c r="F174" s="168" t="s">
        <v>150</v>
      </c>
      <c r="H174" s="169">
        <v>19.163</v>
      </c>
      <c r="I174" s="170"/>
      <c r="L174" s="166"/>
      <c r="M174" s="171"/>
      <c r="T174" s="172"/>
      <c r="AT174" s="167" t="s">
        <v>147</v>
      </c>
      <c r="AU174" s="167" t="s">
        <v>88</v>
      </c>
      <c r="AV174" s="13" t="s">
        <v>95</v>
      </c>
      <c r="AW174" s="13" t="s">
        <v>31</v>
      </c>
      <c r="AX174" s="13" t="s">
        <v>82</v>
      </c>
      <c r="AY174" s="167" t="s">
        <v>138</v>
      </c>
    </row>
    <row r="175" spans="2:65" s="11" customFormat="1" ht="22.9" customHeight="1">
      <c r="B175" s="131"/>
      <c r="D175" s="132" t="s">
        <v>74</v>
      </c>
      <c r="E175" s="141" t="s">
        <v>145</v>
      </c>
      <c r="F175" s="141" t="s">
        <v>299</v>
      </c>
      <c r="I175" s="134"/>
      <c r="J175" s="142">
        <f>BK175</f>
        <v>0</v>
      </c>
      <c r="L175" s="131"/>
      <c r="M175" s="136"/>
      <c r="P175" s="137">
        <f>SUM(P176:P182)</f>
        <v>0</v>
      </c>
      <c r="R175" s="137">
        <f>SUM(R176:R182)</f>
        <v>0.64212500000000006</v>
      </c>
      <c r="T175" s="138">
        <f>SUM(T176:T182)</f>
        <v>0</v>
      </c>
      <c r="AR175" s="132" t="s">
        <v>82</v>
      </c>
      <c r="AT175" s="139" t="s">
        <v>74</v>
      </c>
      <c r="AU175" s="139" t="s">
        <v>82</v>
      </c>
      <c r="AY175" s="132" t="s">
        <v>138</v>
      </c>
      <c r="BK175" s="140">
        <f>SUM(BK176:BK182)</f>
        <v>0</v>
      </c>
    </row>
    <row r="176" spans="2:65" s="1" customFormat="1" ht="24.2" customHeight="1">
      <c r="B176" s="143"/>
      <c r="C176" s="144" t="s">
        <v>139</v>
      </c>
      <c r="D176" s="144" t="s">
        <v>141</v>
      </c>
      <c r="E176" s="145" t="s">
        <v>300</v>
      </c>
      <c r="F176" s="146" t="s">
        <v>301</v>
      </c>
      <c r="G176" s="147" t="s">
        <v>153</v>
      </c>
      <c r="H176" s="148">
        <v>0.25</v>
      </c>
      <c r="I176" s="149"/>
      <c r="J176" s="150">
        <f>ROUND(I176*H176,2)</f>
        <v>0</v>
      </c>
      <c r="K176" s="151"/>
      <c r="L176" s="32"/>
      <c r="M176" s="152" t="s">
        <v>1</v>
      </c>
      <c r="N176" s="153" t="s">
        <v>41</v>
      </c>
      <c r="P176" s="154">
        <f>O176*H176</f>
        <v>0</v>
      </c>
      <c r="Q176" s="154">
        <v>2.4018999999999999</v>
      </c>
      <c r="R176" s="154">
        <f>Q176*H176</f>
        <v>0.60047499999999998</v>
      </c>
      <c r="S176" s="154">
        <v>0</v>
      </c>
      <c r="T176" s="155">
        <f>S176*H176</f>
        <v>0</v>
      </c>
      <c r="AR176" s="156" t="s">
        <v>145</v>
      </c>
      <c r="AT176" s="156" t="s">
        <v>141</v>
      </c>
      <c r="AU176" s="156" t="s">
        <v>88</v>
      </c>
      <c r="AY176" s="17" t="s">
        <v>138</v>
      </c>
      <c r="BE176" s="157">
        <f>IF(N176="základná",J176,0)</f>
        <v>0</v>
      </c>
      <c r="BF176" s="157">
        <f>IF(N176="znížená",J176,0)</f>
        <v>0</v>
      </c>
      <c r="BG176" s="157">
        <f>IF(N176="zákl. prenesená",J176,0)</f>
        <v>0</v>
      </c>
      <c r="BH176" s="157">
        <f>IF(N176="zníž. prenesená",J176,0)</f>
        <v>0</v>
      </c>
      <c r="BI176" s="157">
        <f>IF(N176="nulová",J176,0)</f>
        <v>0</v>
      </c>
      <c r="BJ176" s="17" t="s">
        <v>88</v>
      </c>
      <c r="BK176" s="157">
        <f>ROUND(I176*H176,2)</f>
        <v>0</v>
      </c>
      <c r="BL176" s="17" t="s">
        <v>145</v>
      </c>
      <c r="BM176" s="156" t="s">
        <v>302</v>
      </c>
    </row>
    <row r="177" spans="2:65" s="12" customFormat="1" ht="11.25">
      <c r="B177" s="158"/>
      <c r="D177" s="159" t="s">
        <v>147</v>
      </c>
      <c r="E177" s="160" t="s">
        <v>1</v>
      </c>
      <c r="F177" s="161" t="s">
        <v>303</v>
      </c>
      <c r="H177" s="162">
        <v>0.25</v>
      </c>
      <c r="I177" s="163"/>
      <c r="L177" s="158"/>
      <c r="M177" s="164"/>
      <c r="T177" s="165"/>
      <c r="AT177" s="160" t="s">
        <v>147</v>
      </c>
      <c r="AU177" s="160" t="s">
        <v>88</v>
      </c>
      <c r="AV177" s="12" t="s">
        <v>88</v>
      </c>
      <c r="AW177" s="12" t="s">
        <v>31</v>
      </c>
      <c r="AX177" s="12" t="s">
        <v>82</v>
      </c>
      <c r="AY177" s="160" t="s">
        <v>138</v>
      </c>
    </row>
    <row r="178" spans="2:65" s="1" customFormat="1" ht="24.2" customHeight="1">
      <c r="B178" s="143"/>
      <c r="C178" s="144" t="s">
        <v>198</v>
      </c>
      <c r="D178" s="144" t="s">
        <v>141</v>
      </c>
      <c r="E178" s="145" t="s">
        <v>304</v>
      </c>
      <c r="F178" s="146" t="s">
        <v>305</v>
      </c>
      <c r="G178" s="147" t="s">
        <v>144</v>
      </c>
      <c r="H178" s="148">
        <v>2.5</v>
      </c>
      <c r="I178" s="149"/>
      <c r="J178" s="150">
        <f>ROUND(I178*H178,2)</f>
        <v>0</v>
      </c>
      <c r="K178" s="151"/>
      <c r="L178" s="32"/>
      <c r="M178" s="152" t="s">
        <v>1</v>
      </c>
      <c r="N178" s="153" t="s">
        <v>41</v>
      </c>
      <c r="P178" s="154">
        <f>O178*H178</f>
        <v>0</v>
      </c>
      <c r="Q178" s="154">
        <v>3.7499999999999999E-3</v>
      </c>
      <c r="R178" s="154">
        <f>Q178*H178</f>
        <v>9.3749999999999997E-3</v>
      </c>
      <c r="S178" s="154">
        <v>0</v>
      </c>
      <c r="T178" s="155">
        <f>S178*H178</f>
        <v>0</v>
      </c>
      <c r="AR178" s="156" t="s">
        <v>145</v>
      </c>
      <c r="AT178" s="156" t="s">
        <v>141</v>
      </c>
      <c r="AU178" s="156" t="s">
        <v>88</v>
      </c>
      <c r="AY178" s="17" t="s">
        <v>138</v>
      </c>
      <c r="BE178" s="157">
        <f>IF(N178="základná",J178,0)</f>
        <v>0</v>
      </c>
      <c r="BF178" s="157">
        <f>IF(N178="znížená",J178,0)</f>
        <v>0</v>
      </c>
      <c r="BG178" s="157">
        <f>IF(N178="zákl. prenesená",J178,0)</f>
        <v>0</v>
      </c>
      <c r="BH178" s="157">
        <f>IF(N178="zníž. prenesená",J178,0)</f>
        <v>0</v>
      </c>
      <c r="BI178" s="157">
        <f>IF(N178="nulová",J178,0)</f>
        <v>0</v>
      </c>
      <c r="BJ178" s="17" t="s">
        <v>88</v>
      </c>
      <c r="BK178" s="157">
        <f>ROUND(I178*H178,2)</f>
        <v>0</v>
      </c>
      <c r="BL178" s="17" t="s">
        <v>145</v>
      </c>
      <c r="BM178" s="156" t="s">
        <v>306</v>
      </c>
    </row>
    <row r="179" spans="2:65" s="12" customFormat="1" ht="11.25">
      <c r="B179" s="158"/>
      <c r="D179" s="159" t="s">
        <v>147</v>
      </c>
      <c r="E179" s="160" t="s">
        <v>1</v>
      </c>
      <c r="F179" s="161" t="s">
        <v>307</v>
      </c>
      <c r="H179" s="162">
        <v>2.5</v>
      </c>
      <c r="I179" s="163"/>
      <c r="L179" s="158"/>
      <c r="M179" s="164"/>
      <c r="T179" s="165"/>
      <c r="AT179" s="160" t="s">
        <v>147</v>
      </c>
      <c r="AU179" s="160" t="s">
        <v>88</v>
      </c>
      <c r="AV179" s="12" t="s">
        <v>88</v>
      </c>
      <c r="AW179" s="12" t="s">
        <v>31</v>
      </c>
      <c r="AX179" s="12" t="s">
        <v>82</v>
      </c>
      <c r="AY179" s="160" t="s">
        <v>138</v>
      </c>
    </row>
    <row r="180" spans="2:65" s="1" customFormat="1" ht="24.2" customHeight="1">
      <c r="B180" s="143"/>
      <c r="C180" s="144" t="s">
        <v>204</v>
      </c>
      <c r="D180" s="144" t="s">
        <v>141</v>
      </c>
      <c r="E180" s="145" t="s">
        <v>308</v>
      </c>
      <c r="F180" s="146" t="s">
        <v>309</v>
      </c>
      <c r="G180" s="147" t="s">
        <v>144</v>
      </c>
      <c r="H180" s="148">
        <v>2.5</v>
      </c>
      <c r="I180" s="149"/>
      <c r="J180" s="150">
        <f>ROUND(I180*H180,2)</f>
        <v>0</v>
      </c>
      <c r="K180" s="151"/>
      <c r="L180" s="32"/>
      <c r="M180" s="152" t="s">
        <v>1</v>
      </c>
      <c r="N180" s="153" t="s">
        <v>41</v>
      </c>
      <c r="P180" s="154">
        <f>O180*H180</f>
        <v>0</v>
      </c>
      <c r="Q180" s="154">
        <v>0</v>
      </c>
      <c r="R180" s="154">
        <f>Q180*H180</f>
        <v>0</v>
      </c>
      <c r="S180" s="154">
        <v>0</v>
      </c>
      <c r="T180" s="155">
        <f>S180*H180</f>
        <v>0</v>
      </c>
      <c r="AR180" s="156" t="s">
        <v>145</v>
      </c>
      <c r="AT180" s="156" t="s">
        <v>141</v>
      </c>
      <c r="AU180" s="156" t="s">
        <v>88</v>
      </c>
      <c r="AY180" s="17" t="s">
        <v>138</v>
      </c>
      <c r="BE180" s="157">
        <f>IF(N180="základná",J180,0)</f>
        <v>0</v>
      </c>
      <c r="BF180" s="157">
        <f>IF(N180="znížená",J180,0)</f>
        <v>0</v>
      </c>
      <c r="BG180" s="157">
        <f>IF(N180="zákl. prenesená",J180,0)</f>
        <v>0</v>
      </c>
      <c r="BH180" s="157">
        <f>IF(N180="zníž. prenesená",J180,0)</f>
        <v>0</v>
      </c>
      <c r="BI180" s="157">
        <f>IF(N180="nulová",J180,0)</f>
        <v>0</v>
      </c>
      <c r="BJ180" s="17" t="s">
        <v>88</v>
      </c>
      <c r="BK180" s="157">
        <f>ROUND(I180*H180,2)</f>
        <v>0</v>
      </c>
      <c r="BL180" s="17" t="s">
        <v>145</v>
      </c>
      <c r="BM180" s="156" t="s">
        <v>310</v>
      </c>
    </row>
    <row r="181" spans="2:65" s="1" customFormat="1" ht="24.2" customHeight="1">
      <c r="B181" s="143"/>
      <c r="C181" s="144" t="s">
        <v>209</v>
      </c>
      <c r="D181" s="144" t="s">
        <v>141</v>
      </c>
      <c r="E181" s="145" t="s">
        <v>311</v>
      </c>
      <c r="F181" s="146" t="s">
        <v>312</v>
      </c>
      <c r="G181" s="147" t="s">
        <v>144</v>
      </c>
      <c r="H181" s="148">
        <v>2.5</v>
      </c>
      <c r="I181" s="149"/>
      <c r="J181" s="150">
        <f>ROUND(I181*H181,2)</f>
        <v>0</v>
      </c>
      <c r="K181" s="151"/>
      <c r="L181" s="32"/>
      <c r="M181" s="152" t="s">
        <v>1</v>
      </c>
      <c r="N181" s="153" t="s">
        <v>41</v>
      </c>
      <c r="P181" s="154">
        <f>O181*H181</f>
        <v>0</v>
      </c>
      <c r="Q181" s="154">
        <v>1.291E-2</v>
      </c>
      <c r="R181" s="154">
        <f>Q181*H181</f>
        <v>3.2274999999999998E-2</v>
      </c>
      <c r="S181" s="154">
        <v>0</v>
      </c>
      <c r="T181" s="155">
        <f>S181*H181</f>
        <v>0</v>
      </c>
      <c r="AR181" s="156" t="s">
        <v>145</v>
      </c>
      <c r="AT181" s="156" t="s">
        <v>141</v>
      </c>
      <c r="AU181" s="156" t="s">
        <v>88</v>
      </c>
      <c r="AY181" s="17" t="s">
        <v>138</v>
      </c>
      <c r="BE181" s="157">
        <f>IF(N181="základná",J181,0)</f>
        <v>0</v>
      </c>
      <c r="BF181" s="157">
        <f>IF(N181="znížená",J181,0)</f>
        <v>0</v>
      </c>
      <c r="BG181" s="157">
        <f>IF(N181="zákl. prenesená",J181,0)</f>
        <v>0</v>
      </c>
      <c r="BH181" s="157">
        <f>IF(N181="zníž. prenesená",J181,0)</f>
        <v>0</v>
      </c>
      <c r="BI181" s="157">
        <f>IF(N181="nulová",J181,0)</f>
        <v>0</v>
      </c>
      <c r="BJ181" s="17" t="s">
        <v>88</v>
      </c>
      <c r="BK181" s="157">
        <f>ROUND(I181*H181,2)</f>
        <v>0</v>
      </c>
      <c r="BL181" s="17" t="s">
        <v>145</v>
      </c>
      <c r="BM181" s="156" t="s">
        <v>313</v>
      </c>
    </row>
    <row r="182" spans="2:65" s="12" customFormat="1" ht="11.25">
      <c r="B182" s="158"/>
      <c r="D182" s="159" t="s">
        <v>147</v>
      </c>
      <c r="E182" s="160" t="s">
        <v>1</v>
      </c>
      <c r="F182" s="161" t="s">
        <v>307</v>
      </c>
      <c r="H182" s="162">
        <v>2.5</v>
      </c>
      <c r="I182" s="163"/>
      <c r="L182" s="158"/>
      <c r="M182" s="164"/>
      <c r="T182" s="165"/>
      <c r="AT182" s="160" t="s">
        <v>147</v>
      </c>
      <c r="AU182" s="160" t="s">
        <v>88</v>
      </c>
      <c r="AV182" s="12" t="s">
        <v>88</v>
      </c>
      <c r="AW182" s="12" t="s">
        <v>31</v>
      </c>
      <c r="AX182" s="12" t="s">
        <v>82</v>
      </c>
      <c r="AY182" s="160" t="s">
        <v>138</v>
      </c>
    </row>
    <row r="183" spans="2:65" s="11" customFormat="1" ht="22.9" customHeight="1">
      <c r="B183" s="131"/>
      <c r="D183" s="132" t="s">
        <v>74</v>
      </c>
      <c r="E183" s="141" t="s">
        <v>176</v>
      </c>
      <c r="F183" s="141" t="s">
        <v>314</v>
      </c>
      <c r="I183" s="134"/>
      <c r="J183" s="142">
        <f>BK183</f>
        <v>0</v>
      </c>
      <c r="L183" s="131"/>
      <c r="M183" s="136"/>
      <c r="P183" s="137">
        <f>SUM(P184:P228)</f>
        <v>0</v>
      </c>
      <c r="R183" s="137">
        <f>SUM(R184:R228)</f>
        <v>9.9955702000000013</v>
      </c>
      <c r="T183" s="138">
        <f>SUM(T184:T228)</f>
        <v>0</v>
      </c>
      <c r="AR183" s="132" t="s">
        <v>82</v>
      </c>
      <c r="AT183" s="139" t="s">
        <v>74</v>
      </c>
      <c r="AU183" s="139" t="s">
        <v>82</v>
      </c>
      <c r="AY183" s="132" t="s">
        <v>138</v>
      </c>
      <c r="BK183" s="140">
        <f>SUM(BK184:BK228)</f>
        <v>0</v>
      </c>
    </row>
    <row r="184" spans="2:65" s="1" customFormat="1" ht="24.2" customHeight="1">
      <c r="B184" s="143"/>
      <c r="C184" s="144" t="s">
        <v>213</v>
      </c>
      <c r="D184" s="144" t="s">
        <v>141</v>
      </c>
      <c r="E184" s="145" t="s">
        <v>315</v>
      </c>
      <c r="F184" s="146" t="s">
        <v>316</v>
      </c>
      <c r="G184" s="147" t="s">
        <v>144</v>
      </c>
      <c r="H184" s="148">
        <v>50.29</v>
      </c>
      <c r="I184" s="149"/>
      <c r="J184" s="150">
        <f>ROUND(I184*H184,2)</f>
        <v>0</v>
      </c>
      <c r="K184" s="151"/>
      <c r="L184" s="32"/>
      <c r="M184" s="152" t="s">
        <v>1</v>
      </c>
      <c r="N184" s="153" t="s">
        <v>41</v>
      </c>
      <c r="P184" s="154">
        <f>O184*H184</f>
        <v>0</v>
      </c>
      <c r="Q184" s="154">
        <v>4.2999999999999999E-4</v>
      </c>
      <c r="R184" s="154">
        <f>Q184*H184</f>
        <v>2.16247E-2</v>
      </c>
      <c r="S184" s="154">
        <v>0</v>
      </c>
      <c r="T184" s="155">
        <f>S184*H184</f>
        <v>0</v>
      </c>
      <c r="AR184" s="156" t="s">
        <v>145</v>
      </c>
      <c r="AT184" s="156" t="s">
        <v>141</v>
      </c>
      <c r="AU184" s="156" t="s">
        <v>88</v>
      </c>
      <c r="AY184" s="17" t="s">
        <v>138</v>
      </c>
      <c r="BE184" s="157">
        <f>IF(N184="základná",J184,0)</f>
        <v>0</v>
      </c>
      <c r="BF184" s="157">
        <f>IF(N184="znížená",J184,0)</f>
        <v>0</v>
      </c>
      <c r="BG184" s="157">
        <f>IF(N184="zákl. prenesená",J184,0)</f>
        <v>0</v>
      </c>
      <c r="BH184" s="157">
        <f>IF(N184="zníž. prenesená",J184,0)</f>
        <v>0</v>
      </c>
      <c r="BI184" s="157">
        <f>IF(N184="nulová",J184,0)</f>
        <v>0</v>
      </c>
      <c r="BJ184" s="17" t="s">
        <v>88</v>
      </c>
      <c r="BK184" s="157">
        <f>ROUND(I184*H184,2)</f>
        <v>0</v>
      </c>
      <c r="BL184" s="17" t="s">
        <v>145</v>
      </c>
      <c r="BM184" s="156" t="s">
        <v>317</v>
      </c>
    </row>
    <row r="185" spans="2:65" s="12" customFormat="1" ht="11.25">
      <c r="B185" s="158"/>
      <c r="D185" s="159" t="s">
        <v>147</v>
      </c>
      <c r="E185" s="160" t="s">
        <v>1</v>
      </c>
      <c r="F185" s="161" t="s">
        <v>318</v>
      </c>
      <c r="H185" s="162">
        <v>6.36</v>
      </c>
      <c r="I185" s="163"/>
      <c r="L185" s="158"/>
      <c r="M185" s="164"/>
      <c r="T185" s="165"/>
      <c r="AT185" s="160" t="s">
        <v>147</v>
      </c>
      <c r="AU185" s="160" t="s">
        <v>88</v>
      </c>
      <c r="AV185" s="12" t="s">
        <v>88</v>
      </c>
      <c r="AW185" s="12" t="s">
        <v>31</v>
      </c>
      <c r="AX185" s="12" t="s">
        <v>75</v>
      </c>
      <c r="AY185" s="160" t="s">
        <v>138</v>
      </c>
    </row>
    <row r="186" spans="2:65" s="12" customFormat="1" ht="11.25">
      <c r="B186" s="158"/>
      <c r="D186" s="159" t="s">
        <v>147</v>
      </c>
      <c r="E186" s="160" t="s">
        <v>1</v>
      </c>
      <c r="F186" s="161" t="s">
        <v>319</v>
      </c>
      <c r="H186" s="162">
        <v>33.93</v>
      </c>
      <c r="I186" s="163"/>
      <c r="L186" s="158"/>
      <c r="M186" s="164"/>
      <c r="T186" s="165"/>
      <c r="AT186" s="160" t="s">
        <v>147</v>
      </c>
      <c r="AU186" s="160" t="s">
        <v>88</v>
      </c>
      <c r="AV186" s="12" t="s">
        <v>88</v>
      </c>
      <c r="AW186" s="12" t="s">
        <v>31</v>
      </c>
      <c r="AX186" s="12" t="s">
        <v>75</v>
      </c>
      <c r="AY186" s="160" t="s">
        <v>138</v>
      </c>
    </row>
    <row r="187" spans="2:65" s="12" customFormat="1" ht="11.25">
      <c r="B187" s="158"/>
      <c r="D187" s="159" t="s">
        <v>147</v>
      </c>
      <c r="E187" s="160" t="s">
        <v>1</v>
      </c>
      <c r="F187" s="161" t="s">
        <v>320</v>
      </c>
      <c r="H187" s="162">
        <v>10</v>
      </c>
      <c r="I187" s="163"/>
      <c r="L187" s="158"/>
      <c r="M187" s="164"/>
      <c r="T187" s="165"/>
      <c r="AT187" s="160" t="s">
        <v>147</v>
      </c>
      <c r="AU187" s="160" t="s">
        <v>88</v>
      </c>
      <c r="AV187" s="12" t="s">
        <v>88</v>
      </c>
      <c r="AW187" s="12" t="s">
        <v>31</v>
      </c>
      <c r="AX187" s="12" t="s">
        <v>75</v>
      </c>
      <c r="AY187" s="160" t="s">
        <v>138</v>
      </c>
    </row>
    <row r="188" spans="2:65" s="13" customFormat="1" ht="11.25">
      <c r="B188" s="166"/>
      <c r="D188" s="159" t="s">
        <v>147</v>
      </c>
      <c r="E188" s="167" t="s">
        <v>1</v>
      </c>
      <c r="F188" s="168" t="s">
        <v>150</v>
      </c>
      <c r="H188" s="169">
        <v>50.29</v>
      </c>
      <c r="I188" s="170"/>
      <c r="L188" s="166"/>
      <c r="M188" s="171"/>
      <c r="T188" s="172"/>
      <c r="AT188" s="167" t="s">
        <v>147</v>
      </c>
      <c r="AU188" s="167" t="s">
        <v>88</v>
      </c>
      <c r="AV188" s="13" t="s">
        <v>95</v>
      </c>
      <c r="AW188" s="13" t="s">
        <v>31</v>
      </c>
      <c r="AX188" s="13" t="s">
        <v>82</v>
      </c>
      <c r="AY188" s="167" t="s">
        <v>138</v>
      </c>
    </row>
    <row r="189" spans="2:65" s="1" customFormat="1" ht="24.2" customHeight="1">
      <c r="B189" s="143"/>
      <c r="C189" s="144" t="s">
        <v>217</v>
      </c>
      <c r="D189" s="144" t="s">
        <v>141</v>
      </c>
      <c r="E189" s="145" t="s">
        <v>321</v>
      </c>
      <c r="F189" s="146" t="s">
        <v>322</v>
      </c>
      <c r="G189" s="147" t="s">
        <v>144</v>
      </c>
      <c r="H189" s="148">
        <v>50.29</v>
      </c>
      <c r="I189" s="149"/>
      <c r="J189" s="150">
        <f>ROUND(I189*H189,2)</f>
        <v>0</v>
      </c>
      <c r="K189" s="151"/>
      <c r="L189" s="32"/>
      <c r="M189" s="152" t="s">
        <v>1</v>
      </c>
      <c r="N189" s="153" t="s">
        <v>41</v>
      </c>
      <c r="P189" s="154">
        <f>O189*H189</f>
        <v>0</v>
      </c>
      <c r="Q189" s="154">
        <v>1.375E-2</v>
      </c>
      <c r="R189" s="154">
        <f>Q189*H189</f>
        <v>0.69148750000000003</v>
      </c>
      <c r="S189" s="154">
        <v>0</v>
      </c>
      <c r="T189" s="155">
        <f>S189*H189</f>
        <v>0</v>
      </c>
      <c r="AR189" s="156" t="s">
        <v>145</v>
      </c>
      <c r="AT189" s="156" t="s">
        <v>141</v>
      </c>
      <c r="AU189" s="156" t="s">
        <v>88</v>
      </c>
      <c r="AY189" s="17" t="s">
        <v>138</v>
      </c>
      <c r="BE189" s="157">
        <f>IF(N189="základná",J189,0)</f>
        <v>0</v>
      </c>
      <c r="BF189" s="157">
        <f>IF(N189="znížená",J189,0)</f>
        <v>0</v>
      </c>
      <c r="BG189" s="157">
        <f>IF(N189="zákl. prenesená",J189,0)</f>
        <v>0</v>
      </c>
      <c r="BH189" s="157">
        <f>IF(N189="zníž. prenesená",J189,0)</f>
        <v>0</v>
      </c>
      <c r="BI189" s="157">
        <f>IF(N189="nulová",J189,0)</f>
        <v>0</v>
      </c>
      <c r="BJ189" s="17" t="s">
        <v>88</v>
      </c>
      <c r="BK189" s="157">
        <f>ROUND(I189*H189,2)</f>
        <v>0</v>
      </c>
      <c r="BL189" s="17" t="s">
        <v>145</v>
      </c>
      <c r="BM189" s="156" t="s">
        <v>323</v>
      </c>
    </row>
    <row r="190" spans="2:65" s="12" customFormat="1" ht="11.25">
      <c r="B190" s="158"/>
      <c r="D190" s="159" t="s">
        <v>147</v>
      </c>
      <c r="E190" s="160" t="s">
        <v>1</v>
      </c>
      <c r="F190" s="161" t="s">
        <v>318</v>
      </c>
      <c r="H190" s="162">
        <v>6.36</v>
      </c>
      <c r="I190" s="163"/>
      <c r="L190" s="158"/>
      <c r="M190" s="164"/>
      <c r="T190" s="165"/>
      <c r="AT190" s="160" t="s">
        <v>147</v>
      </c>
      <c r="AU190" s="160" t="s">
        <v>88</v>
      </c>
      <c r="AV190" s="12" t="s">
        <v>88</v>
      </c>
      <c r="AW190" s="12" t="s">
        <v>31</v>
      </c>
      <c r="AX190" s="12" t="s">
        <v>75</v>
      </c>
      <c r="AY190" s="160" t="s">
        <v>138</v>
      </c>
    </row>
    <row r="191" spans="2:65" s="12" customFormat="1" ht="11.25">
      <c r="B191" s="158"/>
      <c r="D191" s="159" t="s">
        <v>147</v>
      </c>
      <c r="E191" s="160" t="s">
        <v>1</v>
      </c>
      <c r="F191" s="161" t="s">
        <v>319</v>
      </c>
      <c r="H191" s="162">
        <v>33.93</v>
      </c>
      <c r="I191" s="163"/>
      <c r="L191" s="158"/>
      <c r="M191" s="164"/>
      <c r="T191" s="165"/>
      <c r="AT191" s="160" t="s">
        <v>147</v>
      </c>
      <c r="AU191" s="160" t="s">
        <v>88</v>
      </c>
      <c r="AV191" s="12" t="s">
        <v>88</v>
      </c>
      <c r="AW191" s="12" t="s">
        <v>31</v>
      </c>
      <c r="AX191" s="12" t="s">
        <v>75</v>
      </c>
      <c r="AY191" s="160" t="s">
        <v>138</v>
      </c>
    </row>
    <row r="192" spans="2:65" s="12" customFormat="1" ht="11.25">
      <c r="B192" s="158"/>
      <c r="D192" s="159" t="s">
        <v>147</v>
      </c>
      <c r="E192" s="160" t="s">
        <v>1</v>
      </c>
      <c r="F192" s="161" t="s">
        <v>320</v>
      </c>
      <c r="H192" s="162">
        <v>10</v>
      </c>
      <c r="I192" s="163"/>
      <c r="L192" s="158"/>
      <c r="M192" s="164"/>
      <c r="T192" s="165"/>
      <c r="AT192" s="160" t="s">
        <v>147</v>
      </c>
      <c r="AU192" s="160" t="s">
        <v>88</v>
      </c>
      <c r="AV192" s="12" t="s">
        <v>88</v>
      </c>
      <c r="AW192" s="12" t="s">
        <v>31</v>
      </c>
      <c r="AX192" s="12" t="s">
        <v>75</v>
      </c>
      <c r="AY192" s="160" t="s">
        <v>138</v>
      </c>
    </row>
    <row r="193" spans="2:65" s="13" customFormat="1" ht="11.25">
      <c r="B193" s="166"/>
      <c r="D193" s="159" t="s">
        <v>147</v>
      </c>
      <c r="E193" s="167" t="s">
        <v>1</v>
      </c>
      <c r="F193" s="168" t="s">
        <v>150</v>
      </c>
      <c r="H193" s="169">
        <v>50.29</v>
      </c>
      <c r="I193" s="170"/>
      <c r="L193" s="166"/>
      <c r="M193" s="171"/>
      <c r="T193" s="172"/>
      <c r="AT193" s="167" t="s">
        <v>147</v>
      </c>
      <c r="AU193" s="167" t="s">
        <v>88</v>
      </c>
      <c r="AV193" s="13" t="s">
        <v>95</v>
      </c>
      <c r="AW193" s="13" t="s">
        <v>31</v>
      </c>
      <c r="AX193" s="13" t="s">
        <v>82</v>
      </c>
      <c r="AY193" s="167" t="s">
        <v>138</v>
      </c>
    </row>
    <row r="194" spans="2:65" s="1" customFormat="1" ht="24.2" customHeight="1">
      <c r="B194" s="143"/>
      <c r="C194" s="144" t="s">
        <v>225</v>
      </c>
      <c r="D194" s="144" t="s">
        <v>141</v>
      </c>
      <c r="E194" s="145" t="s">
        <v>324</v>
      </c>
      <c r="F194" s="146" t="s">
        <v>325</v>
      </c>
      <c r="G194" s="147" t="s">
        <v>144</v>
      </c>
      <c r="H194" s="148">
        <v>108.175</v>
      </c>
      <c r="I194" s="149"/>
      <c r="J194" s="150">
        <f>ROUND(I194*H194,2)</f>
        <v>0</v>
      </c>
      <c r="K194" s="151"/>
      <c r="L194" s="32"/>
      <c r="M194" s="152" t="s">
        <v>1</v>
      </c>
      <c r="N194" s="153" t="s">
        <v>41</v>
      </c>
      <c r="P194" s="154">
        <f>O194*H194</f>
        <v>0</v>
      </c>
      <c r="Q194" s="154">
        <v>4.2999999999999999E-4</v>
      </c>
      <c r="R194" s="154">
        <f>Q194*H194</f>
        <v>4.6515250000000001E-2</v>
      </c>
      <c r="S194" s="154">
        <v>0</v>
      </c>
      <c r="T194" s="155">
        <f>S194*H194</f>
        <v>0</v>
      </c>
      <c r="AR194" s="156" t="s">
        <v>145</v>
      </c>
      <c r="AT194" s="156" t="s">
        <v>141</v>
      </c>
      <c r="AU194" s="156" t="s">
        <v>88</v>
      </c>
      <c r="AY194" s="17" t="s">
        <v>138</v>
      </c>
      <c r="BE194" s="157">
        <f>IF(N194="základná",J194,0)</f>
        <v>0</v>
      </c>
      <c r="BF194" s="157">
        <f>IF(N194="znížená",J194,0)</f>
        <v>0</v>
      </c>
      <c r="BG194" s="157">
        <f>IF(N194="zákl. prenesená",J194,0)</f>
        <v>0</v>
      </c>
      <c r="BH194" s="157">
        <f>IF(N194="zníž. prenesená",J194,0)</f>
        <v>0</v>
      </c>
      <c r="BI194" s="157">
        <f>IF(N194="nulová",J194,0)</f>
        <v>0</v>
      </c>
      <c r="BJ194" s="17" t="s">
        <v>88</v>
      </c>
      <c r="BK194" s="157">
        <f>ROUND(I194*H194,2)</f>
        <v>0</v>
      </c>
      <c r="BL194" s="17" t="s">
        <v>145</v>
      </c>
      <c r="BM194" s="156" t="s">
        <v>326</v>
      </c>
    </row>
    <row r="195" spans="2:65" s="12" customFormat="1" ht="11.25">
      <c r="B195" s="158"/>
      <c r="D195" s="159" t="s">
        <v>147</v>
      </c>
      <c r="E195" s="160" t="s">
        <v>1</v>
      </c>
      <c r="F195" s="161" t="s">
        <v>327</v>
      </c>
      <c r="H195" s="162">
        <v>23.4</v>
      </c>
      <c r="I195" s="163"/>
      <c r="L195" s="158"/>
      <c r="M195" s="164"/>
      <c r="T195" s="165"/>
      <c r="AT195" s="160" t="s">
        <v>147</v>
      </c>
      <c r="AU195" s="160" t="s">
        <v>88</v>
      </c>
      <c r="AV195" s="12" t="s">
        <v>88</v>
      </c>
      <c r="AW195" s="12" t="s">
        <v>31</v>
      </c>
      <c r="AX195" s="12" t="s">
        <v>75</v>
      </c>
      <c r="AY195" s="160" t="s">
        <v>138</v>
      </c>
    </row>
    <row r="196" spans="2:65" s="12" customFormat="1" ht="11.25">
      <c r="B196" s="158"/>
      <c r="D196" s="159" t="s">
        <v>147</v>
      </c>
      <c r="E196" s="160" t="s">
        <v>1</v>
      </c>
      <c r="F196" s="161" t="s">
        <v>328</v>
      </c>
      <c r="H196" s="162">
        <v>56.475000000000001</v>
      </c>
      <c r="I196" s="163"/>
      <c r="L196" s="158"/>
      <c r="M196" s="164"/>
      <c r="T196" s="165"/>
      <c r="AT196" s="160" t="s">
        <v>147</v>
      </c>
      <c r="AU196" s="160" t="s">
        <v>88</v>
      </c>
      <c r="AV196" s="12" t="s">
        <v>88</v>
      </c>
      <c r="AW196" s="12" t="s">
        <v>31</v>
      </c>
      <c r="AX196" s="12" t="s">
        <v>75</v>
      </c>
      <c r="AY196" s="160" t="s">
        <v>138</v>
      </c>
    </row>
    <row r="197" spans="2:65" s="12" customFormat="1" ht="11.25">
      <c r="B197" s="158"/>
      <c r="D197" s="159" t="s">
        <v>147</v>
      </c>
      <c r="E197" s="160" t="s">
        <v>1</v>
      </c>
      <c r="F197" s="161" t="s">
        <v>329</v>
      </c>
      <c r="H197" s="162">
        <v>28.3</v>
      </c>
      <c r="I197" s="163"/>
      <c r="L197" s="158"/>
      <c r="M197" s="164"/>
      <c r="T197" s="165"/>
      <c r="AT197" s="160" t="s">
        <v>147</v>
      </c>
      <c r="AU197" s="160" t="s">
        <v>88</v>
      </c>
      <c r="AV197" s="12" t="s">
        <v>88</v>
      </c>
      <c r="AW197" s="12" t="s">
        <v>31</v>
      </c>
      <c r="AX197" s="12" t="s">
        <v>75</v>
      </c>
      <c r="AY197" s="160" t="s">
        <v>138</v>
      </c>
    </row>
    <row r="198" spans="2:65" s="13" customFormat="1" ht="11.25">
      <c r="B198" s="166"/>
      <c r="D198" s="159" t="s">
        <v>147</v>
      </c>
      <c r="E198" s="167" t="s">
        <v>1</v>
      </c>
      <c r="F198" s="168" t="s">
        <v>150</v>
      </c>
      <c r="H198" s="169">
        <v>108.175</v>
      </c>
      <c r="I198" s="170"/>
      <c r="L198" s="166"/>
      <c r="M198" s="171"/>
      <c r="T198" s="172"/>
      <c r="AT198" s="167" t="s">
        <v>147</v>
      </c>
      <c r="AU198" s="167" t="s">
        <v>88</v>
      </c>
      <c r="AV198" s="13" t="s">
        <v>95</v>
      </c>
      <c r="AW198" s="13" t="s">
        <v>31</v>
      </c>
      <c r="AX198" s="13" t="s">
        <v>82</v>
      </c>
      <c r="AY198" s="167" t="s">
        <v>138</v>
      </c>
    </row>
    <row r="199" spans="2:65" s="1" customFormat="1" ht="24.2" customHeight="1">
      <c r="B199" s="143"/>
      <c r="C199" s="144" t="s">
        <v>228</v>
      </c>
      <c r="D199" s="144" t="s">
        <v>141</v>
      </c>
      <c r="E199" s="145" t="s">
        <v>330</v>
      </c>
      <c r="F199" s="146" t="s">
        <v>331</v>
      </c>
      <c r="G199" s="147" t="s">
        <v>144</v>
      </c>
      <c r="H199" s="148">
        <v>108.175</v>
      </c>
      <c r="I199" s="149"/>
      <c r="J199" s="150">
        <f>ROUND(I199*H199,2)</f>
        <v>0</v>
      </c>
      <c r="K199" s="151"/>
      <c r="L199" s="32"/>
      <c r="M199" s="152" t="s">
        <v>1</v>
      </c>
      <c r="N199" s="153" t="s">
        <v>41</v>
      </c>
      <c r="P199" s="154">
        <f>O199*H199</f>
        <v>0</v>
      </c>
      <c r="Q199" s="154">
        <v>1.3129999999999999E-2</v>
      </c>
      <c r="R199" s="154">
        <f>Q199*H199</f>
        <v>1.4203377499999998</v>
      </c>
      <c r="S199" s="154">
        <v>0</v>
      </c>
      <c r="T199" s="155">
        <f>S199*H199</f>
        <v>0</v>
      </c>
      <c r="AR199" s="156" t="s">
        <v>145</v>
      </c>
      <c r="AT199" s="156" t="s">
        <v>141</v>
      </c>
      <c r="AU199" s="156" t="s">
        <v>88</v>
      </c>
      <c r="AY199" s="17" t="s">
        <v>138</v>
      </c>
      <c r="BE199" s="157">
        <f>IF(N199="základná",J199,0)</f>
        <v>0</v>
      </c>
      <c r="BF199" s="157">
        <f>IF(N199="znížená",J199,0)</f>
        <v>0</v>
      </c>
      <c r="BG199" s="157">
        <f>IF(N199="zákl. prenesená",J199,0)</f>
        <v>0</v>
      </c>
      <c r="BH199" s="157">
        <f>IF(N199="zníž. prenesená",J199,0)</f>
        <v>0</v>
      </c>
      <c r="BI199" s="157">
        <f>IF(N199="nulová",J199,0)</f>
        <v>0</v>
      </c>
      <c r="BJ199" s="17" t="s">
        <v>88</v>
      </c>
      <c r="BK199" s="157">
        <f>ROUND(I199*H199,2)</f>
        <v>0</v>
      </c>
      <c r="BL199" s="17" t="s">
        <v>145</v>
      </c>
      <c r="BM199" s="156" t="s">
        <v>332</v>
      </c>
    </row>
    <row r="200" spans="2:65" s="12" customFormat="1" ht="11.25">
      <c r="B200" s="158"/>
      <c r="D200" s="159" t="s">
        <v>147</v>
      </c>
      <c r="E200" s="160" t="s">
        <v>1</v>
      </c>
      <c r="F200" s="161" t="s">
        <v>327</v>
      </c>
      <c r="H200" s="162">
        <v>23.4</v>
      </c>
      <c r="I200" s="163"/>
      <c r="L200" s="158"/>
      <c r="M200" s="164"/>
      <c r="T200" s="165"/>
      <c r="AT200" s="160" t="s">
        <v>147</v>
      </c>
      <c r="AU200" s="160" t="s">
        <v>88</v>
      </c>
      <c r="AV200" s="12" t="s">
        <v>88</v>
      </c>
      <c r="AW200" s="12" t="s">
        <v>31</v>
      </c>
      <c r="AX200" s="12" t="s">
        <v>75</v>
      </c>
      <c r="AY200" s="160" t="s">
        <v>138</v>
      </c>
    </row>
    <row r="201" spans="2:65" s="12" customFormat="1" ht="11.25">
      <c r="B201" s="158"/>
      <c r="D201" s="159" t="s">
        <v>147</v>
      </c>
      <c r="E201" s="160" t="s">
        <v>1</v>
      </c>
      <c r="F201" s="161" t="s">
        <v>328</v>
      </c>
      <c r="H201" s="162">
        <v>56.475000000000001</v>
      </c>
      <c r="I201" s="163"/>
      <c r="L201" s="158"/>
      <c r="M201" s="164"/>
      <c r="T201" s="165"/>
      <c r="AT201" s="160" t="s">
        <v>147</v>
      </c>
      <c r="AU201" s="160" t="s">
        <v>88</v>
      </c>
      <c r="AV201" s="12" t="s">
        <v>88</v>
      </c>
      <c r="AW201" s="12" t="s">
        <v>31</v>
      </c>
      <c r="AX201" s="12" t="s">
        <v>75</v>
      </c>
      <c r="AY201" s="160" t="s">
        <v>138</v>
      </c>
    </row>
    <row r="202" spans="2:65" s="12" customFormat="1" ht="11.25">
      <c r="B202" s="158"/>
      <c r="D202" s="159" t="s">
        <v>147</v>
      </c>
      <c r="E202" s="160" t="s">
        <v>1</v>
      </c>
      <c r="F202" s="161" t="s">
        <v>329</v>
      </c>
      <c r="H202" s="162">
        <v>28.3</v>
      </c>
      <c r="I202" s="163"/>
      <c r="L202" s="158"/>
      <c r="M202" s="164"/>
      <c r="T202" s="165"/>
      <c r="AT202" s="160" t="s">
        <v>147</v>
      </c>
      <c r="AU202" s="160" t="s">
        <v>88</v>
      </c>
      <c r="AV202" s="12" t="s">
        <v>88</v>
      </c>
      <c r="AW202" s="12" t="s">
        <v>31</v>
      </c>
      <c r="AX202" s="12" t="s">
        <v>75</v>
      </c>
      <c r="AY202" s="160" t="s">
        <v>138</v>
      </c>
    </row>
    <row r="203" spans="2:65" s="13" customFormat="1" ht="11.25">
      <c r="B203" s="166"/>
      <c r="D203" s="159" t="s">
        <v>147</v>
      </c>
      <c r="E203" s="167" t="s">
        <v>1</v>
      </c>
      <c r="F203" s="168" t="s">
        <v>150</v>
      </c>
      <c r="H203" s="169">
        <v>108.175</v>
      </c>
      <c r="I203" s="170"/>
      <c r="L203" s="166"/>
      <c r="M203" s="171"/>
      <c r="T203" s="172"/>
      <c r="AT203" s="167" t="s">
        <v>147</v>
      </c>
      <c r="AU203" s="167" t="s">
        <v>88</v>
      </c>
      <c r="AV203" s="13" t="s">
        <v>95</v>
      </c>
      <c r="AW203" s="13" t="s">
        <v>31</v>
      </c>
      <c r="AX203" s="13" t="s">
        <v>82</v>
      </c>
      <c r="AY203" s="167" t="s">
        <v>138</v>
      </c>
    </row>
    <row r="204" spans="2:65" s="1" customFormat="1" ht="33" customHeight="1">
      <c r="B204" s="143"/>
      <c r="C204" s="144" t="s">
        <v>237</v>
      </c>
      <c r="D204" s="144" t="s">
        <v>141</v>
      </c>
      <c r="E204" s="145" t="s">
        <v>333</v>
      </c>
      <c r="F204" s="146" t="s">
        <v>334</v>
      </c>
      <c r="G204" s="147" t="s">
        <v>144</v>
      </c>
      <c r="H204" s="148">
        <v>34</v>
      </c>
      <c r="I204" s="149"/>
      <c r="J204" s="150">
        <f>ROUND(I204*H204,2)</f>
        <v>0</v>
      </c>
      <c r="K204" s="151"/>
      <c r="L204" s="32"/>
      <c r="M204" s="152" t="s">
        <v>1</v>
      </c>
      <c r="N204" s="153" t="s">
        <v>41</v>
      </c>
      <c r="P204" s="154">
        <f>O204*H204</f>
        <v>0</v>
      </c>
      <c r="Q204" s="154">
        <v>4.4880000000000003E-2</v>
      </c>
      <c r="R204" s="154">
        <f>Q204*H204</f>
        <v>1.5259200000000002</v>
      </c>
      <c r="S204" s="154">
        <v>0</v>
      </c>
      <c r="T204" s="155">
        <f>S204*H204</f>
        <v>0</v>
      </c>
      <c r="AR204" s="156" t="s">
        <v>145</v>
      </c>
      <c r="AT204" s="156" t="s">
        <v>141</v>
      </c>
      <c r="AU204" s="156" t="s">
        <v>88</v>
      </c>
      <c r="AY204" s="17" t="s">
        <v>138</v>
      </c>
      <c r="BE204" s="157">
        <f>IF(N204="základná",J204,0)</f>
        <v>0</v>
      </c>
      <c r="BF204" s="157">
        <f>IF(N204="znížená",J204,0)</f>
        <v>0</v>
      </c>
      <c r="BG204" s="157">
        <f>IF(N204="zákl. prenesená",J204,0)</f>
        <v>0</v>
      </c>
      <c r="BH204" s="157">
        <f>IF(N204="zníž. prenesená",J204,0)</f>
        <v>0</v>
      </c>
      <c r="BI204" s="157">
        <f>IF(N204="nulová",J204,0)</f>
        <v>0</v>
      </c>
      <c r="BJ204" s="17" t="s">
        <v>88</v>
      </c>
      <c r="BK204" s="157">
        <f>ROUND(I204*H204,2)</f>
        <v>0</v>
      </c>
      <c r="BL204" s="17" t="s">
        <v>145</v>
      </c>
      <c r="BM204" s="156" t="s">
        <v>335</v>
      </c>
    </row>
    <row r="205" spans="2:65" s="12" customFormat="1" ht="11.25">
      <c r="B205" s="158"/>
      <c r="D205" s="159" t="s">
        <v>147</v>
      </c>
      <c r="E205" s="160" t="s">
        <v>1</v>
      </c>
      <c r="F205" s="161" t="s">
        <v>336</v>
      </c>
      <c r="H205" s="162">
        <v>34</v>
      </c>
      <c r="I205" s="163"/>
      <c r="L205" s="158"/>
      <c r="M205" s="164"/>
      <c r="T205" s="165"/>
      <c r="AT205" s="160" t="s">
        <v>147</v>
      </c>
      <c r="AU205" s="160" t="s">
        <v>88</v>
      </c>
      <c r="AV205" s="12" t="s">
        <v>88</v>
      </c>
      <c r="AW205" s="12" t="s">
        <v>31</v>
      </c>
      <c r="AX205" s="12" t="s">
        <v>82</v>
      </c>
      <c r="AY205" s="160" t="s">
        <v>138</v>
      </c>
    </row>
    <row r="206" spans="2:65" s="1" customFormat="1" ht="24.2" customHeight="1">
      <c r="B206" s="143"/>
      <c r="C206" s="144" t="s">
        <v>244</v>
      </c>
      <c r="D206" s="144" t="s">
        <v>141</v>
      </c>
      <c r="E206" s="145" t="s">
        <v>337</v>
      </c>
      <c r="F206" s="146" t="s">
        <v>338</v>
      </c>
      <c r="G206" s="147" t="s">
        <v>144</v>
      </c>
      <c r="H206" s="148">
        <v>34</v>
      </c>
      <c r="I206" s="149"/>
      <c r="J206" s="150">
        <f>ROUND(I206*H206,2)</f>
        <v>0</v>
      </c>
      <c r="K206" s="151"/>
      <c r="L206" s="32"/>
      <c r="M206" s="152" t="s">
        <v>1</v>
      </c>
      <c r="N206" s="153" t="s">
        <v>41</v>
      </c>
      <c r="P206" s="154">
        <f>O206*H206</f>
        <v>0</v>
      </c>
      <c r="Q206" s="154">
        <v>3.5E-4</v>
      </c>
      <c r="R206" s="154">
        <f>Q206*H206</f>
        <v>1.1899999999999999E-2</v>
      </c>
      <c r="S206" s="154">
        <v>0</v>
      </c>
      <c r="T206" s="155">
        <f>S206*H206</f>
        <v>0</v>
      </c>
      <c r="AR206" s="156" t="s">
        <v>145</v>
      </c>
      <c r="AT206" s="156" t="s">
        <v>141</v>
      </c>
      <c r="AU206" s="156" t="s">
        <v>88</v>
      </c>
      <c r="AY206" s="17" t="s">
        <v>138</v>
      </c>
      <c r="BE206" s="157">
        <f>IF(N206="základná",J206,0)</f>
        <v>0</v>
      </c>
      <c r="BF206" s="157">
        <f>IF(N206="znížená",J206,0)</f>
        <v>0</v>
      </c>
      <c r="BG206" s="157">
        <f>IF(N206="zákl. prenesená",J206,0)</f>
        <v>0</v>
      </c>
      <c r="BH206" s="157">
        <f>IF(N206="zníž. prenesená",J206,0)</f>
        <v>0</v>
      </c>
      <c r="BI206" s="157">
        <f>IF(N206="nulová",J206,0)</f>
        <v>0</v>
      </c>
      <c r="BJ206" s="17" t="s">
        <v>88</v>
      </c>
      <c r="BK206" s="157">
        <f>ROUND(I206*H206,2)</f>
        <v>0</v>
      </c>
      <c r="BL206" s="17" t="s">
        <v>145</v>
      </c>
      <c r="BM206" s="156" t="s">
        <v>339</v>
      </c>
    </row>
    <row r="207" spans="2:65" s="12" customFormat="1" ht="11.25">
      <c r="B207" s="158"/>
      <c r="D207" s="159" t="s">
        <v>147</v>
      </c>
      <c r="E207" s="160" t="s">
        <v>1</v>
      </c>
      <c r="F207" s="161" t="s">
        <v>336</v>
      </c>
      <c r="H207" s="162">
        <v>34</v>
      </c>
      <c r="I207" s="163"/>
      <c r="L207" s="158"/>
      <c r="M207" s="164"/>
      <c r="T207" s="165"/>
      <c r="AT207" s="160" t="s">
        <v>147</v>
      </c>
      <c r="AU207" s="160" t="s">
        <v>88</v>
      </c>
      <c r="AV207" s="12" t="s">
        <v>88</v>
      </c>
      <c r="AW207" s="12" t="s">
        <v>31</v>
      </c>
      <c r="AX207" s="12" t="s">
        <v>82</v>
      </c>
      <c r="AY207" s="160" t="s">
        <v>138</v>
      </c>
    </row>
    <row r="208" spans="2:65" s="1" customFormat="1" ht="24.2" customHeight="1">
      <c r="B208" s="143"/>
      <c r="C208" s="144" t="s">
        <v>340</v>
      </c>
      <c r="D208" s="144" t="s">
        <v>141</v>
      </c>
      <c r="E208" s="145" t="s">
        <v>341</v>
      </c>
      <c r="F208" s="146" t="s">
        <v>342</v>
      </c>
      <c r="G208" s="147" t="s">
        <v>144</v>
      </c>
      <c r="H208" s="148">
        <v>34</v>
      </c>
      <c r="I208" s="149"/>
      <c r="J208" s="150">
        <f>ROUND(I208*H208,2)</f>
        <v>0</v>
      </c>
      <c r="K208" s="151"/>
      <c r="L208" s="32"/>
      <c r="M208" s="152" t="s">
        <v>1</v>
      </c>
      <c r="N208" s="153" t="s">
        <v>41</v>
      </c>
      <c r="P208" s="154">
        <f>O208*H208</f>
        <v>0</v>
      </c>
      <c r="Q208" s="154">
        <v>0</v>
      </c>
      <c r="R208" s="154">
        <f>Q208*H208</f>
        <v>0</v>
      </c>
      <c r="S208" s="154">
        <v>0</v>
      </c>
      <c r="T208" s="155">
        <f>S208*H208</f>
        <v>0</v>
      </c>
      <c r="AR208" s="156" t="s">
        <v>145</v>
      </c>
      <c r="AT208" s="156" t="s">
        <v>141</v>
      </c>
      <c r="AU208" s="156" t="s">
        <v>88</v>
      </c>
      <c r="AY208" s="17" t="s">
        <v>138</v>
      </c>
      <c r="BE208" s="157">
        <f>IF(N208="základná",J208,0)</f>
        <v>0</v>
      </c>
      <c r="BF208" s="157">
        <f>IF(N208="znížená",J208,0)</f>
        <v>0</v>
      </c>
      <c r="BG208" s="157">
        <f>IF(N208="zákl. prenesená",J208,0)</f>
        <v>0</v>
      </c>
      <c r="BH208" s="157">
        <f>IF(N208="zníž. prenesená",J208,0)</f>
        <v>0</v>
      </c>
      <c r="BI208" s="157">
        <f>IF(N208="nulová",J208,0)</f>
        <v>0</v>
      </c>
      <c r="BJ208" s="17" t="s">
        <v>88</v>
      </c>
      <c r="BK208" s="157">
        <f>ROUND(I208*H208,2)</f>
        <v>0</v>
      </c>
      <c r="BL208" s="17" t="s">
        <v>145</v>
      </c>
      <c r="BM208" s="156" t="s">
        <v>343</v>
      </c>
    </row>
    <row r="209" spans="2:65" s="12" customFormat="1" ht="11.25">
      <c r="B209" s="158"/>
      <c r="D209" s="159" t="s">
        <v>147</v>
      </c>
      <c r="E209" s="160" t="s">
        <v>1</v>
      </c>
      <c r="F209" s="161" t="s">
        <v>336</v>
      </c>
      <c r="H209" s="162">
        <v>34</v>
      </c>
      <c r="I209" s="163"/>
      <c r="L209" s="158"/>
      <c r="M209" s="164"/>
      <c r="T209" s="165"/>
      <c r="AT209" s="160" t="s">
        <v>147</v>
      </c>
      <c r="AU209" s="160" t="s">
        <v>88</v>
      </c>
      <c r="AV209" s="12" t="s">
        <v>88</v>
      </c>
      <c r="AW209" s="12" t="s">
        <v>31</v>
      </c>
      <c r="AX209" s="12" t="s">
        <v>82</v>
      </c>
      <c r="AY209" s="160" t="s">
        <v>138</v>
      </c>
    </row>
    <row r="210" spans="2:65" s="1" customFormat="1" ht="33" customHeight="1">
      <c r="B210" s="143"/>
      <c r="C210" s="144" t="s">
        <v>7</v>
      </c>
      <c r="D210" s="144" t="s">
        <v>141</v>
      </c>
      <c r="E210" s="145" t="s">
        <v>344</v>
      </c>
      <c r="F210" s="146" t="s">
        <v>345</v>
      </c>
      <c r="G210" s="147" t="s">
        <v>144</v>
      </c>
      <c r="H210" s="148">
        <v>93.15</v>
      </c>
      <c r="I210" s="149"/>
      <c r="J210" s="150">
        <f>ROUND(I210*H210,2)</f>
        <v>0</v>
      </c>
      <c r="K210" s="151"/>
      <c r="L210" s="32"/>
      <c r="M210" s="152" t="s">
        <v>1</v>
      </c>
      <c r="N210" s="153" t="s">
        <v>41</v>
      </c>
      <c r="P210" s="154">
        <f>O210*H210</f>
        <v>0</v>
      </c>
      <c r="Q210" s="154">
        <v>1.299E-2</v>
      </c>
      <c r="R210" s="154">
        <f>Q210*H210</f>
        <v>1.2100185000000001</v>
      </c>
      <c r="S210" s="154">
        <v>0</v>
      </c>
      <c r="T210" s="155">
        <f>S210*H210</f>
        <v>0</v>
      </c>
      <c r="AR210" s="156" t="s">
        <v>145</v>
      </c>
      <c r="AT210" s="156" t="s">
        <v>141</v>
      </c>
      <c r="AU210" s="156" t="s">
        <v>88</v>
      </c>
      <c r="AY210" s="17" t="s">
        <v>138</v>
      </c>
      <c r="BE210" s="157">
        <f>IF(N210="základná",J210,0)</f>
        <v>0</v>
      </c>
      <c r="BF210" s="157">
        <f>IF(N210="znížená",J210,0)</f>
        <v>0</v>
      </c>
      <c r="BG210" s="157">
        <f>IF(N210="zákl. prenesená",J210,0)</f>
        <v>0</v>
      </c>
      <c r="BH210" s="157">
        <f>IF(N210="zníž. prenesená",J210,0)</f>
        <v>0</v>
      </c>
      <c r="BI210" s="157">
        <f>IF(N210="nulová",J210,0)</f>
        <v>0</v>
      </c>
      <c r="BJ210" s="17" t="s">
        <v>88</v>
      </c>
      <c r="BK210" s="157">
        <f>ROUND(I210*H210,2)</f>
        <v>0</v>
      </c>
      <c r="BL210" s="17" t="s">
        <v>145</v>
      </c>
      <c r="BM210" s="156" t="s">
        <v>346</v>
      </c>
    </row>
    <row r="211" spans="2:65" s="12" customFormat="1" ht="11.25">
      <c r="B211" s="158"/>
      <c r="D211" s="159" t="s">
        <v>147</v>
      </c>
      <c r="E211" s="160" t="s">
        <v>1</v>
      </c>
      <c r="F211" s="161" t="s">
        <v>347</v>
      </c>
      <c r="H211" s="162">
        <v>93.15</v>
      </c>
      <c r="I211" s="163"/>
      <c r="L211" s="158"/>
      <c r="M211" s="164"/>
      <c r="T211" s="165"/>
      <c r="AT211" s="160" t="s">
        <v>147</v>
      </c>
      <c r="AU211" s="160" t="s">
        <v>88</v>
      </c>
      <c r="AV211" s="12" t="s">
        <v>88</v>
      </c>
      <c r="AW211" s="12" t="s">
        <v>31</v>
      </c>
      <c r="AX211" s="12" t="s">
        <v>82</v>
      </c>
      <c r="AY211" s="160" t="s">
        <v>138</v>
      </c>
    </row>
    <row r="212" spans="2:65" s="1" customFormat="1" ht="24.2" customHeight="1">
      <c r="B212" s="143"/>
      <c r="C212" s="144" t="s">
        <v>348</v>
      </c>
      <c r="D212" s="144" t="s">
        <v>141</v>
      </c>
      <c r="E212" s="145" t="s">
        <v>349</v>
      </c>
      <c r="F212" s="146" t="s">
        <v>350</v>
      </c>
      <c r="G212" s="147" t="s">
        <v>144</v>
      </c>
      <c r="H212" s="148">
        <v>50.29</v>
      </c>
      <c r="I212" s="149"/>
      <c r="J212" s="150">
        <f>ROUND(I212*H212,2)</f>
        <v>0</v>
      </c>
      <c r="K212" s="151"/>
      <c r="L212" s="32"/>
      <c r="M212" s="152" t="s">
        <v>1</v>
      </c>
      <c r="N212" s="153" t="s">
        <v>41</v>
      </c>
      <c r="P212" s="154">
        <f>O212*H212</f>
        <v>0</v>
      </c>
      <c r="Q212" s="154">
        <v>0</v>
      </c>
      <c r="R212" s="154">
        <f>Q212*H212</f>
        <v>0</v>
      </c>
      <c r="S212" s="154">
        <v>0</v>
      </c>
      <c r="T212" s="155">
        <f>S212*H212</f>
        <v>0</v>
      </c>
      <c r="AR212" s="156" t="s">
        <v>145</v>
      </c>
      <c r="AT212" s="156" t="s">
        <v>141</v>
      </c>
      <c r="AU212" s="156" t="s">
        <v>88</v>
      </c>
      <c r="AY212" s="17" t="s">
        <v>138</v>
      </c>
      <c r="BE212" s="157">
        <f>IF(N212="základná",J212,0)</f>
        <v>0</v>
      </c>
      <c r="BF212" s="157">
        <f>IF(N212="znížená",J212,0)</f>
        <v>0</v>
      </c>
      <c r="BG212" s="157">
        <f>IF(N212="zákl. prenesená",J212,0)</f>
        <v>0</v>
      </c>
      <c r="BH212" s="157">
        <f>IF(N212="zníž. prenesená",J212,0)</f>
        <v>0</v>
      </c>
      <c r="BI212" s="157">
        <f>IF(N212="nulová",J212,0)</f>
        <v>0</v>
      </c>
      <c r="BJ212" s="17" t="s">
        <v>88</v>
      </c>
      <c r="BK212" s="157">
        <f>ROUND(I212*H212,2)</f>
        <v>0</v>
      </c>
      <c r="BL212" s="17" t="s">
        <v>145</v>
      </c>
      <c r="BM212" s="156" t="s">
        <v>351</v>
      </c>
    </row>
    <row r="213" spans="2:65" s="12" customFormat="1" ht="11.25">
      <c r="B213" s="158"/>
      <c r="D213" s="159" t="s">
        <v>147</v>
      </c>
      <c r="E213" s="160" t="s">
        <v>1</v>
      </c>
      <c r="F213" s="161" t="s">
        <v>318</v>
      </c>
      <c r="H213" s="162">
        <v>6.36</v>
      </c>
      <c r="I213" s="163"/>
      <c r="L213" s="158"/>
      <c r="M213" s="164"/>
      <c r="T213" s="165"/>
      <c r="AT213" s="160" t="s">
        <v>147</v>
      </c>
      <c r="AU213" s="160" t="s">
        <v>88</v>
      </c>
      <c r="AV213" s="12" t="s">
        <v>88</v>
      </c>
      <c r="AW213" s="12" t="s">
        <v>31</v>
      </c>
      <c r="AX213" s="12" t="s">
        <v>75</v>
      </c>
      <c r="AY213" s="160" t="s">
        <v>138</v>
      </c>
    </row>
    <row r="214" spans="2:65" s="12" customFormat="1" ht="11.25">
      <c r="B214" s="158"/>
      <c r="D214" s="159" t="s">
        <v>147</v>
      </c>
      <c r="E214" s="160" t="s">
        <v>1</v>
      </c>
      <c r="F214" s="161" t="s">
        <v>319</v>
      </c>
      <c r="H214" s="162">
        <v>33.93</v>
      </c>
      <c r="I214" s="163"/>
      <c r="L214" s="158"/>
      <c r="M214" s="164"/>
      <c r="T214" s="165"/>
      <c r="AT214" s="160" t="s">
        <v>147</v>
      </c>
      <c r="AU214" s="160" t="s">
        <v>88</v>
      </c>
      <c r="AV214" s="12" t="s">
        <v>88</v>
      </c>
      <c r="AW214" s="12" t="s">
        <v>31</v>
      </c>
      <c r="AX214" s="12" t="s">
        <v>75</v>
      </c>
      <c r="AY214" s="160" t="s">
        <v>138</v>
      </c>
    </row>
    <row r="215" spans="2:65" s="12" customFormat="1" ht="11.25">
      <c r="B215" s="158"/>
      <c r="D215" s="159" t="s">
        <v>147</v>
      </c>
      <c r="E215" s="160" t="s">
        <v>1</v>
      </c>
      <c r="F215" s="161" t="s">
        <v>320</v>
      </c>
      <c r="H215" s="162">
        <v>10</v>
      </c>
      <c r="I215" s="163"/>
      <c r="L215" s="158"/>
      <c r="M215" s="164"/>
      <c r="T215" s="165"/>
      <c r="AT215" s="160" t="s">
        <v>147</v>
      </c>
      <c r="AU215" s="160" t="s">
        <v>88</v>
      </c>
      <c r="AV215" s="12" t="s">
        <v>88</v>
      </c>
      <c r="AW215" s="12" t="s">
        <v>31</v>
      </c>
      <c r="AX215" s="12" t="s">
        <v>75</v>
      </c>
      <c r="AY215" s="160" t="s">
        <v>138</v>
      </c>
    </row>
    <row r="216" spans="2:65" s="13" customFormat="1" ht="11.25">
      <c r="B216" s="166"/>
      <c r="D216" s="159" t="s">
        <v>147</v>
      </c>
      <c r="E216" s="167" t="s">
        <v>1</v>
      </c>
      <c r="F216" s="168" t="s">
        <v>150</v>
      </c>
      <c r="H216" s="169">
        <v>50.29</v>
      </c>
      <c r="I216" s="170"/>
      <c r="L216" s="166"/>
      <c r="M216" s="171"/>
      <c r="T216" s="172"/>
      <c r="AT216" s="167" t="s">
        <v>147</v>
      </c>
      <c r="AU216" s="167" t="s">
        <v>88</v>
      </c>
      <c r="AV216" s="13" t="s">
        <v>95</v>
      </c>
      <c r="AW216" s="13" t="s">
        <v>31</v>
      </c>
      <c r="AX216" s="13" t="s">
        <v>82</v>
      </c>
      <c r="AY216" s="167" t="s">
        <v>138</v>
      </c>
    </row>
    <row r="217" spans="2:65" s="1" customFormat="1" ht="24.2" customHeight="1">
      <c r="B217" s="143"/>
      <c r="C217" s="189" t="s">
        <v>352</v>
      </c>
      <c r="D217" s="189" t="s">
        <v>353</v>
      </c>
      <c r="E217" s="190" t="s">
        <v>354</v>
      </c>
      <c r="F217" s="191" t="s">
        <v>355</v>
      </c>
      <c r="G217" s="192" t="s">
        <v>356</v>
      </c>
      <c r="H217" s="193">
        <v>50.29</v>
      </c>
      <c r="I217" s="194"/>
      <c r="J217" s="195">
        <f>ROUND(I217*H217,2)</f>
        <v>0</v>
      </c>
      <c r="K217" s="196"/>
      <c r="L217" s="197"/>
      <c r="M217" s="198" t="s">
        <v>1</v>
      </c>
      <c r="N217" s="199" t="s">
        <v>41</v>
      </c>
      <c r="P217" s="154">
        <f>O217*H217</f>
        <v>0</v>
      </c>
      <c r="Q217" s="154">
        <v>1E-3</v>
      </c>
      <c r="R217" s="154">
        <f>Q217*H217</f>
        <v>5.0290000000000001E-2</v>
      </c>
      <c r="S217" s="154">
        <v>0</v>
      </c>
      <c r="T217" s="155">
        <f>S217*H217</f>
        <v>0</v>
      </c>
      <c r="AR217" s="156" t="s">
        <v>188</v>
      </c>
      <c r="AT217" s="156" t="s">
        <v>353</v>
      </c>
      <c r="AU217" s="156" t="s">
        <v>88</v>
      </c>
      <c r="AY217" s="17" t="s">
        <v>138</v>
      </c>
      <c r="BE217" s="157">
        <f>IF(N217="základná",J217,0)</f>
        <v>0</v>
      </c>
      <c r="BF217" s="157">
        <f>IF(N217="znížená",J217,0)</f>
        <v>0</v>
      </c>
      <c r="BG217" s="157">
        <f>IF(N217="zákl. prenesená",J217,0)</f>
        <v>0</v>
      </c>
      <c r="BH217" s="157">
        <f>IF(N217="zníž. prenesená",J217,0)</f>
        <v>0</v>
      </c>
      <c r="BI217" s="157">
        <f>IF(N217="nulová",J217,0)</f>
        <v>0</v>
      </c>
      <c r="BJ217" s="17" t="s">
        <v>88</v>
      </c>
      <c r="BK217" s="157">
        <f>ROUND(I217*H217,2)</f>
        <v>0</v>
      </c>
      <c r="BL217" s="17" t="s">
        <v>145</v>
      </c>
      <c r="BM217" s="156" t="s">
        <v>357</v>
      </c>
    </row>
    <row r="218" spans="2:65" s="1" customFormat="1" ht="24.2" customHeight="1">
      <c r="B218" s="143"/>
      <c r="C218" s="144" t="s">
        <v>358</v>
      </c>
      <c r="D218" s="144" t="s">
        <v>141</v>
      </c>
      <c r="E218" s="145" t="s">
        <v>359</v>
      </c>
      <c r="F218" s="146" t="s">
        <v>360</v>
      </c>
      <c r="G218" s="147" t="s">
        <v>144</v>
      </c>
      <c r="H218" s="148">
        <v>50.29</v>
      </c>
      <c r="I218" s="149"/>
      <c r="J218" s="150">
        <f>ROUND(I218*H218,2)</f>
        <v>0</v>
      </c>
      <c r="K218" s="151"/>
      <c r="L218" s="32"/>
      <c r="M218" s="152" t="s">
        <v>1</v>
      </c>
      <c r="N218" s="153" t="s">
        <v>41</v>
      </c>
      <c r="P218" s="154">
        <f>O218*H218</f>
        <v>0</v>
      </c>
      <c r="Q218" s="154">
        <v>9.7850000000000006E-2</v>
      </c>
      <c r="R218" s="154">
        <f>Q218*H218</f>
        <v>4.9208765000000003</v>
      </c>
      <c r="S218" s="154">
        <v>0</v>
      </c>
      <c r="T218" s="155">
        <f>S218*H218</f>
        <v>0</v>
      </c>
      <c r="AR218" s="156" t="s">
        <v>145</v>
      </c>
      <c r="AT218" s="156" t="s">
        <v>141</v>
      </c>
      <c r="AU218" s="156" t="s">
        <v>88</v>
      </c>
      <c r="AY218" s="17" t="s">
        <v>138</v>
      </c>
      <c r="BE218" s="157">
        <f>IF(N218="základná",J218,0)</f>
        <v>0</v>
      </c>
      <c r="BF218" s="157">
        <f>IF(N218="znížená",J218,0)</f>
        <v>0</v>
      </c>
      <c r="BG218" s="157">
        <f>IF(N218="zákl. prenesená",J218,0)</f>
        <v>0</v>
      </c>
      <c r="BH218" s="157">
        <f>IF(N218="zníž. prenesená",J218,0)</f>
        <v>0</v>
      </c>
      <c r="BI218" s="157">
        <f>IF(N218="nulová",J218,0)</f>
        <v>0</v>
      </c>
      <c r="BJ218" s="17" t="s">
        <v>88</v>
      </c>
      <c r="BK218" s="157">
        <f>ROUND(I218*H218,2)</f>
        <v>0</v>
      </c>
      <c r="BL218" s="17" t="s">
        <v>145</v>
      </c>
      <c r="BM218" s="156" t="s">
        <v>361</v>
      </c>
    </row>
    <row r="219" spans="2:65" s="12" customFormat="1" ht="11.25">
      <c r="B219" s="158"/>
      <c r="D219" s="159" t="s">
        <v>147</v>
      </c>
      <c r="E219" s="160" t="s">
        <v>1</v>
      </c>
      <c r="F219" s="161" t="s">
        <v>318</v>
      </c>
      <c r="H219" s="162">
        <v>6.36</v>
      </c>
      <c r="I219" s="163"/>
      <c r="L219" s="158"/>
      <c r="M219" s="164"/>
      <c r="T219" s="165"/>
      <c r="AT219" s="160" t="s">
        <v>147</v>
      </c>
      <c r="AU219" s="160" t="s">
        <v>88</v>
      </c>
      <c r="AV219" s="12" t="s">
        <v>88</v>
      </c>
      <c r="AW219" s="12" t="s">
        <v>31</v>
      </c>
      <c r="AX219" s="12" t="s">
        <v>75</v>
      </c>
      <c r="AY219" s="160" t="s">
        <v>138</v>
      </c>
    </row>
    <row r="220" spans="2:65" s="12" customFormat="1" ht="11.25">
      <c r="B220" s="158"/>
      <c r="D220" s="159" t="s">
        <v>147</v>
      </c>
      <c r="E220" s="160" t="s">
        <v>1</v>
      </c>
      <c r="F220" s="161" t="s">
        <v>319</v>
      </c>
      <c r="H220" s="162">
        <v>33.93</v>
      </c>
      <c r="I220" s="163"/>
      <c r="L220" s="158"/>
      <c r="M220" s="164"/>
      <c r="T220" s="165"/>
      <c r="AT220" s="160" t="s">
        <v>147</v>
      </c>
      <c r="AU220" s="160" t="s">
        <v>88</v>
      </c>
      <c r="AV220" s="12" t="s">
        <v>88</v>
      </c>
      <c r="AW220" s="12" t="s">
        <v>31</v>
      </c>
      <c r="AX220" s="12" t="s">
        <v>75</v>
      </c>
      <c r="AY220" s="160" t="s">
        <v>138</v>
      </c>
    </row>
    <row r="221" spans="2:65" s="12" customFormat="1" ht="11.25">
      <c r="B221" s="158"/>
      <c r="D221" s="159" t="s">
        <v>147</v>
      </c>
      <c r="E221" s="160" t="s">
        <v>1</v>
      </c>
      <c r="F221" s="161" t="s">
        <v>320</v>
      </c>
      <c r="H221" s="162">
        <v>10</v>
      </c>
      <c r="I221" s="163"/>
      <c r="L221" s="158"/>
      <c r="M221" s="164"/>
      <c r="T221" s="165"/>
      <c r="AT221" s="160" t="s">
        <v>147</v>
      </c>
      <c r="AU221" s="160" t="s">
        <v>88</v>
      </c>
      <c r="AV221" s="12" t="s">
        <v>88</v>
      </c>
      <c r="AW221" s="12" t="s">
        <v>31</v>
      </c>
      <c r="AX221" s="12" t="s">
        <v>75</v>
      </c>
      <c r="AY221" s="160" t="s">
        <v>138</v>
      </c>
    </row>
    <row r="222" spans="2:65" s="13" customFormat="1" ht="11.25">
      <c r="B222" s="166"/>
      <c r="D222" s="159" t="s">
        <v>147</v>
      </c>
      <c r="E222" s="167" t="s">
        <v>1</v>
      </c>
      <c r="F222" s="168" t="s">
        <v>150</v>
      </c>
      <c r="H222" s="169">
        <v>50.29</v>
      </c>
      <c r="I222" s="170"/>
      <c r="L222" s="166"/>
      <c r="M222" s="171"/>
      <c r="T222" s="172"/>
      <c r="AT222" s="167" t="s">
        <v>147</v>
      </c>
      <c r="AU222" s="167" t="s">
        <v>88</v>
      </c>
      <c r="AV222" s="13" t="s">
        <v>95</v>
      </c>
      <c r="AW222" s="13" t="s">
        <v>31</v>
      </c>
      <c r="AX222" s="13" t="s">
        <v>82</v>
      </c>
      <c r="AY222" s="167" t="s">
        <v>138</v>
      </c>
    </row>
    <row r="223" spans="2:65" s="1" customFormat="1" ht="24.2" customHeight="1">
      <c r="B223" s="143"/>
      <c r="C223" s="144" t="s">
        <v>362</v>
      </c>
      <c r="D223" s="144" t="s">
        <v>141</v>
      </c>
      <c r="E223" s="145" t="s">
        <v>363</v>
      </c>
      <c r="F223" s="146" t="s">
        <v>364</v>
      </c>
      <c r="G223" s="147" t="s">
        <v>365</v>
      </c>
      <c r="H223" s="148">
        <v>3</v>
      </c>
      <c r="I223" s="149"/>
      <c r="J223" s="150">
        <f>ROUND(I223*H223,2)</f>
        <v>0</v>
      </c>
      <c r="K223" s="151"/>
      <c r="L223" s="32"/>
      <c r="M223" s="152" t="s">
        <v>1</v>
      </c>
      <c r="N223" s="153" t="s">
        <v>41</v>
      </c>
      <c r="P223" s="154">
        <f>O223*H223</f>
        <v>0</v>
      </c>
      <c r="Q223" s="154">
        <v>1.7500000000000002E-2</v>
      </c>
      <c r="R223" s="154">
        <f>Q223*H223</f>
        <v>5.2500000000000005E-2</v>
      </c>
      <c r="S223" s="154">
        <v>0</v>
      </c>
      <c r="T223" s="155">
        <f>S223*H223</f>
        <v>0</v>
      </c>
      <c r="AR223" s="156" t="s">
        <v>145</v>
      </c>
      <c r="AT223" s="156" t="s">
        <v>141</v>
      </c>
      <c r="AU223" s="156" t="s">
        <v>88</v>
      </c>
      <c r="AY223" s="17" t="s">
        <v>138</v>
      </c>
      <c r="BE223" s="157">
        <f>IF(N223="základná",J223,0)</f>
        <v>0</v>
      </c>
      <c r="BF223" s="157">
        <f>IF(N223="znížená",J223,0)</f>
        <v>0</v>
      </c>
      <c r="BG223" s="157">
        <f>IF(N223="zákl. prenesená",J223,0)</f>
        <v>0</v>
      </c>
      <c r="BH223" s="157">
        <f>IF(N223="zníž. prenesená",J223,0)</f>
        <v>0</v>
      </c>
      <c r="BI223" s="157">
        <f>IF(N223="nulová",J223,0)</f>
        <v>0</v>
      </c>
      <c r="BJ223" s="17" t="s">
        <v>88</v>
      </c>
      <c r="BK223" s="157">
        <f>ROUND(I223*H223,2)</f>
        <v>0</v>
      </c>
      <c r="BL223" s="17" t="s">
        <v>145</v>
      </c>
      <c r="BM223" s="156" t="s">
        <v>366</v>
      </c>
    </row>
    <row r="224" spans="2:65" s="12" customFormat="1" ht="11.25">
      <c r="B224" s="158"/>
      <c r="D224" s="159" t="s">
        <v>147</v>
      </c>
      <c r="E224" s="160" t="s">
        <v>1</v>
      </c>
      <c r="F224" s="161" t="s">
        <v>367</v>
      </c>
      <c r="H224" s="162">
        <v>3</v>
      </c>
      <c r="I224" s="163"/>
      <c r="L224" s="158"/>
      <c r="M224" s="164"/>
      <c r="T224" s="165"/>
      <c r="AT224" s="160" t="s">
        <v>147</v>
      </c>
      <c r="AU224" s="160" t="s">
        <v>88</v>
      </c>
      <c r="AV224" s="12" t="s">
        <v>88</v>
      </c>
      <c r="AW224" s="12" t="s">
        <v>31</v>
      </c>
      <c r="AX224" s="12" t="s">
        <v>82</v>
      </c>
      <c r="AY224" s="160" t="s">
        <v>138</v>
      </c>
    </row>
    <row r="225" spans="2:65" s="1" customFormat="1" ht="21.75" customHeight="1">
      <c r="B225" s="143"/>
      <c r="C225" s="189" t="s">
        <v>368</v>
      </c>
      <c r="D225" s="189" t="s">
        <v>353</v>
      </c>
      <c r="E225" s="190" t="s">
        <v>369</v>
      </c>
      <c r="F225" s="191" t="s">
        <v>370</v>
      </c>
      <c r="G225" s="192" t="s">
        <v>365</v>
      </c>
      <c r="H225" s="193">
        <v>2</v>
      </c>
      <c r="I225" s="194"/>
      <c r="J225" s="195">
        <f>ROUND(I225*H225,2)</f>
        <v>0</v>
      </c>
      <c r="K225" s="196"/>
      <c r="L225" s="197"/>
      <c r="M225" s="198" t="s">
        <v>1</v>
      </c>
      <c r="N225" s="199" t="s">
        <v>41</v>
      </c>
      <c r="P225" s="154">
        <f>O225*H225</f>
        <v>0</v>
      </c>
      <c r="Q225" s="154">
        <v>1.43E-2</v>
      </c>
      <c r="R225" s="154">
        <f>Q225*H225</f>
        <v>2.86E-2</v>
      </c>
      <c r="S225" s="154">
        <v>0</v>
      </c>
      <c r="T225" s="155">
        <f>S225*H225</f>
        <v>0</v>
      </c>
      <c r="AR225" s="156" t="s">
        <v>188</v>
      </c>
      <c r="AT225" s="156" t="s">
        <v>353</v>
      </c>
      <c r="AU225" s="156" t="s">
        <v>88</v>
      </c>
      <c r="AY225" s="17" t="s">
        <v>138</v>
      </c>
      <c r="BE225" s="157">
        <f>IF(N225="základná",J225,0)</f>
        <v>0</v>
      </c>
      <c r="BF225" s="157">
        <f>IF(N225="znížená",J225,0)</f>
        <v>0</v>
      </c>
      <c r="BG225" s="157">
        <f>IF(N225="zákl. prenesená",J225,0)</f>
        <v>0</v>
      </c>
      <c r="BH225" s="157">
        <f>IF(N225="zníž. prenesená",J225,0)</f>
        <v>0</v>
      </c>
      <c r="BI225" s="157">
        <f>IF(N225="nulová",J225,0)</f>
        <v>0</v>
      </c>
      <c r="BJ225" s="17" t="s">
        <v>88</v>
      </c>
      <c r="BK225" s="157">
        <f>ROUND(I225*H225,2)</f>
        <v>0</v>
      </c>
      <c r="BL225" s="17" t="s">
        <v>145</v>
      </c>
      <c r="BM225" s="156" t="s">
        <v>371</v>
      </c>
    </row>
    <row r="226" spans="2:65" s="12" customFormat="1" ht="11.25">
      <c r="B226" s="158"/>
      <c r="D226" s="159" t="s">
        <v>147</v>
      </c>
      <c r="E226" s="160" t="s">
        <v>1</v>
      </c>
      <c r="F226" s="161" t="s">
        <v>372</v>
      </c>
      <c r="H226" s="162">
        <v>2</v>
      </c>
      <c r="I226" s="163"/>
      <c r="L226" s="158"/>
      <c r="M226" s="164"/>
      <c r="T226" s="165"/>
      <c r="AT226" s="160" t="s">
        <v>147</v>
      </c>
      <c r="AU226" s="160" t="s">
        <v>88</v>
      </c>
      <c r="AV226" s="12" t="s">
        <v>88</v>
      </c>
      <c r="AW226" s="12" t="s">
        <v>31</v>
      </c>
      <c r="AX226" s="12" t="s">
        <v>82</v>
      </c>
      <c r="AY226" s="160" t="s">
        <v>138</v>
      </c>
    </row>
    <row r="227" spans="2:65" s="1" customFormat="1" ht="21.75" customHeight="1">
      <c r="B227" s="143"/>
      <c r="C227" s="189" t="s">
        <v>373</v>
      </c>
      <c r="D227" s="189" t="s">
        <v>353</v>
      </c>
      <c r="E227" s="190" t="s">
        <v>374</v>
      </c>
      <c r="F227" s="191" t="s">
        <v>375</v>
      </c>
      <c r="G227" s="192" t="s">
        <v>365</v>
      </c>
      <c r="H227" s="193">
        <v>1</v>
      </c>
      <c r="I227" s="194"/>
      <c r="J227" s="195">
        <f>ROUND(I227*H227,2)</f>
        <v>0</v>
      </c>
      <c r="K227" s="196"/>
      <c r="L227" s="197"/>
      <c r="M227" s="198" t="s">
        <v>1</v>
      </c>
      <c r="N227" s="199" t="s">
        <v>41</v>
      </c>
      <c r="P227" s="154">
        <f>O227*H227</f>
        <v>0</v>
      </c>
      <c r="Q227" s="154">
        <v>1.55E-2</v>
      </c>
      <c r="R227" s="154">
        <f>Q227*H227</f>
        <v>1.55E-2</v>
      </c>
      <c r="S227" s="154">
        <v>0</v>
      </c>
      <c r="T227" s="155">
        <f>S227*H227</f>
        <v>0</v>
      </c>
      <c r="AR227" s="156" t="s">
        <v>188</v>
      </c>
      <c r="AT227" s="156" t="s">
        <v>353</v>
      </c>
      <c r="AU227" s="156" t="s">
        <v>88</v>
      </c>
      <c r="AY227" s="17" t="s">
        <v>138</v>
      </c>
      <c r="BE227" s="157">
        <f>IF(N227="základná",J227,0)</f>
        <v>0</v>
      </c>
      <c r="BF227" s="157">
        <f>IF(N227="znížená",J227,0)</f>
        <v>0</v>
      </c>
      <c r="BG227" s="157">
        <f>IF(N227="zákl. prenesená",J227,0)</f>
        <v>0</v>
      </c>
      <c r="BH227" s="157">
        <f>IF(N227="zníž. prenesená",J227,0)</f>
        <v>0</v>
      </c>
      <c r="BI227" s="157">
        <f>IF(N227="nulová",J227,0)</f>
        <v>0</v>
      </c>
      <c r="BJ227" s="17" t="s">
        <v>88</v>
      </c>
      <c r="BK227" s="157">
        <f>ROUND(I227*H227,2)</f>
        <v>0</v>
      </c>
      <c r="BL227" s="17" t="s">
        <v>145</v>
      </c>
      <c r="BM227" s="156" t="s">
        <v>376</v>
      </c>
    </row>
    <row r="228" spans="2:65" s="12" customFormat="1" ht="11.25">
      <c r="B228" s="158"/>
      <c r="D228" s="159" t="s">
        <v>147</v>
      </c>
      <c r="E228" s="160" t="s">
        <v>1</v>
      </c>
      <c r="F228" s="161" t="s">
        <v>377</v>
      </c>
      <c r="H228" s="162">
        <v>1</v>
      </c>
      <c r="I228" s="163"/>
      <c r="L228" s="158"/>
      <c r="M228" s="164"/>
      <c r="T228" s="165"/>
      <c r="AT228" s="160" t="s">
        <v>147</v>
      </c>
      <c r="AU228" s="160" t="s">
        <v>88</v>
      </c>
      <c r="AV228" s="12" t="s">
        <v>88</v>
      </c>
      <c r="AW228" s="12" t="s">
        <v>31</v>
      </c>
      <c r="AX228" s="12" t="s">
        <v>82</v>
      </c>
      <c r="AY228" s="160" t="s">
        <v>138</v>
      </c>
    </row>
    <row r="229" spans="2:65" s="11" customFormat="1" ht="22.9" customHeight="1">
      <c r="B229" s="131"/>
      <c r="D229" s="132" t="s">
        <v>74</v>
      </c>
      <c r="E229" s="141" t="s">
        <v>139</v>
      </c>
      <c r="F229" s="141" t="s">
        <v>140</v>
      </c>
      <c r="I229" s="134"/>
      <c r="J229" s="142">
        <f>BK229</f>
        <v>0</v>
      </c>
      <c r="L229" s="131"/>
      <c r="M229" s="136"/>
      <c r="P229" s="137">
        <f>SUM(P230:P243)</f>
        <v>0</v>
      </c>
      <c r="R229" s="137">
        <f>SUM(R230:R243)</f>
        <v>3.8760500000000003E-2</v>
      </c>
      <c r="T229" s="138">
        <f>SUM(T230:T243)</f>
        <v>0.748</v>
      </c>
      <c r="AR229" s="132" t="s">
        <v>82</v>
      </c>
      <c r="AT229" s="139" t="s">
        <v>74</v>
      </c>
      <c r="AU229" s="139" t="s">
        <v>82</v>
      </c>
      <c r="AY229" s="132" t="s">
        <v>138</v>
      </c>
      <c r="BK229" s="140">
        <f>SUM(BK230:BK243)</f>
        <v>0</v>
      </c>
    </row>
    <row r="230" spans="2:65" s="1" customFormat="1" ht="33" customHeight="1">
      <c r="B230" s="143"/>
      <c r="C230" s="144" t="s">
        <v>378</v>
      </c>
      <c r="D230" s="144" t="s">
        <v>141</v>
      </c>
      <c r="E230" s="145" t="s">
        <v>379</v>
      </c>
      <c r="F230" s="146" t="s">
        <v>380</v>
      </c>
      <c r="G230" s="147" t="s">
        <v>153</v>
      </c>
      <c r="H230" s="148">
        <v>26.4</v>
      </c>
      <c r="I230" s="149"/>
      <c r="J230" s="150">
        <f>ROUND(I230*H230,2)</f>
        <v>0</v>
      </c>
      <c r="K230" s="151"/>
      <c r="L230" s="32"/>
      <c r="M230" s="152" t="s">
        <v>1</v>
      </c>
      <c r="N230" s="153" t="s">
        <v>41</v>
      </c>
      <c r="P230" s="154">
        <f>O230*H230</f>
        <v>0</v>
      </c>
      <c r="Q230" s="154">
        <v>0</v>
      </c>
      <c r="R230" s="154">
        <f>Q230*H230</f>
        <v>0</v>
      </c>
      <c r="S230" s="154">
        <v>0</v>
      </c>
      <c r="T230" s="155">
        <f>S230*H230</f>
        <v>0</v>
      </c>
      <c r="AR230" s="156" t="s">
        <v>145</v>
      </c>
      <c r="AT230" s="156" t="s">
        <v>141</v>
      </c>
      <c r="AU230" s="156" t="s">
        <v>88</v>
      </c>
      <c r="AY230" s="17" t="s">
        <v>138</v>
      </c>
      <c r="BE230" s="157">
        <f>IF(N230="základná",J230,0)</f>
        <v>0</v>
      </c>
      <c r="BF230" s="157">
        <f>IF(N230="znížená",J230,0)</f>
        <v>0</v>
      </c>
      <c r="BG230" s="157">
        <f>IF(N230="zákl. prenesená",J230,0)</f>
        <v>0</v>
      </c>
      <c r="BH230" s="157">
        <f>IF(N230="zníž. prenesená",J230,0)</f>
        <v>0</v>
      </c>
      <c r="BI230" s="157">
        <f>IF(N230="nulová",J230,0)</f>
        <v>0</v>
      </c>
      <c r="BJ230" s="17" t="s">
        <v>88</v>
      </c>
      <c r="BK230" s="157">
        <f>ROUND(I230*H230,2)</f>
        <v>0</v>
      </c>
      <c r="BL230" s="17" t="s">
        <v>145</v>
      </c>
      <c r="BM230" s="156" t="s">
        <v>381</v>
      </c>
    </row>
    <row r="231" spans="2:65" s="12" customFormat="1" ht="11.25">
      <c r="B231" s="158"/>
      <c r="D231" s="159" t="s">
        <v>147</v>
      </c>
      <c r="E231" s="160" t="s">
        <v>1</v>
      </c>
      <c r="F231" s="161" t="s">
        <v>382</v>
      </c>
      <c r="H231" s="162">
        <v>26.4</v>
      </c>
      <c r="I231" s="163"/>
      <c r="L231" s="158"/>
      <c r="M231" s="164"/>
      <c r="T231" s="165"/>
      <c r="AT231" s="160" t="s">
        <v>147</v>
      </c>
      <c r="AU231" s="160" t="s">
        <v>88</v>
      </c>
      <c r="AV231" s="12" t="s">
        <v>88</v>
      </c>
      <c r="AW231" s="12" t="s">
        <v>31</v>
      </c>
      <c r="AX231" s="12" t="s">
        <v>82</v>
      </c>
      <c r="AY231" s="160" t="s">
        <v>138</v>
      </c>
    </row>
    <row r="232" spans="2:65" s="1" customFormat="1" ht="16.5" customHeight="1">
      <c r="B232" s="143"/>
      <c r="C232" s="144" t="s">
        <v>383</v>
      </c>
      <c r="D232" s="144" t="s">
        <v>141</v>
      </c>
      <c r="E232" s="145" t="s">
        <v>384</v>
      </c>
      <c r="F232" s="146" t="s">
        <v>385</v>
      </c>
      <c r="G232" s="147" t="s">
        <v>153</v>
      </c>
      <c r="H232" s="148">
        <v>26.4</v>
      </c>
      <c r="I232" s="149"/>
      <c r="J232" s="150">
        <f>ROUND(I232*H232,2)</f>
        <v>0</v>
      </c>
      <c r="K232" s="151"/>
      <c r="L232" s="32"/>
      <c r="M232" s="152" t="s">
        <v>1</v>
      </c>
      <c r="N232" s="153" t="s">
        <v>41</v>
      </c>
      <c r="P232" s="154">
        <f>O232*H232</f>
        <v>0</v>
      </c>
      <c r="Q232" s="154">
        <v>1.0000000000000001E-5</v>
      </c>
      <c r="R232" s="154">
        <f>Q232*H232</f>
        <v>2.6400000000000002E-4</v>
      </c>
      <c r="S232" s="154">
        <v>0</v>
      </c>
      <c r="T232" s="155">
        <f>S232*H232</f>
        <v>0</v>
      </c>
      <c r="AR232" s="156" t="s">
        <v>145</v>
      </c>
      <c r="AT232" s="156" t="s">
        <v>141</v>
      </c>
      <c r="AU232" s="156" t="s">
        <v>88</v>
      </c>
      <c r="AY232" s="17" t="s">
        <v>138</v>
      </c>
      <c r="BE232" s="157">
        <f>IF(N232="základná",J232,0)</f>
        <v>0</v>
      </c>
      <c r="BF232" s="157">
        <f>IF(N232="znížená",J232,0)</f>
        <v>0</v>
      </c>
      <c r="BG232" s="157">
        <f>IF(N232="zákl. prenesená",J232,0)</f>
        <v>0</v>
      </c>
      <c r="BH232" s="157">
        <f>IF(N232="zníž. prenesená",J232,0)</f>
        <v>0</v>
      </c>
      <c r="BI232" s="157">
        <f>IF(N232="nulová",J232,0)</f>
        <v>0</v>
      </c>
      <c r="BJ232" s="17" t="s">
        <v>88</v>
      </c>
      <c r="BK232" s="157">
        <f>ROUND(I232*H232,2)</f>
        <v>0</v>
      </c>
      <c r="BL232" s="17" t="s">
        <v>145</v>
      </c>
      <c r="BM232" s="156" t="s">
        <v>386</v>
      </c>
    </row>
    <row r="233" spans="2:65" s="1" customFormat="1" ht="24.2" customHeight="1">
      <c r="B233" s="143"/>
      <c r="C233" s="144" t="s">
        <v>387</v>
      </c>
      <c r="D233" s="144" t="s">
        <v>141</v>
      </c>
      <c r="E233" s="145" t="s">
        <v>388</v>
      </c>
      <c r="F233" s="146" t="s">
        <v>389</v>
      </c>
      <c r="G233" s="147" t="s">
        <v>144</v>
      </c>
      <c r="H233" s="148">
        <v>34</v>
      </c>
      <c r="I233" s="149"/>
      <c r="J233" s="150">
        <f>ROUND(I233*H233,2)</f>
        <v>0</v>
      </c>
      <c r="K233" s="151"/>
      <c r="L233" s="32"/>
      <c r="M233" s="152" t="s">
        <v>1</v>
      </c>
      <c r="N233" s="153" t="s">
        <v>41</v>
      </c>
      <c r="P233" s="154">
        <f>O233*H233</f>
        <v>0</v>
      </c>
      <c r="Q233" s="154">
        <v>0</v>
      </c>
      <c r="R233" s="154">
        <f>Q233*H233</f>
        <v>0</v>
      </c>
      <c r="S233" s="154">
        <v>2.1999999999999999E-2</v>
      </c>
      <c r="T233" s="155">
        <f>S233*H233</f>
        <v>0.748</v>
      </c>
      <c r="AR233" s="156" t="s">
        <v>145</v>
      </c>
      <c r="AT233" s="156" t="s">
        <v>141</v>
      </c>
      <c r="AU233" s="156" t="s">
        <v>88</v>
      </c>
      <c r="AY233" s="17" t="s">
        <v>138</v>
      </c>
      <c r="BE233" s="157">
        <f>IF(N233="základná",J233,0)</f>
        <v>0</v>
      </c>
      <c r="BF233" s="157">
        <f>IF(N233="znížená",J233,0)</f>
        <v>0</v>
      </c>
      <c r="BG233" s="157">
        <f>IF(N233="zákl. prenesená",J233,0)</f>
        <v>0</v>
      </c>
      <c r="BH233" s="157">
        <f>IF(N233="zníž. prenesená",J233,0)</f>
        <v>0</v>
      </c>
      <c r="BI233" s="157">
        <f>IF(N233="nulová",J233,0)</f>
        <v>0</v>
      </c>
      <c r="BJ233" s="17" t="s">
        <v>88</v>
      </c>
      <c r="BK233" s="157">
        <f>ROUND(I233*H233,2)</f>
        <v>0</v>
      </c>
      <c r="BL233" s="17" t="s">
        <v>145</v>
      </c>
      <c r="BM233" s="156" t="s">
        <v>390</v>
      </c>
    </row>
    <row r="234" spans="2:65" s="12" customFormat="1" ht="11.25">
      <c r="B234" s="158"/>
      <c r="D234" s="159" t="s">
        <v>147</v>
      </c>
      <c r="E234" s="160" t="s">
        <v>1</v>
      </c>
      <c r="F234" s="161" t="s">
        <v>336</v>
      </c>
      <c r="H234" s="162">
        <v>34</v>
      </c>
      <c r="I234" s="163"/>
      <c r="L234" s="158"/>
      <c r="M234" s="164"/>
      <c r="T234" s="165"/>
      <c r="AT234" s="160" t="s">
        <v>147</v>
      </c>
      <c r="AU234" s="160" t="s">
        <v>88</v>
      </c>
      <c r="AV234" s="12" t="s">
        <v>88</v>
      </c>
      <c r="AW234" s="12" t="s">
        <v>31</v>
      </c>
      <c r="AX234" s="12" t="s">
        <v>82</v>
      </c>
      <c r="AY234" s="160" t="s">
        <v>138</v>
      </c>
    </row>
    <row r="235" spans="2:65" s="1" customFormat="1" ht="24.2" customHeight="1">
      <c r="B235" s="143"/>
      <c r="C235" s="144" t="s">
        <v>391</v>
      </c>
      <c r="D235" s="144" t="s">
        <v>141</v>
      </c>
      <c r="E235" s="145" t="s">
        <v>392</v>
      </c>
      <c r="F235" s="146" t="s">
        <v>393</v>
      </c>
      <c r="G235" s="147" t="s">
        <v>144</v>
      </c>
      <c r="H235" s="148">
        <v>34</v>
      </c>
      <c r="I235" s="149"/>
      <c r="J235" s="150">
        <f>ROUND(I235*H235,2)</f>
        <v>0</v>
      </c>
      <c r="K235" s="151"/>
      <c r="L235" s="32"/>
      <c r="M235" s="152" t="s">
        <v>1</v>
      </c>
      <c r="N235" s="153" t="s">
        <v>41</v>
      </c>
      <c r="P235" s="154">
        <f>O235*H235</f>
        <v>0</v>
      </c>
      <c r="Q235" s="154">
        <v>0</v>
      </c>
      <c r="R235" s="154">
        <f>Q235*H235</f>
        <v>0</v>
      </c>
      <c r="S235" s="154">
        <v>0</v>
      </c>
      <c r="T235" s="155">
        <f>S235*H235</f>
        <v>0</v>
      </c>
      <c r="AR235" s="156" t="s">
        <v>145</v>
      </c>
      <c r="AT235" s="156" t="s">
        <v>141</v>
      </c>
      <c r="AU235" s="156" t="s">
        <v>88</v>
      </c>
      <c r="AY235" s="17" t="s">
        <v>138</v>
      </c>
      <c r="BE235" s="157">
        <f>IF(N235="základná",J235,0)</f>
        <v>0</v>
      </c>
      <c r="BF235" s="157">
        <f>IF(N235="znížená",J235,0)</f>
        <v>0</v>
      </c>
      <c r="BG235" s="157">
        <f>IF(N235="zákl. prenesená",J235,0)</f>
        <v>0</v>
      </c>
      <c r="BH235" s="157">
        <f>IF(N235="zníž. prenesená",J235,0)</f>
        <v>0</v>
      </c>
      <c r="BI235" s="157">
        <f>IF(N235="nulová",J235,0)</f>
        <v>0</v>
      </c>
      <c r="BJ235" s="17" t="s">
        <v>88</v>
      </c>
      <c r="BK235" s="157">
        <f>ROUND(I235*H235,2)</f>
        <v>0</v>
      </c>
      <c r="BL235" s="17" t="s">
        <v>145</v>
      </c>
      <c r="BM235" s="156" t="s">
        <v>394</v>
      </c>
    </row>
    <row r="236" spans="2:65" s="12" customFormat="1" ht="11.25">
      <c r="B236" s="158"/>
      <c r="D236" s="159" t="s">
        <v>147</v>
      </c>
      <c r="E236" s="160" t="s">
        <v>1</v>
      </c>
      <c r="F236" s="161" t="s">
        <v>336</v>
      </c>
      <c r="H236" s="162">
        <v>34</v>
      </c>
      <c r="I236" s="163"/>
      <c r="L236" s="158"/>
      <c r="M236" s="164"/>
      <c r="T236" s="165"/>
      <c r="AT236" s="160" t="s">
        <v>147</v>
      </c>
      <c r="AU236" s="160" t="s">
        <v>88</v>
      </c>
      <c r="AV236" s="12" t="s">
        <v>88</v>
      </c>
      <c r="AW236" s="12" t="s">
        <v>31</v>
      </c>
      <c r="AX236" s="12" t="s">
        <v>82</v>
      </c>
      <c r="AY236" s="160" t="s">
        <v>138</v>
      </c>
    </row>
    <row r="237" spans="2:65" s="1" customFormat="1" ht="16.5" customHeight="1">
      <c r="B237" s="143"/>
      <c r="C237" s="144" t="s">
        <v>395</v>
      </c>
      <c r="D237" s="144" t="s">
        <v>141</v>
      </c>
      <c r="E237" s="145" t="s">
        <v>396</v>
      </c>
      <c r="F237" s="146" t="s">
        <v>397</v>
      </c>
      <c r="G237" s="147" t="s">
        <v>144</v>
      </c>
      <c r="H237" s="148">
        <v>50.29</v>
      </c>
      <c r="I237" s="149"/>
      <c r="J237" s="150">
        <f>ROUND(I237*H237,2)</f>
        <v>0</v>
      </c>
      <c r="K237" s="151"/>
      <c r="L237" s="32"/>
      <c r="M237" s="152" t="s">
        <v>1</v>
      </c>
      <c r="N237" s="153" t="s">
        <v>41</v>
      </c>
      <c r="P237" s="154">
        <f>O237*H237</f>
        <v>0</v>
      </c>
      <c r="Q237" s="154">
        <v>5.0000000000000002E-5</v>
      </c>
      <c r="R237" s="154">
        <f>Q237*H237</f>
        <v>2.5145000000000002E-3</v>
      </c>
      <c r="S237" s="154">
        <v>0</v>
      </c>
      <c r="T237" s="155">
        <f>S237*H237</f>
        <v>0</v>
      </c>
      <c r="AR237" s="156" t="s">
        <v>145</v>
      </c>
      <c r="AT237" s="156" t="s">
        <v>141</v>
      </c>
      <c r="AU237" s="156" t="s">
        <v>88</v>
      </c>
      <c r="AY237" s="17" t="s">
        <v>138</v>
      </c>
      <c r="BE237" s="157">
        <f>IF(N237="základná",J237,0)</f>
        <v>0</v>
      </c>
      <c r="BF237" s="157">
        <f>IF(N237="znížená",J237,0)</f>
        <v>0</v>
      </c>
      <c r="BG237" s="157">
        <f>IF(N237="zákl. prenesená",J237,0)</f>
        <v>0</v>
      </c>
      <c r="BH237" s="157">
        <f>IF(N237="zníž. prenesená",J237,0)</f>
        <v>0</v>
      </c>
      <c r="BI237" s="157">
        <f>IF(N237="nulová",J237,0)</f>
        <v>0</v>
      </c>
      <c r="BJ237" s="17" t="s">
        <v>88</v>
      </c>
      <c r="BK237" s="157">
        <f>ROUND(I237*H237,2)</f>
        <v>0</v>
      </c>
      <c r="BL237" s="17" t="s">
        <v>145</v>
      </c>
      <c r="BM237" s="156" t="s">
        <v>398</v>
      </c>
    </row>
    <row r="238" spans="2:65" s="12" customFormat="1" ht="11.25">
      <c r="B238" s="158"/>
      <c r="D238" s="159" t="s">
        <v>147</v>
      </c>
      <c r="E238" s="160" t="s">
        <v>1</v>
      </c>
      <c r="F238" s="161" t="s">
        <v>318</v>
      </c>
      <c r="H238" s="162">
        <v>6.36</v>
      </c>
      <c r="I238" s="163"/>
      <c r="L238" s="158"/>
      <c r="M238" s="164"/>
      <c r="T238" s="165"/>
      <c r="AT238" s="160" t="s">
        <v>147</v>
      </c>
      <c r="AU238" s="160" t="s">
        <v>88</v>
      </c>
      <c r="AV238" s="12" t="s">
        <v>88</v>
      </c>
      <c r="AW238" s="12" t="s">
        <v>31</v>
      </c>
      <c r="AX238" s="12" t="s">
        <v>75</v>
      </c>
      <c r="AY238" s="160" t="s">
        <v>138</v>
      </c>
    </row>
    <row r="239" spans="2:65" s="12" customFormat="1" ht="11.25">
      <c r="B239" s="158"/>
      <c r="D239" s="159" t="s">
        <v>147</v>
      </c>
      <c r="E239" s="160" t="s">
        <v>1</v>
      </c>
      <c r="F239" s="161" t="s">
        <v>319</v>
      </c>
      <c r="H239" s="162">
        <v>33.93</v>
      </c>
      <c r="I239" s="163"/>
      <c r="L239" s="158"/>
      <c r="M239" s="164"/>
      <c r="T239" s="165"/>
      <c r="AT239" s="160" t="s">
        <v>147</v>
      </c>
      <c r="AU239" s="160" t="s">
        <v>88</v>
      </c>
      <c r="AV239" s="12" t="s">
        <v>88</v>
      </c>
      <c r="AW239" s="12" t="s">
        <v>31</v>
      </c>
      <c r="AX239" s="12" t="s">
        <v>75</v>
      </c>
      <c r="AY239" s="160" t="s">
        <v>138</v>
      </c>
    </row>
    <row r="240" spans="2:65" s="12" customFormat="1" ht="11.25">
      <c r="B240" s="158"/>
      <c r="D240" s="159" t="s">
        <v>147</v>
      </c>
      <c r="E240" s="160" t="s">
        <v>1</v>
      </c>
      <c r="F240" s="161" t="s">
        <v>320</v>
      </c>
      <c r="H240" s="162">
        <v>10</v>
      </c>
      <c r="I240" s="163"/>
      <c r="L240" s="158"/>
      <c r="M240" s="164"/>
      <c r="T240" s="165"/>
      <c r="AT240" s="160" t="s">
        <v>147</v>
      </c>
      <c r="AU240" s="160" t="s">
        <v>88</v>
      </c>
      <c r="AV240" s="12" t="s">
        <v>88</v>
      </c>
      <c r="AW240" s="12" t="s">
        <v>31</v>
      </c>
      <c r="AX240" s="12" t="s">
        <v>75</v>
      </c>
      <c r="AY240" s="160" t="s">
        <v>138</v>
      </c>
    </row>
    <row r="241" spans="2:65" s="13" customFormat="1" ht="11.25">
      <c r="B241" s="166"/>
      <c r="D241" s="159" t="s">
        <v>147</v>
      </c>
      <c r="E241" s="167" t="s">
        <v>1</v>
      </c>
      <c r="F241" s="168" t="s">
        <v>150</v>
      </c>
      <c r="H241" s="169">
        <v>50.29</v>
      </c>
      <c r="I241" s="170"/>
      <c r="L241" s="166"/>
      <c r="M241" s="171"/>
      <c r="T241" s="172"/>
      <c r="AT241" s="167" t="s">
        <v>147</v>
      </c>
      <c r="AU241" s="167" t="s">
        <v>88</v>
      </c>
      <c r="AV241" s="13" t="s">
        <v>95</v>
      </c>
      <c r="AW241" s="13" t="s">
        <v>31</v>
      </c>
      <c r="AX241" s="13" t="s">
        <v>82</v>
      </c>
      <c r="AY241" s="167" t="s">
        <v>138</v>
      </c>
    </row>
    <row r="242" spans="2:65" s="1" customFormat="1" ht="24.2" customHeight="1">
      <c r="B242" s="143"/>
      <c r="C242" s="144" t="s">
        <v>399</v>
      </c>
      <c r="D242" s="144" t="s">
        <v>141</v>
      </c>
      <c r="E242" s="145" t="s">
        <v>400</v>
      </c>
      <c r="F242" s="146" t="s">
        <v>401</v>
      </c>
      <c r="G242" s="147" t="s">
        <v>365</v>
      </c>
      <c r="H242" s="148">
        <v>1</v>
      </c>
      <c r="I242" s="149"/>
      <c r="J242" s="150">
        <f>ROUND(I242*H242,2)</f>
        <v>0</v>
      </c>
      <c r="K242" s="151"/>
      <c r="L242" s="32"/>
      <c r="M242" s="152" t="s">
        <v>1</v>
      </c>
      <c r="N242" s="153" t="s">
        <v>41</v>
      </c>
      <c r="P242" s="154">
        <f>O242*H242</f>
        <v>0</v>
      </c>
      <c r="Q242" s="154">
        <v>5.9820000000000003E-3</v>
      </c>
      <c r="R242" s="154">
        <f>Q242*H242</f>
        <v>5.9820000000000003E-3</v>
      </c>
      <c r="S242" s="154">
        <v>0</v>
      </c>
      <c r="T242" s="155">
        <f>S242*H242</f>
        <v>0</v>
      </c>
      <c r="AR242" s="156" t="s">
        <v>145</v>
      </c>
      <c r="AT242" s="156" t="s">
        <v>141</v>
      </c>
      <c r="AU242" s="156" t="s">
        <v>88</v>
      </c>
      <c r="AY242" s="17" t="s">
        <v>138</v>
      </c>
      <c r="BE242" s="157">
        <f>IF(N242="základná",J242,0)</f>
        <v>0</v>
      </c>
      <c r="BF242" s="157">
        <f>IF(N242="znížená",J242,0)</f>
        <v>0</v>
      </c>
      <c r="BG242" s="157">
        <f>IF(N242="zákl. prenesená",J242,0)</f>
        <v>0</v>
      </c>
      <c r="BH242" s="157">
        <f>IF(N242="zníž. prenesená",J242,0)</f>
        <v>0</v>
      </c>
      <c r="BI242" s="157">
        <f>IF(N242="nulová",J242,0)</f>
        <v>0</v>
      </c>
      <c r="BJ242" s="17" t="s">
        <v>88</v>
      </c>
      <c r="BK242" s="157">
        <f>ROUND(I242*H242,2)</f>
        <v>0</v>
      </c>
      <c r="BL242" s="17" t="s">
        <v>145</v>
      </c>
      <c r="BM242" s="156" t="s">
        <v>402</v>
      </c>
    </row>
    <row r="243" spans="2:65" s="1" customFormat="1" ht="24.2" customHeight="1">
      <c r="B243" s="143"/>
      <c r="C243" s="189" t="s">
        <v>403</v>
      </c>
      <c r="D243" s="189" t="s">
        <v>353</v>
      </c>
      <c r="E243" s="190" t="s">
        <v>404</v>
      </c>
      <c r="F243" s="191" t="s">
        <v>405</v>
      </c>
      <c r="G243" s="192" t="s">
        <v>365</v>
      </c>
      <c r="H243" s="193">
        <v>1</v>
      </c>
      <c r="I243" s="194"/>
      <c r="J243" s="195">
        <f>ROUND(I243*H243,2)</f>
        <v>0</v>
      </c>
      <c r="K243" s="196"/>
      <c r="L243" s="197"/>
      <c r="M243" s="198" t="s">
        <v>1</v>
      </c>
      <c r="N243" s="199" t="s">
        <v>41</v>
      </c>
      <c r="P243" s="154">
        <f>O243*H243</f>
        <v>0</v>
      </c>
      <c r="Q243" s="154">
        <v>0.03</v>
      </c>
      <c r="R243" s="154">
        <f>Q243*H243</f>
        <v>0.03</v>
      </c>
      <c r="S243" s="154">
        <v>0</v>
      </c>
      <c r="T243" s="155">
        <f>S243*H243</f>
        <v>0</v>
      </c>
      <c r="AR243" s="156" t="s">
        <v>188</v>
      </c>
      <c r="AT243" s="156" t="s">
        <v>353</v>
      </c>
      <c r="AU243" s="156" t="s">
        <v>88</v>
      </c>
      <c r="AY243" s="17" t="s">
        <v>138</v>
      </c>
      <c r="BE243" s="157">
        <f>IF(N243="základná",J243,0)</f>
        <v>0</v>
      </c>
      <c r="BF243" s="157">
        <f>IF(N243="znížená",J243,0)</f>
        <v>0</v>
      </c>
      <c r="BG243" s="157">
        <f>IF(N243="zákl. prenesená",J243,0)</f>
        <v>0</v>
      </c>
      <c r="BH243" s="157">
        <f>IF(N243="zníž. prenesená",J243,0)</f>
        <v>0</v>
      </c>
      <c r="BI243" s="157">
        <f>IF(N243="nulová",J243,0)</f>
        <v>0</v>
      </c>
      <c r="BJ243" s="17" t="s">
        <v>88</v>
      </c>
      <c r="BK243" s="157">
        <f>ROUND(I243*H243,2)</f>
        <v>0</v>
      </c>
      <c r="BL243" s="17" t="s">
        <v>145</v>
      </c>
      <c r="BM243" s="156" t="s">
        <v>406</v>
      </c>
    </row>
    <row r="244" spans="2:65" s="11" customFormat="1" ht="22.9" customHeight="1">
      <c r="B244" s="131"/>
      <c r="D244" s="132" t="s">
        <v>74</v>
      </c>
      <c r="E244" s="141" t="s">
        <v>407</v>
      </c>
      <c r="F244" s="141" t="s">
        <v>408</v>
      </c>
      <c r="I244" s="134"/>
      <c r="J244" s="142">
        <f>BK244</f>
        <v>0</v>
      </c>
      <c r="L244" s="131"/>
      <c r="M244" s="136"/>
      <c r="P244" s="137">
        <f>P245</f>
        <v>0</v>
      </c>
      <c r="R244" s="137">
        <f>R245</f>
        <v>0</v>
      </c>
      <c r="T244" s="138">
        <f>T245</f>
        <v>0</v>
      </c>
      <c r="AR244" s="132" t="s">
        <v>82</v>
      </c>
      <c r="AT244" s="139" t="s">
        <v>74</v>
      </c>
      <c r="AU244" s="139" t="s">
        <v>82</v>
      </c>
      <c r="AY244" s="132" t="s">
        <v>138</v>
      </c>
      <c r="BK244" s="140">
        <f>BK245</f>
        <v>0</v>
      </c>
    </row>
    <row r="245" spans="2:65" s="1" customFormat="1" ht="24.2" customHeight="1">
      <c r="B245" s="143"/>
      <c r="C245" s="144" t="s">
        <v>409</v>
      </c>
      <c r="D245" s="144" t="s">
        <v>141</v>
      </c>
      <c r="E245" s="145" t="s">
        <v>410</v>
      </c>
      <c r="F245" s="146" t="s">
        <v>411</v>
      </c>
      <c r="G245" s="147" t="s">
        <v>207</v>
      </c>
      <c r="H245" s="148">
        <v>56.935000000000002</v>
      </c>
      <c r="I245" s="149"/>
      <c r="J245" s="150">
        <f>ROUND(I245*H245,2)</f>
        <v>0</v>
      </c>
      <c r="K245" s="151"/>
      <c r="L245" s="32"/>
      <c r="M245" s="152" t="s">
        <v>1</v>
      </c>
      <c r="N245" s="153" t="s">
        <v>41</v>
      </c>
      <c r="P245" s="154">
        <f>O245*H245</f>
        <v>0</v>
      </c>
      <c r="Q245" s="154">
        <v>0</v>
      </c>
      <c r="R245" s="154">
        <f>Q245*H245</f>
        <v>0</v>
      </c>
      <c r="S245" s="154">
        <v>0</v>
      </c>
      <c r="T245" s="155">
        <f>S245*H245</f>
        <v>0</v>
      </c>
      <c r="AR245" s="156" t="s">
        <v>145</v>
      </c>
      <c r="AT245" s="156" t="s">
        <v>141</v>
      </c>
      <c r="AU245" s="156" t="s">
        <v>88</v>
      </c>
      <c r="AY245" s="17" t="s">
        <v>138</v>
      </c>
      <c r="BE245" s="157">
        <f>IF(N245="základná",J245,0)</f>
        <v>0</v>
      </c>
      <c r="BF245" s="157">
        <f>IF(N245="znížená",J245,0)</f>
        <v>0</v>
      </c>
      <c r="BG245" s="157">
        <f>IF(N245="zákl. prenesená",J245,0)</f>
        <v>0</v>
      </c>
      <c r="BH245" s="157">
        <f>IF(N245="zníž. prenesená",J245,0)</f>
        <v>0</v>
      </c>
      <c r="BI245" s="157">
        <f>IF(N245="nulová",J245,0)</f>
        <v>0</v>
      </c>
      <c r="BJ245" s="17" t="s">
        <v>88</v>
      </c>
      <c r="BK245" s="157">
        <f>ROUND(I245*H245,2)</f>
        <v>0</v>
      </c>
      <c r="BL245" s="17" t="s">
        <v>145</v>
      </c>
      <c r="BM245" s="156" t="s">
        <v>412</v>
      </c>
    </row>
    <row r="246" spans="2:65" s="11" customFormat="1" ht="25.9" customHeight="1">
      <c r="B246" s="131"/>
      <c r="D246" s="132" t="s">
        <v>74</v>
      </c>
      <c r="E246" s="133" t="s">
        <v>221</v>
      </c>
      <c r="F246" s="133" t="s">
        <v>222</v>
      </c>
      <c r="I246" s="134"/>
      <c r="J246" s="135">
        <f>BK246</f>
        <v>0</v>
      </c>
      <c r="L246" s="131"/>
      <c r="M246" s="136"/>
      <c r="P246" s="137">
        <f>P247+P253+P265+P274</f>
        <v>0</v>
      </c>
      <c r="R246" s="137">
        <f>R247+R253+R265+R274</f>
        <v>0.60571965000000005</v>
      </c>
      <c r="T246" s="138">
        <f>T247+T253+T265+T274</f>
        <v>0</v>
      </c>
      <c r="AR246" s="132" t="s">
        <v>88</v>
      </c>
      <c r="AT246" s="139" t="s">
        <v>74</v>
      </c>
      <c r="AU246" s="139" t="s">
        <v>75</v>
      </c>
      <c r="AY246" s="132" t="s">
        <v>138</v>
      </c>
      <c r="BK246" s="140">
        <f>BK247+BK253+BK265+BK274</f>
        <v>0</v>
      </c>
    </row>
    <row r="247" spans="2:65" s="11" customFormat="1" ht="22.9" customHeight="1">
      <c r="B247" s="131"/>
      <c r="D247" s="132" t="s">
        <v>74</v>
      </c>
      <c r="E247" s="141" t="s">
        <v>413</v>
      </c>
      <c r="F247" s="141" t="s">
        <v>414</v>
      </c>
      <c r="I247" s="134"/>
      <c r="J247" s="142">
        <f>BK247</f>
        <v>0</v>
      </c>
      <c r="L247" s="131"/>
      <c r="M247" s="136"/>
      <c r="P247" s="137">
        <f>SUM(P248:P252)</f>
        <v>0</v>
      </c>
      <c r="R247" s="137">
        <f>SUM(R248:R252)</f>
        <v>0.28410850000000004</v>
      </c>
      <c r="T247" s="138">
        <f>SUM(T248:T252)</f>
        <v>0</v>
      </c>
      <c r="AR247" s="132" t="s">
        <v>88</v>
      </c>
      <c r="AT247" s="139" t="s">
        <v>74</v>
      </c>
      <c r="AU247" s="139" t="s">
        <v>82</v>
      </c>
      <c r="AY247" s="132" t="s">
        <v>138</v>
      </c>
      <c r="BK247" s="140">
        <f>SUM(BK248:BK252)</f>
        <v>0</v>
      </c>
    </row>
    <row r="248" spans="2:65" s="1" customFormat="1" ht="24.2" customHeight="1">
      <c r="B248" s="143"/>
      <c r="C248" s="144" t="s">
        <v>415</v>
      </c>
      <c r="D248" s="144" t="s">
        <v>141</v>
      </c>
      <c r="E248" s="145" t="s">
        <v>416</v>
      </c>
      <c r="F248" s="146" t="s">
        <v>417</v>
      </c>
      <c r="G248" s="147" t="s">
        <v>144</v>
      </c>
      <c r="H248" s="148">
        <v>93.15</v>
      </c>
      <c r="I248" s="149"/>
      <c r="J248" s="150">
        <f>ROUND(I248*H248,2)</f>
        <v>0</v>
      </c>
      <c r="K248" s="151"/>
      <c r="L248" s="32"/>
      <c r="M248" s="152" t="s">
        <v>1</v>
      </c>
      <c r="N248" s="153" t="s">
        <v>41</v>
      </c>
      <c r="P248" s="154">
        <f>O248*H248</f>
        <v>0</v>
      </c>
      <c r="Q248" s="154">
        <v>7.5000000000000002E-4</v>
      </c>
      <c r="R248" s="154">
        <f>Q248*H248</f>
        <v>6.9862500000000008E-2</v>
      </c>
      <c r="S248" s="154">
        <v>0</v>
      </c>
      <c r="T248" s="155">
        <f>S248*H248</f>
        <v>0</v>
      </c>
      <c r="AR248" s="156" t="s">
        <v>228</v>
      </c>
      <c r="AT248" s="156" t="s">
        <v>141</v>
      </c>
      <c r="AU248" s="156" t="s">
        <v>88</v>
      </c>
      <c r="AY248" s="17" t="s">
        <v>138</v>
      </c>
      <c r="BE248" s="157">
        <f>IF(N248="základná",J248,0)</f>
        <v>0</v>
      </c>
      <c r="BF248" s="157">
        <f>IF(N248="znížená",J248,0)</f>
        <v>0</v>
      </c>
      <c r="BG248" s="157">
        <f>IF(N248="zákl. prenesená",J248,0)</f>
        <v>0</v>
      </c>
      <c r="BH248" s="157">
        <f>IF(N248="zníž. prenesená",J248,0)</f>
        <v>0</v>
      </c>
      <c r="BI248" s="157">
        <f>IF(N248="nulová",J248,0)</f>
        <v>0</v>
      </c>
      <c r="BJ248" s="17" t="s">
        <v>88</v>
      </c>
      <c r="BK248" s="157">
        <f>ROUND(I248*H248,2)</f>
        <v>0</v>
      </c>
      <c r="BL248" s="17" t="s">
        <v>228</v>
      </c>
      <c r="BM248" s="156" t="s">
        <v>418</v>
      </c>
    </row>
    <row r="249" spans="2:65" s="12" customFormat="1" ht="11.25">
      <c r="B249" s="158"/>
      <c r="D249" s="159" t="s">
        <v>147</v>
      </c>
      <c r="E249" s="160" t="s">
        <v>1</v>
      </c>
      <c r="F249" s="161" t="s">
        <v>347</v>
      </c>
      <c r="H249" s="162">
        <v>93.15</v>
      </c>
      <c r="I249" s="163"/>
      <c r="L249" s="158"/>
      <c r="M249" s="164"/>
      <c r="T249" s="165"/>
      <c r="AT249" s="160" t="s">
        <v>147</v>
      </c>
      <c r="AU249" s="160" t="s">
        <v>88</v>
      </c>
      <c r="AV249" s="12" t="s">
        <v>88</v>
      </c>
      <c r="AW249" s="12" t="s">
        <v>31</v>
      </c>
      <c r="AX249" s="12" t="s">
        <v>82</v>
      </c>
      <c r="AY249" s="160" t="s">
        <v>138</v>
      </c>
    </row>
    <row r="250" spans="2:65" s="1" customFormat="1" ht="37.9" customHeight="1">
      <c r="B250" s="143"/>
      <c r="C250" s="189" t="s">
        <v>419</v>
      </c>
      <c r="D250" s="189" t="s">
        <v>353</v>
      </c>
      <c r="E250" s="190" t="s">
        <v>420</v>
      </c>
      <c r="F250" s="191" t="s">
        <v>421</v>
      </c>
      <c r="G250" s="192" t="s">
        <v>144</v>
      </c>
      <c r="H250" s="193">
        <v>107.123</v>
      </c>
      <c r="I250" s="194"/>
      <c r="J250" s="195">
        <f>ROUND(I250*H250,2)</f>
        <v>0</v>
      </c>
      <c r="K250" s="196"/>
      <c r="L250" s="197"/>
      <c r="M250" s="198" t="s">
        <v>1</v>
      </c>
      <c r="N250" s="199" t="s">
        <v>41</v>
      </c>
      <c r="P250" s="154">
        <f>O250*H250</f>
        <v>0</v>
      </c>
      <c r="Q250" s="154">
        <v>2E-3</v>
      </c>
      <c r="R250" s="154">
        <f>Q250*H250</f>
        <v>0.21424600000000002</v>
      </c>
      <c r="S250" s="154">
        <v>0</v>
      </c>
      <c r="T250" s="155">
        <f>S250*H250</f>
        <v>0</v>
      </c>
      <c r="AR250" s="156" t="s">
        <v>399</v>
      </c>
      <c r="AT250" s="156" t="s">
        <v>353</v>
      </c>
      <c r="AU250" s="156" t="s">
        <v>88</v>
      </c>
      <c r="AY250" s="17" t="s">
        <v>138</v>
      </c>
      <c r="BE250" s="157">
        <f>IF(N250="základná",J250,0)</f>
        <v>0</v>
      </c>
      <c r="BF250" s="157">
        <f>IF(N250="znížená",J250,0)</f>
        <v>0</v>
      </c>
      <c r="BG250" s="157">
        <f>IF(N250="zákl. prenesená",J250,0)</f>
        <v>0</v>
      </c>
      <c r="BH250" s="157">
        <f>IF(N250="zníž. prenesená",J250,0)</f>
        <v>0</v>
      </c>
      <c r="BI250" s="157">
        <f>IF(N250="nulová",J250,0)</f>
        <v>0</v>
      </c>
      <c r="BJ250" s="17" t="s">
        <v>88</v>
      </c>
      <c r="BK250" s="157">
        <f>ROUND(I250*H250,2)</f>
        <v>0</v>
      </c>
      <c r="BL250" s="17" t="s">
        <v>228</v>
      </c>
      <c r="BM250" s="156" t="s">
        <v>422</v>
      </c>
    </row>
    <row r="251" spans="2:65" s="12" customFormat="1" ht="11.25">
      <c r="B251" s="158"/>
      <c r="D251" s="159" t="s">
        <v>147</v>
      </c>
      <c r="F251" s="161" t="s">
        <v>423</v>
      </c>
      <c r="H251" s="162">
        <v>107.123</v>
      </c>
      <c r="I251" s="163"/>
      <c r="L251" s="158"/>
      <c r="M251" s="164"/>
      <c r="T251" s="165"/>
      <c r="AT251" s="160" t="s">
        <v>147</v>
      </c>
      <c r="AU251" s="160" t="s">
        <v>88</v>
      </c>
      <c r="AV251" s="12" t="s">
        <v>88</v>
      </c>
      <c r="AW251" s="12" t="s">
        <v>3</v>
      </c>
      <c r="AX251" s="12" t="s">
        <v>82</v>
      </c>
      <c r="AY251" s="160" t="s">
        <v>138</v>
      </c>
    </row>
    <row r="252" spans="2:65" s="1" customFormat="1" ht="24.2" customHeight="1">
      <c r="B252" s="143"/>
      <c r="C252" s="144" t="s">
        <v>424</v>
      </c>
      <c r="D252" s="144" t="s">
        <v>141</v>
      </c>
      <c r="E252" s="145" t="s">
        <v>425</v>
      </c>
      <c r="F252" s="146" t="s">
        <v>426</v>
      </c>
      <c r="G252" s="147" t="s">
        <v>427</v>
      </c>
      <c r="H252" s="200"/>
      <c r="I252" s="149"/>
      <c r="J252" s="150">
        <f>ROUND(I252*H252,2)</f>
        <v>0</v>
      </c>
      <c r="K252" s="151"/>
      <c r="L252" s="32"/>
      <c r="M252" s="152" t="s">
        <v>1</v>
      </c>
      <c r="N252" s="153" t="s">
        <v>41</v>
      </c>
      <c r="P252" s="154">
        <f>O252*H252</f>
        <v>0</v>
      </c>
      <c r="Q252" s="154">
        <v>0</v>
      </c>
      <c r="R252" s="154">
        <f>Q252*H252</f>
        <v>0</v>
      </c>
      <c r="S252" s="154">
        <v>0</v>
      </c>
      <c r="T252" s="155">
        <f>S252*H252</f>
        <v>0</v>
      </c>
      <c r="AR252" s="156" t="s">
        <v>228</v>
      </c>
      <c r="AT252" s="156" t="s">
        <v>141</v>
      </c>
      <c r="AU252" s="156" t="s">
        <v>88</v>
      </c>
      <c r="AY252" s="17" t="s">
        <v>138</v>
      </c>
      <c r="BE252" s="157">
        <f>IF(N252="základná",J252,0)</f>
        <v>0</v>
      </c>
      <c r="BF252" s="157">
        <f>IF(N252="znížená",J252,0)</f>
        <v>0</v>
      </c>
      <c r="BG252" s="157">
        <f>IF(N252="zákl. prenesená",J252,0)</f>
        <v>0</v>
      </c>
      <c r="BH252" s="157">
        <f>IF(N252="zníž. prenesená",J252,0)</f>
        <v>0</v>
      </c>
      <c r="BI252" s="157">
        <f>IF(N252="nulová",J252,0)</f>
        <v>0</v>
      </c>
      <c r="BJ252" s="17" t="s">
        <v>88</v>
      </c>
      <c r="BK252" s="157">
        <f>ROUND(I252*H252,2)</f>
        <v>0</v>
      </c>
      <c r="BL252" s="17" t="s">
        <v>228</v>
      </c>
      <c r="BM252" s="156" t="s">
        <v>428</v>
      </c>
    </row>
    <row r="253" spans="2:65" s="11" customFormat="1" ht="22.9" customHeight="1">
      <c r="B253" s="131"/>
      <c r="D253" s="132" t="s">
        <v>74</v>
      </c>
      <c r="E253" s="141" t="s">
        <v>429</v>
      </c>
      <c r="F253" s="141" t="s">
        <v>430</v>
      </c>
      <c r="I253" s="134"/>
      <c r="J253" s="142">
        <f>BK253</f>
        <v>0</v>
      </c>
      <c r="L253" s="131"/>
      <c r="M253" s="136"/>
      <c r="P253" s="137">
        <f>SUM(P254:P264)</f>
        <v>0</v>
      </c>
      <c r="R253" s="137">
        <f>SUM(R254:R264)</f>
        <v>9.0999999999999998E-2</v>
      </c>
      <c r="T253" s="138">
        <f>SUM(T254:T264)</f>
        <v>0</v>
      </c>
      <c r="AR253" s="132" t="s">
        <v>88</v>
      </c>
      <c r="AT253" s="139" t="s">
        <v>74</v>
      </c>
      <c r="AU253" s="139" t="s">
        <v>82</v>
      </c>
      <c r="AY253" s="132" t="s">
        <v>138</v>
      </c>
      <c r="BK253" s="140">
        <f>SUM(BK254:BK264)</f>
        <v>0</v>
      </c>
    </row>
    <row r="254" spans="2:65" s="1" customFormat="1" ht="33" customHeight="1">
      <c r="B254" s="143"/>
      <c r="C254" s="144" t="s">
        <v>431</v>
      </c>
      <c r="D254" s="144" t="s">
        <v>141</v>
      </c>
      <c r="E254" s="145" t="s">
        <v>432</v>
      </c>
      <c r="F254" s="146" t="s">
        <v>433</v>
      </c>
      <c r="G254" s="147" t="s">
        <v>365</v>
      </c>
      <c r="H254" s="148">
        <v>3</v>
      </c>
      <c r="I254" s="149"/>
      <c r="J254" s="150">
        <f>ROUND(I254*H254,2)</f>
        <v>0</v>
      </c>
      <c r="K254" s="151"/>
      <c r="L254" s="32"/>
      <c r="M254" s="152" t="s">
        <v>1</v>
      </c>
      <c r="N254" s="153" t="s">
        <v>41</v>
      </c>
      <c r="P254" s="154">
        <f>O254*H254</f>
        <v>0</v>
      </c>
      <c r="Q254" s="154">
        <v>0</v>
      </c>
      <c r="R254" s="154">
        <f>Q254*H254</f>
        <v>0</v>
      </c>
      <c r="S254" s="154">
        <v>0</v>
      </c>
      <c r="T254" s="155">
        <f>S254*H254</f>
        <v>0</v>
      </c>
      <c r="AR254" s="156" t="s">
        <v>228</v>
      </c>
      <c r="AT254" s="156" t="s">
        <v>141</v>
      </c>
      <c r="AU254" s="156" t="s">
        <v>88</v>
      </c>
      <c r="AY254" s="17" t="s">
        <v>138</v>
      </c>
      <c r="BE254" s="157">
        <f>IF(N254="základná",J254,0)</f>
        <v>0</v>
      </c>
      <c r="BF254" s="157">
        <f>IF(N254="znížená",J254,0)</f>
        <v>0</v>
      </c>
      <c r="BG254" s="157">
        <f>IF(N254="zákl. prenesená",J254,0)</f>
        <v>0</v>
      </c>
      <c r="BH254" s="157">
        <f>IF(N254="zníž. prenesená",J254,0)</f>
        <v>0</v>
      </c>
      <c r="BI254" s="157">
        <f>IF(N254="nulová",J254,0)</f>
        <v>0</v>
      </c>
      <c r="BJ254" s="17" t="s">
        <v>88</v>
      </c>
      <c r="BK254" s="157">
        <f>ROUND(I254*H254,2)</f>
        <v>0</v>
      </c>
      <c r="BL254" s="17" t="s">
        <v>228</v>
      </c>
      <c r="BM254" s="156" t="s">
        <v>434</v>
      </c>
    </row>
    <row r="255" spans="2:65" s="14" customFormat="1" ht="11.25">
      <c r="B255" s="173"/>
      <c r="D255" s="159" t="s">
        <v>147</v>
      </c>
      <c r="E255" s="174" t="s">
        <v>1</v>
      </c>
      <c r="F255" s="175" t="s">
        <v>435</v>
      </c>
      <c r="H255" s="174" t="s">
        <v>1</v>
      </c>
      <c r="I255" s="176"/>
      <c r="L255" s="173"/>
      <c r="M255" s="177"/>
      <c r="T255" s="178"/>
      <c r="AT255" s="174" t="s">
        <v>147</v>
      </c>
      <c r="AU255" s="174" t="s">
        <v>88</v>
      </c>
      <c r="AV255" s="14" t="s">
        <v>82</v>
      </c>
      <c r="AW255" s="14" t="s">
        <v>31</v>
      </c>
      <c r="AX255" s="14" t="s">
        <v>75</v>
      </c>
      <c r="AY255" s="174" t="s">
        <v>138</v>
      </c>
    </row>
    <row r="256" spans="2:65" s="12" customFormat="1" ht="11.25">
      <c r="B256" s="158"/>
      <c r="D256" s="159" t="s">
        <v>147</v>
      </c>
      <c r="E256" s="160" t="s">
        <v>1</v>
      </c>
      <c r="F256" s="161" t="s">
        <v>372</v>
      </c>
      <c r="H256" s="162">
        <v>2</v>
      </c>
      <c r="I256" s="163"/>
      <c r="L256" s="158"/>
      <c r="M256" s="164"/>
      <c r="T256" s="165"/>
      <c r="AT256" s="160" t="s">
        <v>147</v>
      </c>
      <c r="AU256" s="160" t="s">
        <v>88</v>
      </c>
      <c r="AV256" s="12" t="s">
        <v>88</v>
      </c>
      <c r="AW256" s="12" t="s">
        <v>31</v>
      </c>
      <c r="AX256" s="12" t="s">
        <v>75</v>
      </c>
      <c r="AY256" s="160" t="s">
        <v>138</v>
      </c>
    </row>
    <row r="257" spans="2:65" s="12" customFormat="1" ht="11.25">
      <c r="B257" s="158"/>
      <c r="D257" s="159" t="s">
        <v>147</v>
      </c>
      <c r="E257" s="160" t="s">
        <v>1</v>
      </c>
      <c r="F257" s="161" t="s">
        <v>377</v>
      </c>
      <c r="H257" s="162">
        <v>1</v>
      </c>
      <c r="I257" s="163"/>
      <c r="L257" s="158"/>
      <c r="M257" s="164"/>
      <c r="T257" s="165"/>
      <c r="AT257" s="160" t="s">
        <v>147</v>
      </c>
      <c r="AU257" s="160" t="s">
        <v>88</v>
      </c>
      <c r="AV257" s="12" t="s">
        <v>88</v>
      </c>
      <c r="AW257" s="12" t="s">
        <v>31</v>
      </c>
      <c r="AX257" s="12" t="s">
        <v>75</v>
      </c>
      <c r="AY257" s="160" t="s">
        <v>138</v>
      </c>
    </row>
    <row r="258" spans="2:65" s="13" customFormat="1" ht="11.25">
      <c r="B258" s="166"/>
      <c r="D258" s="159" t="s">
        <v>147</v>
      </c>
      <c r="E258" s="167" t="s">
        <v>1</v>
      </c>
      <c r="F258" s="168" t="s">
        <v>150</v>
      </c>
      <c r="H258" s="169">
        <v>3</v>
      </c>
      <c r="I258" s="170"/>
      <c r="L258" s="166"/>
      <c r="M258" s="171"/>
      <c r="T258" s="172"/>
      <c r="AT258" s="167" t="s">
        <v>147</v>
      </c>
      <c r="AU258" s="167" t="s">
        <v>88</v>
      </c>
      <c r="AV258" s="13" t="s">
        <v>95</v>
      </c>
      <c r="AW258" s="13" t="s">
        <v>31</v>
      </c>
      <c r="AX258" s="13" t="s">
        <v>82</v>
      </c>
      <c r="AY258" s="167" t="s">
        <v>138</v>
      </c>
    </row>
    <row r="259" spans="2:65" s="1" customFormat="1" ht="24.2" customHeight="1">
      <c r="B259" s="143"/>
      <c r="C259" s="189" t="s">
        <v>436</v>
      </c>
      <c r="D259" s="189" t="s">
        <v>353</v>
      </c>
      <c r="E259" s="190" t="s">
        <v>437</v>
      </c>
      <c r="F259" s="191" t="s">
        <v>438</v>
      </c>
      <c r="G259" s="192" t="s">
        <v>365</v>
      </c>
      <c r="H259" s="193">
        <v>3</v>
      </c>
      <c r="I259" s="194"/>
      <c r="J259" s="195">
        <f>ROUND(I259*H259,2)</f>
        <v>0</v>
      </c>
      <c r="K259" s="196"/>
      <c r="L259" s="197"/>
      <c r="M259" s="198" t="s">
        <v>1</v>
      </c>
      <c r="N259" s="199" t="s">
        <v>41</v>
      </c>
      <c r="P259" s="154">
        <f>O259*H259</f>
        <v>0</v>
      </c>
      <c r="Q259" s="154">
        <v>1E-3</v>
      </c>
      <c r="R259" s="154">
        <f>Q259*H259</f>
        <v>3.0000000000000001E-3</v>
      </c>
      <c r="S259" s="154">
        <v>0</v>
      </c>
      <c r="T259" s="155">
        <f>S259*H259</f>
        <v>0</v>
      </c>
      <c r="AR259" s="156" t="s">
        <v>399</v>
      </c>
      <c r="AT259" s="156" t="s">
        <v>353</v>
      </c>
      <c r="AU259" s="156" t="s">
        <v>88</v>
      </c>
      <c r="AY259" s="17" t="s">
        <v>138</v>
      </c>
      <c r="BE259" s="157">
        <f>IF(N259="základná",J259,0)</f>
        <v>0</v>
      </c>
      <c r="BF259" s="157">
        <f>IF(N259="znížená",J259,0)</f>
        <v>0</v>
      </c>
      <c r="BG259" s="157">
        <f>IF(N259="zákl. prenesená",J259,0)</f>
        <v>0</v>
      </c>
      <c r="BH259" s="157">
        <f>IF(N259="zníž. prenesená",J259,0)</f>
        <v>0</v>
      </c>
      <c r="BI259" s="157">
        <f>IF(N259="nulová",J259,0)</f>
        <v>0</v>
      </c>
      <c r="BJ259" s="17" t="s">
        <v>88</v>
      </c>
      <c r="BK259" s="157">
        <f>ROUND(I259*H259,2)</f>
        <v>0</v>
      </c>
      <c r="BL259" s="17" t="s">
        <v>228</v>
      </c>
      <c r="BM259" s="156" t="s">
        <v>439</v>
      </c>
    </row>
    <row r="260" spans="2:65" s="1" customFormat="1" ht="37.9" customHeight="1">
      <c r="B260" s="143"/>
      <c r="C260" s="189" t="s">
        <v>440</v>
      </c>
      <c r="D260" s="189" t="s">
        <v>353</v>
      </c>
      <c r="E260" s="190" t="s">
        <v>441</v>
      </c>
      <c r="F260" s="191" t="s">
        <v>442</v>
      </c>
      <c r="G260" s="192" t="s">
        <v>365</v>
      </c>
      <c r="H260" s="193">
        <v>2</v>
      </c>
      <c r="I260" s="194"/>
      <c r="J260" s="195">
        <f>ROUND(I260*H260,2)</f>
        <v>0</v>
      </c>
      <c r="K260" s="196"/>
      <c r="L260" s="197"/>
      <c r="M260" s="198" t="s">
        <v>1</v>
      </c>
      <c r="N260" s="199" t="s">
        <v>41</v>
      </c>
      <c r="P260" s="154">
        <f>O260*H260</f>
        <v>0</v>
      </c>
      <c r="Q260" s="154">
        <v>2.5000000000000001E-2</v>
      </c>
      <c r="R260" s="154">
        <f>Q260*H260</f>
        <v>0.05</v>
      </c>
      <c r="S260" s="154">
        <v>0</v>
      </c>
      <c r="T260" s="155">
        <f>S260*H260</f>
        <v>0</v>
      </c>
      <c r="AR260" s="156" t="s">
        <v>399</v>
      </c>
      <c r="AT260" s="156" t="s">
        <v>353</v>
      </c>
      <c r="AU260" s="156" t="s">
        <v>88</v>
      </c>
      <c r="AY260" s="17" t="s">
        <v>138</v>
      </c>
      <c r="BE260" s="157">
        <f>IF(N260="základná",J260,0)</f>
        <v>0</v>
      </c>
      <c r="BF260" s="157">
        <f>IF(N260="znížená",J260,0)</f>
        <v>0</v>
      </c>
      <c r="BG260" s="157">
        <f>IF(N260="zákl. prenesená",J260,0)</f>
        <v>0</v>
      </c>
      <c r="BH260" s="157">
        <f>IF(N260="zníž. prenesená",J260,0)</f>
        <v>0</v>
      </c>
      <c r="BI260" s="157">
        <f>IF(N260="nulová",J260,0)</f>
        <v>0</v>
      </c>
      <c r="BJ260" s="17" t="s">
        <v>88</v>
      </c>
      <c r="BK260" s="157">
        <f>ROUND(I260*H260,2)</f>
        <v>0</v>
      </c>
      <c r="BL260" s="17" t="s">
        <v>228</v>
      </c>
      <c r="BM260" s="156" t="s">
        <v>443</v>
      </c>
    </row>
    <row r="261" spans="2:65" s="12" customFormat="1" ht="11.25">
      <c r="B261" s="158"/>
      <c r="D261" s="159" t="s">
        <v>147</v>
      </c>
      <c r="E261" s="160" t="s">
        <v>1</v>
      </c>
      <c r="F261" s="161" t="s">
        <v>372</v>
      </c>
      <c r="H261" s="162">
        <v>2</v>
      </c>
      <c r="I261" s="163"/>
      <c r="L261" s="158"/>
      <c r="M261" s="164"/>
      <c r="T261" s="165"/>
      <c r="AT261" s="160" t="s">
        <v>147</v>
      </c>
      <c r="AU261" s="160" t="s">
        <v>88</v>
      </c>
      <c r="AV261" s="12" t="s">
        <v>88</v>
      </c>
      <c r="AW261" s="12" t="s">
        <v>31</v>
      </c>
      <c r="AX261" s="12" t="s">
        <v>82</v>
      </c>
      <c r="AY261" s="160" t="s">
        <v>138</v>
      </c>
    </row>
    <row r="262" spans="2:65" s="1" customFormat="1" ht="33" customHeight="1">
      <c r="B262" s="143"/>
      <c r="C262" s="189" t="s">
        <v>444</v>
      </c>
      <c r="D262" s="189" t="s">
        <v>353</v>
      </c>
      <c r="E262" s="190" t="s">
        <v>445</v>
      </c>
      <c r="F262" s="191" t="s">
        <v>446</v>
      </c>
      <c r="G262" s="192" t="s">
        <v>365</v>
      </c>
      <c r="H262" s="193">
        <v>1</v>
      </c>
      <c r="I262" s="194"/>
      <c r="J262" s="195">
        <f>ROUND(I262*H262,2)</f>
        <v>0</v>
      </c>
      <c r="K262" s="196"/>
      <c r="L262" s="197"/>
      <c r="M262" s="198" t="s">
        <v>1</v>
      </c>
      <c r="N262" s="199" t="s">
        <v>41</v>
      </c>
      <c r="P262" s="154">
        <f>O262*H262</f>
        <v>0</v>
      </c>
      <c r="Q262" s="154">
        <v>3.7999999999999999E-2</v>
      </c>
      <c r="R262" s="154">
        <f>Q262*H262</f>
        <v>3.7999999999999999E-2</v>
      </c>
      <c r="S262" s="154">
        <v>0</v>
      </c>
      <c r="T262" s="155">
        <f>S262*H262</f>
        <v>0</v>
      </c>
      <c r="AR262" s="156" t="s">
        <v>399</v>
      </c>
      <c r="AT262" s="156" t="s">
        <v>353</v>
      </c>
      <c r="AU262" s="156" t="s">
        <v>88</v>
      </c>
      <c r="AY262" s="17" t="s">
        <v>138</v>
      </c>
      <c r="BE262" s="157">
        <f>IF(N262="základná",J262,0)</f>
        <v>0</v>
      </c>
      <c r="BF262" s="157">
        <f>IF(N262="znížená",J262,0)</f>
        <v>0</v>
      </c>
      <c r="BG262" s="157">
        <f>IF(N262="zákl. prenesená",J262,0)</f>
        <v>0</v>
      </c>
      <c r="BH262" s="157">
        <f>IF(N262="zníž. prenesená",J262,0)</f>
        <v>0</v>
      </c>
      <c r="BI262" s="157">
        <f>IF(N262="nulová",J262,0)</f>
        <v>0</v>
      </c>
      <c r="BJ262" s="17" t="s">
        <v>88</v>
      </c>
      <c r="BK262" s="157">
        <f>ROUND(I262*H262,2)</f>
        <v>0</v>
      </c>
      <c r="BL262" s="17" t="s">
        <v>228</v>
      </c>
      <c r="BM262" s="156" t="s">
        <v>447</v>
      </c>
    </row>
    <row r="263" spans="2:65" s="12" customFormat="1" ht="11.25">
      <c r="B263" s="158"/>
      <c r="D263" s="159" t="s">
        <v>147</v>
      </c>
      <c r="E263" s="160" t="s">
        <v>1</v>
      </c>
      <c r="F263" s="161" t="s">
        <v>377</v>
      </c>
      <c r="H263" s="162">
        <v>1</v>
      </c>
      <c r="I263" s="163"/>
      <c r="L263" s="158"/>
      <c r="M263" s="164"/>
      <c r="T263" s="165"/>
      <c r="AT263" s="160" t="s">
        <v>147</v>
      </c>
      <c r="AU263" s="160" t="s">
        <v>88</v>
      </c>
      <c r="AV263" s="12" t="s">
        <v>88</v>
      </c>
      <c r="AW263" s="12" t="s">
        <v>31</v>
      </c>
      <c r="AX263" s="12" t="s">
        <v>82</v>
      </c>
      <c r="AY263" s="160" t="s">
        <v>138</v>
      </c>
    </row>
    <row r="264" spans="2:65" s="1" customFormat="1" ht="24.2" customHeight="1">
      <c r="B264" s="143"/>
      <c r="C264" s="144" t="s">
        <v>448</v>
      </c>
      <c r="D264" s="144" t="s">
        <v>141</v>
      </c>
      <c r="E264" s="145" t="s">
        <v>449</v>
      </c>
      <c r="F264" s="146" t="s">
        <v>450</v>
      </c>
      <c r="G264" s="147" t="s">
        <v>427</v>
      </c>
      <c r="H264" s="200"/>
      <c r="I264" s="149"/>
      <c r="J264" s="150">
        <f>ROUND(I264*H264,2)</f>
        <v>0</v>
      </c>
      <c r="K264" s="151"/>
      <c r="L264" s="32"/>
      <c r="M264" s="152" t="s">
        <v>1</v>
      </c>
      <c r="N264" s="153" t="s">
        <v>41</v>
      </c>
      <c r="P264" s="154">
        <f>O264*H264</f>
        <v>0</v>
      </c>
      <c r="Q264" s="154">
        <v>0</v>
      </c>
      <c r="R264" s="154">
        <f>Q264*H264</f>
        <v>0</v>
      </c>
      <c r="S264" s="154">
        <v>0</v>
      </c>
      <c r="T264" s="155">
        <f>S264*H264</f>
        <v>0</v>
      </c>
      <c r="AR264" s="156" t="s">
        <v>228</v>
      </c>
      <c r="AT264" s="156" t="s">
        <v>141</v>
      </c>
      <c r="AU264" s="156" t="s">
        <v>88</v>
      </c>
      <c r="AY264" s="17" t="s">
        <v>138</v>
      </c>
      <c r="BE264" s="157">
        <f>IF(N264="základná",J264,0)</f>
        <v>0</v>
      </c>
      <c r="BF264" s="157">
        <f>IF(N264="znížená",J264,0)</f>
        <v>0</v>
      </c>
      <c r="BG264" s="157">
        <f>IF(N264="zákl. prenesená",J264,0)</f>
        <v>0</v>
      </c>
      <c r="BH264" s="157">
        <f>IF(N264="zníž. prenesená",J264,0)</f>
        <v>0</v>
      </c>
      <c r="BI264" s="157">
        <f>IF(N264="nulová",J264,0)</f>
        <v>0</v>
      </c>
      <c r="BJ264" s="17" t="s">
        <v>88</v>
      </c>
      <c r="BK264" s="157">
        <f>ROUND(I264*H264,2)</f>
        <v>0</v>
      </c>
      <c r="BL264" s="17" t="s">
        <v>228</v>
      </c>
      <c r="BM264" s="156" t="s">
        <v>451</v>
      </c>
    </row>
    <row r="265" spans="2:65" s="11" customFormat="1" ht="22.9" customHeight="1">
      <c r="B265" s="131"/>
      <c r="D265" s="132" t="s">
        <v>74</v>
      </c>
      <c r="E265" s="141" t="s">
        <v>452</v>
      </c>
      <c r="F265" s="141" t="s">
        <v>453</v>
      </c>
      <c r="I265" s="134"/>
      <c r="J265" s="142">
        <f>BK265</f>
        <v>0</v>
      </c>
      <c r="L265" s="131"/>
      <c r="M265" s="136"/>
      <c r="P265" s="137">
        <f>SUM(P266:P273)</f>
        <v>0</v>
      </c>
      <c r="R265" s="137">
        <f>SUM(R266:R273)</f>
        <v>0.1656405</v>
      </c>
      <c r="T265" s="138">
        <f>SUM(T266:T273)</f>
        <v>0</v>
      </c>
      <c r="AR265" s="132" t="s">
        <v>88</v>
      </c>
      <c r="AT265" s="139" t="s">
        <v>74</v>
      </c>
      <c r="AU265" s="139" t="s">
        <v>82</v>
      </c>
      <c r="AY265" s="132" t="s">
        <v>138</v>
      </c>
      <c r="BK265" s="140">
        <f>SUM(BK266:BK273)</f>
        <v>0</v>
      </c>
    </row>
    <row r="266" spans="2:65" s="1" customFormat="1" ht="21.75" customHeight="1">
      <c r="B266" s="143"/>
      <c r="C266" s="144" t="s">
        <v>454</v>
      </c>
      <c r="D266" s="144" t="s">
        <v>141</v>
      </c>
      <c r="E266" s="145" t="s">
        <v>455</v>
      </c>
      <c r="F266" s="146" t="s">
        <v>456</v>
      </c>
      <c r="G266" s="147" t="s">
        <v>144</v>
      </c>
      <c r="H266" s="148">
        <v>3.15</v>
      </c>
      <c r="I266" s="149"/>
      <c r="J266" s="150">
        <f>ROUND(I266*H266,2)</f>
        <v>0</v>
      </c>
      <c r="K266" s="151"/>
      <c r="L266" s="32"/>
      <c r="M266" s="152" t="s">
        <v>1</v>
      </c>
      <c r="N266" s="153" t="s">
        <v>41</v>
      </c>
      <c r="P266" s="154">
        <f>O266*H266</f>
        <v>0</v>
      </c>
      <c r="Q266" s="154">
        <v>1.2E-4</v>
      </c>
      <c r="R266" s="154">
        <f>Q266*H266</f>
        <v>3.7799999999999997E-4</v>
      </c>
      <c r="S266" s="154">
        <v>0</v>
      </c>
      <c r="T266" s="155">
        <f>S266*H266</f>
        <v>0</v>
      </c>
      <c r="AR266" s="156" t="s">
        <v>228</v>
      </c>
      <c r="AT266" s="156" t="s">
        <v>141</v>
      </c>
      <c r="AU266" s="156" t="s">
        <v>88</v>
      </c>
      <c r="AY266" s="17" t="s">
        <v>138</v>
      </c>
      <c r="BE266" s="157">
        <f>IF(N266="základná",J266,0)</f>
        <v>0</v>
      </c>
      <c r="BF266" s="157">
        <f>IF(N266="znížená",J266,0)</f>
        <v>0</v>
      </c>
      <c r="BG266" s="157">
        <f>IF(N266="zákl. prenesená",J266,0)</f>
        <v>0</v>
      </c>
      <c r="BH266" s="157">
        <f>IF(N266="zníž. prenesená",J266,0)</f>
        <v>0</v>
      </c>
      <c r="BI266" s="157">
        <f>IF(N266="nulová",J266,0)</f>
        <v>0</v>
      </c>
      <c r="BJ266" s="17" t="s">
        <v>88</v>
      </c>
      <c r="BK266" s="157">
        <f>ROUND(I266*H266,2)</f>
        <v>0</v>
      </c>
      <c r="BL266" s="17" t="s">
        <v>228</v>
      </c>
      <c r="BM266" s="156" t="s">
        <v>457</v>
      </c>
    </row>
    <row r="267" spans="2:65" s="12" customFormat="1" ht="11.25">
      <c r="B267" s="158"/>
      <c r="D267" s="159" t="s">
        <v>147</v>
      </c>
      <c r="E267" s="160" t="s">
        <v>1</v>
      </c>
      <c r="F267" s="161" t="s">
        <v>458</v>
      </c>
      <c r="H267" s="162">
        <v>3.15</v>
      </c>
      <c r="I267" s="163"/>
      <c r="L267" s="158"/>
      <c r="M267" s="164"/>
      <c r="T267" s="165"/>
      <c r="AT267" s="160" t="s">
        <v>147</v>
      </c>
      <c r="AU267" s="160" t="s">
        <v>88</v>
      </c>
      <c r="AV267" s="12" t="s">
        <v>88</v>
      </c>
      <c r="AW267" s="12" t="s">
        <v>31</v>
      </c>
      <c r="AX267" s="12" t="s">
        <v>82</v>
      </c>
      <c r="AY267" s="160" t="s">
        <v>138</v>
      </c>
    </row>
    <row r="268" spans="2:65" s="1" customFormat="1" ht="33" customHeight="1">
      <c r="B268" s="143"/>
      <c r="C268" s="189" t="s">
        <v>459</v>
      </c>
      <c r="D268" s="189" t="s">
        <v>353</v>
      </c>
      <c r="E268" s="190" t="s">
        <v>460</v>
      </c>
      <c r="F268" s="191" t="s">
        <v>461</v>
      </c>
      <c r="G268" s="192" t="s">
        <v>356</v>
      </c>
      <c r="H268" s="193">
        <v>157.5</v>
      </c>
      <c r="I268" s="194"/>
      <c r="J268" s="195">
        <f>ROUND(I268*H268,2)</f>
        <v>0</v>
      </c>
      <c r="K268" s="196"/>
      <c r="L268" s="197"/>
      <c r="M268" s="198" t="s">
        <v>1</v>
      </c>
      <c r="N268" s="199" t="s">
        <v>41</v>
      </c>
      <c r="P268" s="154">
        <f>O268*H268</f>
        <v>0</v>
      </c>
      <c r="Q268" s="154">
        <v>1E-3</v>
      </c>
      <c r="R268" s="154">
        <f>Q268*H268</f>
        <v>0.1575</v>
      </c>
      <c r="S268" s="154">
        <v>0</v>
      </c>
      <c r="T268" s="155">
        <f>S268*H268</f>
        <v>0</v>
      </c>
      <c r="AR268" s="156" t="s">
        <v>399</v>
      </c>
      <c r="AT268" s="156" t="s">
        <v>353</v>
      </c>
      <c r="AU268" s="156" t="s">
        <v>88</v>
      </c>
      <c r="AY268" s="17" t="s">
        <v>138</v>
      </c>
      <c r="BE268" s="157">
        <f>IF(N268="základná",J268,0)</f>
        <v>0</v>
      </c>
      <c r="BF268" s="157">
        <f>IF(N268="znížená",J268,0)</f>
        <v>0</v>
      </c>
      <c r="BG268" s="157">
        <f>IF(N268="zákl. prenesená",J268,0)</f>
        <v>0</v>
      </c>
      <c r="BH268" s="157">
        <f>IF(N268="zníž. prenesená",J268,0)</f>
        <v>0</v>
      </c>
      <c r="BI268" s="157">
        <f>IF(N268="nulová",J268,0)</f>
        <v>0</v>
      </c>
      <c r="BJ268" s="17" t="s">
        <v>88</v>
      </c>
      <c r="BK268" s="157">
        <f>ROUND(I268*H268,2)</f>
        <v>0</v>
      </c>
      <c r="BL268" s="17" t="s">
        <v>228</v>
      </c>
      <c r="BM268" s="156" t="s">
        <v>462</v>
      </c>
    </row>
    <row r="269" spans="2:65" s="12" customFormat="1" ht="11.25">
      <c r="B269" s="158"/>
      <c r="D269" s="159" t="s">
        <v>147</v>
      </c>
      <c r="E269" s="160" t="s">
        <v>1</v>
      </c>
      <c r="F269" s="161" t="s">
        <v>463</v>
      </c>
      <c r="H269" s="162">
        <v>157.5</v>
      </c>
      <c r="I269" s="163"/>
      <c r="L269" s="158"/>
      <c r="M269" s="164"/>
      <c r="T269" s="165"/>
      <c r="AT269" s="160" t="s">
        <v>147</v>
      </c>
      <c r="AU269" s="160" t="s">
        <v>88</v>
      </c>
      <c r="AV269" s="12" t="s">
        <v>88</v>
      </c>
      <c r="AW269" s="12" t="s">
        <v>31</v>
      </c>
      <c r="AX269" s="12" t="s">
        <v>82</v>
      </c>
      <c r="AY269" s="160" t="s">
        <v>138</v>
      </c>
    </row>
    <row r="270" spans="2:65" s="1" customFormat="1" ht="24.2" customHeight="1">
      <c r="B270" s="143"/>
      <c r="C270" s="144" t="s">
        <v>464</v>
      </c>
      <c r="D270" s="144" t="s">
        <v>141</v>
      </c>
      <c r="E270" s="145" t="s">
        <v>465</v>
      </c>
      <c r="F270" s="146" t="s">
        <v>466</v>
      </c>
      <c r="G270" s="147" t="s">
        <v>191</v>
      </c>
      <c r="H270" s="148">
        <v>2.25</v>
      </c>
      <c r="I270" s="149"/>
      <c r="J270" s="150">
        <f>ROUND(I270*H270,2)</f>
        <v>0</v>
      </c>
      <c r="K270" s="151"/>
      <c r="L270" s="32"/>
      <c r="M270" s="152" t="s">
        <v>1</v>
      </c>
      <c r="N270" s="153" t="s">
        <v>41</v>
      </c>
      <c r="P270" s="154">
        <f>O270*H270</f>
        <v>0</v>
      </c>
      <c r="Q270" s="154">
        <v>9.0000000000000006E-5</v>
      </c>
      <c r="R270" s="154">
        <f>Q270*H270</f>
        <v>2.0250000000000002E-4</v>
      </c>
      <c r="S270" s="154">
        <v>0</v>
      </c>
      <c r="T270" s="155">
        <f>S270*H270</f>
        <v>0</v>
      </c>
      <c r="AR270" s="156" t="s">
        <v>228</v>
      </c>
      <c r="AT270" s="156" t="s">
        <v>141</v>
      </c>
      <c r="AU270" s="156" t="s">
        <v>88</v>
      </c>
      <c r="AY270" s="17" t="s">
        <v>138</v>
      </c>
      <c r="BE270" s="157">
        <f>IF(N270="základná",J270,0)</f>
        <v>0</v>
      </c>
      <c r="BF270" s="157">
        <f>IF(N270="znížená",J270,0)</f>
        <v>0</v>
      </c>
      <c r="BG270" s="157">
        <f>IF(N270="zákl. prenesená",J270,0)</f>
        <v>0</v>
      </c>
      <c r="BH270" s="157">
        <f>IF(N270="zníž. prenesená",J270,0)</f>
        <v>0</v>
      </c>
      <c r="BI270" s="157">
        <f>IF(N270="nulová",J270,0)</f>
        <v>0</v>
      </c>
      <c r="BJ270" s="17" t="s">
        <v>88</v>
      </c>
      <c r="BK270" s="157">
        <f>ROUND(I270*H270,2)</f>
        <v>0</v>
      </c>
      <c r="BL270" s="17" t="s">
        <v>228</v>
      </c>
      <c r="BM270" s="156" t="s">
        <v>467</v>
      </c>
    </row>
    <row r="271" spans="2:65" s="12" customFormat="1" ht="11.25">
      <c r="B271" s="158"/>
      <c r="D271" s="159" t="s">
        <v>147</v>
      </c>
      <c r="E271" s="160" t="s">
        <v>1</v>
      </c>
      <c r="F271" s="161" t="s">
        <v>468</v>
      </c>
      <c r="H271" s="162">
        <v>2.25</v>
      </c>
      <c r="I271" s="163"/>
      <c r="L271" s="158"/>
      <c r="M271" s="164"/>
      <c r="T271" s="165"/>
      <c r="AT271" s="160" t="s">
        <v>147</v>
      </c>
      <c r="AU271" s="160" t="s">
        <v>88</v>
      </c>
      <c r="AV271" s="12" t="s">
        <v>88</v>
      </c>
      <c r="AW271" s="12" t="s">
        <v>31</v>
      </c>
      <c r="AX271" s="12" t="s">
        <v>82</v>
      </c>
      <c r="AY271" s="160" t="s">
        <v>138</v>
      </c>
    </row>
    <row r="272" spans="2:65" s="1" customFormat="1" ht="24.2" customHeight="1">
      <c r="B272" s="143"/>
      <c r="C272" s="189" t="s">
        <v>469</v>
      </c>
      <c r="D272" s="189" t="s">
        <v>353</v>
      </c>
      <c r="E272" s="190" t="s">
        <v>470</v>
      </c>
      <c r="F272" s="191" t="s">
        <v>471</v>
      </c>
      <c r="G272" s="192" t="s">
        <v>365</v>
      </c>
      <c r="H272" s="193">
        <v>1</v>
      </c>
      <c r="I272" s="194"/>
      <c r="J272" s="195">
        <f>ROUND(I272*H272,2)</f>
        <v>0</v>
      </c>
      <c r="K272" s="196"/>
      <c r="L272" s="197"/>
      <c r="M272" s="198" t="s">
        <v>1</v>
      </c>
      <c r="N272" s="199" t="s">
        <v>41</v>
      </c>
      <c r="P272" s="154">
        <f>O272*H272</f>
        <v>0</v>
      </c>
      <c r="Q272" s="154">
        <v>7.5599999999999999E-3</v>
      </c>
      <c r="R272" s="154">
        <f>Q272*H272</f>
        <v>7.5599999999999999E-3</v>
      </c>
      <c r="S272" s="154">
        <v>0</v>
      </c>
      <c r="T272" s="155">
        <f>S272*H272</f>
        <v>0</v>
      </c>
      <c r="AR272" s="156" t="s">
        <v>399</v>
      </c>
      <c r="AT272" s="156" t="s">
        <v>353</v>
      </c>
      <c r="AU272" s="156" t="s">
        <v>88</v>
      </c>
      <c r="AY272" s="17" t="s">
        <v>138</v>
      </c>
      <c r="BE272" s="157">
        <f>IF(N272="základná",J272,0)</f>
        <v>0</v>
      </c>
      <c r="BF272" s="157">
        <f>IF(N272="znížená",J272,0)</f>
        <v>0</v>
      </c>
      <c r="BG272" s="157">
        <f>IF(N272="zákl. prenesená",J272,0)</f>
        <v>0</v>
      </c>
      <c r="BH272" s="157">
        <f>IF(N272="zníž. prenesená",J272,0)</f>
        <v>0</v>
      </c>
      <c r="BI272" s="157">
        <f>IF(N272="nulová",J272,0)</f>
        <v>0</v>
      </c>
      <c r="BJ272" s="17" t="s">
        <v>88</v>
      </c>
      <c r="BK272" s="157">
        <f>ROUND(I272*H272,2)</f>
        <v>0</v>
      </c>
      <c r="BL272" s="17" t="s">
        <v>228</v>
      </c>
      <c r="BM272" s="156" t="s">
        <v>472</v>
      </c>
    </row>
    <row r="273" spans="2:65" s="1" customFormat="1" ht="24.2" customHeight="1">
      <c r="B273" s="143"/>
      <c r="C273" s="144" t="s">
        <v>473</v>
      </c>
      <c r="D273" s="144" t="s">
        <v>141</v>
      </c>
      <c r="E273" s="145" t="s">
        <v>474</v>
      </c>
      <c r="F273" s="146" t="s">
        <v>475</v>
      </c>
      <c r="G273" s="147" t="s">
        <v>427</v>
      </c>
      <c r="H273" s="200"/>
      <c r="I273" s="149"/>
      <c r="J273" s="150">
        <f>ROUND(I273*H273,2)</f>
        <v>0</v>
      </c>
      <c r="K273" s="151"/>
      <c r="L273" s="32"/>
      <c r="M273" s="152" t="s">
        <v>1</v>
      </c>
      <c r="N273" s="153" t="s">
        <v>41</v>
      </c>
      <c r="P273" s="154">
        <f>O273*H273</f>
        <v>0</v>
      </c>
      <c r="Q273" s="154">
        <v>0</v>
      </c>
      <c r="R273" s="154">
        <f>Q273*H273</f>
        <v>0</v>
      </c>
      <c r="S273" s="154">
        <v>0</v>
      </c>
      <c r="T273" s="155">
        <f>S273*H273</f>
        <v>0</v>
      </c>
      <c r="AR273" s="156" t="s">
        <v>228</v>
      </c>
      <c r="AT273" s="156" t="s">
        <v>141</v>
      </c>
      <c r="AU273" s="156" t="s">
        <v>88</v>
      </c>
      <c r="AY273" s="17" t="s">
        <v>138</v>
      </c>
      <c r="BE273" s="157">
        <f>IF(N273="základná",J273,0)</f>
        <v>0</v>
      </c>
      <c r="BF273" s="157">
        <f>IF(N273="znížená",J273,0)</f>
        <v>0</v>
      </c>
      <c r="BG273" s="157">
        <f>IF(N273="zákl. prenesená",J273,0)</f>
        <v>0</v>
      </c>
      <c r="BH273" s="157">
        <f>IF(N273="zníž. prenesená",J273,0)</f>
        <v>0</v>
      </c>
      <c r="BI273" s="157">
        <f>IF(N273="nulová",J273,0)</f>
        <v>0</v>
      </c>
      <c r="BJ273" s="17" t="s">
        <v>88</v>
      </c>
      <c r="BK273" s="157">
        <f>ROUND(I273*H273,2)</f>
        <v>0</v>
      </c>
      <c r="BL273" s="17" t="s">
        <v>228</v>
      </c>
      <c r="BM273" s="156" t="s">
        <v>476</v>
      </c>
    </row>
    <row r="274" spans="2:65" s="11" customFormat="1" ht="22.9" customHeight="1">
      <c r="B274" s="131"/>
      <c r="D274" s="132" t="s">
        <v>74</v>
      </c>
      <c r="E274" s="141" t="s">
        <v>477</v>
      </c>
      <c r="F274" s="141" t="s">
        <v>478</v>
      </c>
      <c r="I274" s="134"/>
      <c r="J274" s="142">
        <f>BK274</f>
        <v>0</v>
      </c>
      <c r="L274" s="131"/>
      <c r="M274" s="136"/>
      <c r="P274" s="137">
        <f>SUM(P275:P294)</f>
        <v>0</v>
      </c>
      <c r="R274" s="137">
        <f>SUM(R275:R294)</f>
        <v>6.4970649999999991E-2</v>
      </c>
      <c r="T274" s="138">
        <f>SUM(T275:T294)</f>
        <v>0</v>
      </c>
      <c r="AR274" s="132" t="s">
        <v>88</v>
      </c>
      <c r="AT274" s="139" t="s">
        <v>74</v>
      </c>
      <c r="AU274" s="139" t="s">
        <v>82</v>
      </c>
      <c r="AY274" s="132" t="s">
        <v>138</v>
      </c>
      <c r="BK274" s="140">
        <f>SUM(BK275:BK294)</f>
        <v>0</v>
      </c>
    </row>
    <row r="275" spans="2:65" s="1" customFormat="1" ht="24.2" customHeight="1">
      <c r="B275" s="143"/>
      <c r="C275" s="144" t="s">
        <v>479</v>
      </c>
      <c r="D275" s="144" t="s">
        <v>141</v>
      </c>
      <c r="E275" s="145" t="s">
        <v>480</v>
      </c>
      <c r="F275" s="146" t="s">
        <v>481</v>
      </c>
      <c r="G275" s="147" t="s">
        <v>144</v>
      </c>
      <c r="H275" s="148">
        <v>158.465</v>
      </c>
      <c r="I275" s="149"/>
      <c r="J275" s="150">
        <f>ROUND(I275*H275,2)</f>
        <v>0</v>
      </c>
      <c r="K275" s="151"/>
      <c r="L275" s="32"/>
      <c r="M275" s="152" t="s">
        <v>1</v>
      </c>
      <c r="N275" s="153" t="s">
        <v>41</v>
      </c>
      <c r="P275" s="154">
        <f>O275*H275</f>
        <v>0</v>
      </c>
      <c r="Q275" s="154">
        <v>1.2999999999999999E-4</v>
      </c>
      <c r="R275" s="154">
        <f>Q275*H275</f>
        <v>2.0600449999999999E-2</v>
      </c>
      <c r="S275" s="154">
        <v>0</v>
      </c>
      <c r="T275" s="155">
        <f>S275*H275</f>
        <v>0</v>
      </c>
      <c r="AR275" s="156" t="s">
        <v>228</v>
      </c>
      <c r="AT275" s="156" t="s">
        <v>141</v>
      </c>
      <c r="AU275" s="156" t="s">
        <v>88</v>
      </c>
      <c r="AY275" s="17" t="s">
        <v>138</v>
      </c>
      <c r="BE275" s="157">
        <f>IF(N275="základná",J275,0)</f>
        <v>0</v>
      </c>
      <c r="BF275" s="157">
        <f>IF(N275="znížená",J275,0)</f>
        <v>0</v>
      </c>
      <c r="BG275" s="157">
        <f>IF(N275="zákl. prenesená",J275,0)</f>
        <v>0</v>
      </c>
      <c r="BH275" s="157">
        <f>IF(N275="zníž. prenesená",J275,0)</f>
        <v>0</v>
      </c>
      <c r="BI275" s="157">
        <f>IF(N275="nulová",J275,0)</f>
        <v>0</v>
      </c>
      <c r="BJ275" s="17" t="s">
        <v>88</v>
      </c>
      <c r="BK275" s="157">
        <f>ROUND(I275*H275,2)</f>
        <v>0</v>
      </c>
      <c r="BL275" s="17" t="s">
        <v>228</v>
      </c>
      <c r="BM275" s="156" t="s">
        <v>482</v>
      </c>
    </row>
    <row r="276" spans="2:65" s="12" customFormat="1" ht="11.25">
      <c r="B276" s="158"/>
      <c r="D276" s="159" t="s">
        <v>147</v>
      </c>
      <c r="E276" s="160" t="s">
        <v>1</v>
      </c>
      <c r="F276" s="161" t="s">
        <v>318</v>
      </c>
      <c r="H276" s="162">
        <v>6.36</v>
      </c>
      <c r="I276" s="163"/>
      <c r="L276" s="158"/>
      <c r="M276" s="164"/>
      <c r="T276" s="165"/>
      <c r="AT276" s="160" t="s">
        <v>147</v>
      </c>
      <c r="AU276" s="160" t="s">
        <v>88</v>
      </c>
      <c r="AV276" s="12" t="s">
        <v>88</v>
      </c>
      <c r="AW276" s="12" t="s">
        <v>31</v>
      </c>
      <c r="AX276" s="12" t="s">
        <v>75</v>
      </c>
      <c r="AY276" s="160" t="s">
        <v>138</v>
      </c>
    </row>
    <row r="277" spans="2:65" s="12" customFormat="1" ht="11.25">
      <c r="B277" s="158"/>
      <c r="D277" s="159" t="s">
        <v>147</v>
      </c>
      <c r="E277" s="160" t="s">
        <v>1</v>
      </c>
      <c r="F277" s="161" t="s">
        <v>319</v>
      </c>
      <c r="H277" s="162">
        <v>33.93</v>
      </c>
      <c r="I277" s="163"/>
      <c r="L277" s="158"/>
      <c r="M277" s="164"/>
      <c r="T277" s="165"/>
      <c r="AT277" s="160" t="s">
        <v>147</v>
      </c>
      <c r="AU277" s="160" t="s">
        <v>88</v>
      </c>
      <c r="AV277" s="12" t="s">
        <v>88</v>
      </c>
      <c r="AW277" s="12" t="s">
        <v>31</v>
      </c>
      <c r="AX277" s="12" t="s">
        <v>75</v>
      </c>
      <c r="AY277" s="160" t="s">
        <v>138</v>
      </c>
    </row>
    <row r="278" spans="2:65" s="12" customFormat="1" ht="11.25">
      <c r="B278" s="158"/>
      <c r="D278" s="159" t="s">
        <v>147</v>
      </c>
      <c r="E278" s="160" t="s">
        <v>1</v>
      </c>
      <c r="F278" s="161" t="s">
        <v>320</v>
      </c>
      <c r="H278" s="162">
        <v>10</v>
      </c>
      <c r="I278" s="163"/>
      <c r="L278" s="158"/>
      <c r="M278" s="164"/>
      <c r="T278" s="165"/>
      <c r="AT278" s="160" t="s">
        <v>147</v>
      </c>
      <c r="AU278" s="160" t="s">
        <v>88</v>
      </c>
      <c r="AV278" s="12" t="s">
        <v>88</v>
      </c>
      <c r="AW278" s="12" t="s">
        <v>31</v>
      </c>
      <c r="AX278" s="12" t="s">
        <v>75</v>
      </c>
      <c r="AY278" s="160" t="s">
        <v>138</v>
      </c>
    </row>
    <row r="279" spans="2:65" s="13" customFormat="1" ht="11.25">
      <c r="B279" s="166"/>
      <c r="D279" s="159" t="s">
        <v>147</v>
      </c>
      <c r="E279" s="167" t="s">
        <v>1</v>
      </c>
      <c r="F279" s="168" t="s">
        <v>150</v>
      </c>
      <c r="H279" s="169">
        <v>50.29</v>
      </c>
      <c r="I279" s="170"/>
      <c r="L279" s="166"/>
      <c r="M279" s="171"/>
      <c r="T279" s="172"/>
      <c r="AT279" s="167" t="s">
        <v>147</v>
      </c>
      <c r="AU279" s="167" t="s">
        <v>88</v>
      </c>
      <c r="AV279" s="13" t="s">
        <v>95</v>
      </c>
      <c r="AW279" s="13" t="s">
        <v>31</v>
      </c>
      <c r="AX279" s="13" t="s">
        <v>75</v>
      </c>
      <c r="AY279" s="167" t="s">
        <v>138</v>
      </c>
    </row>
    <row r="280" spans="2:65" s="12" customFormat="1" ht="11.25">
      <c r="B280" s="158"/>
      <c r="D280" s="159" t="s">
        <v>147</v>
      </c>
      <c r="E280" s="160" t="s">
        <v>1</v>
      </c>
      <c r="F280" s="161" t="s">
        <v>327</v>
      </c>
      <c r="H280" s="162">
        <v>23.4</v>
      </c>
      <c r="I280" s="163"/>
      <c r="L280" s="158"/>
      <c r="M280" s="164"/>
      <c r="T280" s="165"/>
      <c r="AT280" s="160" t="s">
        <v>147</v>
      </c>
      <c r="AU280" s="160" t="s">
        <v>88</v>
      </c>
      <c r="AV280" s="12" t="s">
        <v>88</v>
      </c>
      <c r="AW280" s="12" t="s">
        <v>31</v>
      </c>
      <c r="AX280" s="12" t="s">
        <v>75</v>
      </c>
      <c r="AY280" s="160" t="s">
        <v>138</v>
      </c>
    </row>
    <row r="281" spans="2:65" s="12" customFormat="1" ht="11.25">
      <c r="B281" s="158"/>
      <c r="D281" s="159" t="s">
        <v>147</v>
      </c>
      <c r="E281" s="160" t="s">
        <v>1</v>
      </c>
      <c r="F281" s="161" t="s">
        <v>328</v>
      </c>
      <c r="H281" s="162">
        <v>56.475000000000001</v>
      </c>
      <c r="I281" s="163"/>
      <c r="L281" s="158"/>
      <c r="M281" s="164"/>
      <c r="T281" s="165"/>
      <c r="AT281" s="160" t="s">
        <v>147</v>
      </c>
      <c r="AU281" s="160" t="s">
        <v>88</v>
      </c>
      <c r="AV281" s="12" t="s">
        <v>88</v>
      </c>
      <c r="AW281" s="12" t="s">
        <v>31</v>
      </c>
      <c r="AX281" s="12" t="s">
        <v>75</v>
      </c>
      <c r="AY281" s="160" t="s">
        <v>138</v>
      </c>
    </row>
    <row r="282" spans="2:65" s="12" customFormat="1" ht="11.25">
      <c r="B282" s="158"/>
      <c r="D282" s="159" t="s">
        <v>147</v>
      </c>
      <c r="E282" s="160" t="s">
        <v>1</v>
      </c>
      <c r="F282" s="161" t="s">
        <v>329</v>
      </c>
      <c r="H282" s="162">
        <v>28.3</v>
      </c>
      <c r="I282" s="163"/>
      <c r="L282" s="158"/>
      <c r="M282" s="164"/>
      <c r="T282" s="165"/>
      <c r="AT282" s="160" t="s">
        <v>147</v>
      </c>
      <c r="AU282" s="160" t="s">
        <v>88</v>
      </c>
      <c r="AV282" s="12" t="s">
        <v>88</v>
      </c>
      <c r="AW282" s="12" t="s">
        <v>31</v>
      </c>
      <c r="AX282" s="12" t="s">
        <v>75</v>
      </c>
      <c r="AY282" s="160" t="s">
        <v>138</v>
      </c>
    </row>
    <row r="283" spans="2:65" s="13" customFormat="1" ht="11.25">
      <c r="B283" s="166"/>
      <c r="D283" s="159" t="s">
        <v>147</v>
      </c>
      <c r="E283" s="167" t="s">
        <v>1</v>
      </c>
      <c r="F283" s="168" t="s">
        <v>150</v>
      </c>
      <c r="H283" s="169">
        <v>108.175</v>
      </c>
      <c r="I283" s="170"/>
      <c r="L283" s="166"/>
      <c r="M283" s="171"/>
      <c r="T283" s="172"/>
      <c r="AT283" s="167" t="s">
        <v>147</v>
      </c>
      <c r="AU283" s="167" t="s">
        <v>88</v>
      </c>
      <c r="AV283" s="13" t="s">
        <v>95</v>
      </c>
      <c r="AW283" s="13" t="s">
        <v>31</v>
      </c>
      <c r="AX283" s="13" t="s">
        <v>75</v>
      </c>
      <c r="AY283" s="167" t="s">
        <v>138</v>
      </c>
    </row>
    <row r="284" spans="2:65" s="15" customFormat="1" ht="11.25">
      <c r="B284" s="182"/>
      <c r="D284" s="159" t="s">
        <v>147</v>
      </c>
      <c r="E284" s="183" t="s">
        <v>1</v>
      </c>
      <c r="F284" s="184" t="s">
        <v>269</v>
      </c>
      <c r="H284" s="185">
        <v>158.465</v>
      </c>
      <c r="I284" s="186"/>
      <c r="L284" s="182"/>
      <c r="M284" s="187"/>
      <c r="T284" s="188"/>
      <c r="AT284" s="183" t="s">
        <v>147</v>
      </c>
      <c r="AU284" s="183" t="s">
        <v>88</v>
      </c>
      <c r="AV284" s="15" t="s">
        <v>145</v>
      </c>
      <c r="AW284" s="15" t="s">
        <v>31</v>
      </c>
      <c r="AX284" s="15" t="s">
        <v>82</v>
      </c>
      <c r="AY284" s="183" t="s">
        <v>138</v>
      </c>
    </row>
    <row r="285" spans="2:65" s="1" customFormat="1" ht="33" customHeight="1">
      <c r="B285" s="143"/>
      <c r="C285" s="144" t="s">
        <v>483</v>
      </c>
      <c r="D285" s="144" t="s">
        <v>141</v>
      </c>
      <c r="E285" s="145" t="s">
        <v>484</v>
      </c>
      <c r="F285" s="146" t="s">
        <v>485</v>
      </c>
      <c r="G285" s="147" t="s">
        <v>144</v>
      </c>
      <c r="H285" s="148">
        <v>158.465</v>
      </c>
      <c r="I285" s="149"/>
      <c r="J285" s="150">
        <f>ROUND(I285*H285,2)</f>
        <v>0</v>
      </c>
      <c r="K285" s="151"/>
      <c r="L285" s="32"/>
      <c r="M285" s="152" t="s">
        <v>1</v>
      </c>
      <c r="N285" s="153" t="s">
        <v>41</v>
      </c>
      <c r="P285" s="154">
        <f>O285*H285</f>
        <v>0</v>
      </c>
      <c r="Q285" s="154">
        <v>2.7999999999999998E-4</v>
      </c>
      <c r="R285" s="154">
        <f>Q285*H285</f>
        <v>4.4370199999999999E-2</v>
      </c>
      <c r="S285" s="154">
        <v>0</v>
      </c>
      <c r="T285" s="155">
        <f>S285*H285</f>
        <v>0</v>
      </c>
      <c r="AR285" s="156" t="s">
        <v>228</v>
      </c>
      <c r="AT285" s="156" t="s">
        <v>141</v>
      </c>
      <c r="AU285" s="156" t="s">
        <v>88</v>
      </c>
      <c r="AY285" s="17" t="s">
        <v>138</v>
      </c>
      <c r="BE285" s="157">
        <f>IF(N285="základná",J285,0)</f>
        <v>0</v>
      </c>
      <c r="BF285" s="157">
        <f>IF(N285="znížená",J285,0)</f>
        <v>0</v>
      </c>
      <c r="BG285" s="157">
        <f>IF(N285="zákl. prenesená",J285,0)</f>
        <v>0</v>
      </c>
      <c r="BH285" s="157">
        <f>IF(N285="zníž. prenesená",J285,0)</f>
        <v>0</v>
      </c>
      <c r="BI285" s="157">
        <f>IF(N285="nulová",J285,0)</f>
        <v>0</v>
      </c>
      <c r="BJ285" s="17" t="s">
        <v>88</v>
      </c>
      <c r="BK285" s="157">
        <f>ROUND(I285*H285,2)</f>
        <v>0</v>
      </c>
      <c r="BL285" s="17" t="s">
        <v>228</v>
      </c>
      <c r="BM285" s="156" t="s">
        <v>486</v>
      </c>
    </row>
    <row r="286" spans="2:65" s="12" customFormat="1" ht="11.25">
      <c r="B286" s="158"/>
      <c r="D286" s="159" t="s">
        <v>147</v>
      </c>
      <c r="E286" s="160" t="s">
        <v>1</v>
      </c>
      <c r="F286" s="161" t="s">
        <v>318</v>
      </c>
      <c r="H286" s="162">
        <v>6.36</v>
      </c>
      <c r="I286" s="163"/>
      <c r="L286" s="158"/>
      <c r="M286" s="164"/>
      <c r="T286" s="165"/>
      <c r="AT286" s="160" t="s">
        <v>147</v>
      </c>
      <c r="AU286" s="160" t="s">
        <v>88</v>
      </c>
      <c r="AV286" s="12" t="s">
        <v>88</v>
      </c>
      <c r="AW286" s="12" t="s">
        <v>31</v>
      </c>
      <c r="AX286" s="12" t="s">
        <v>75</v>
      </c>
      <c r="AY286" s="160" t="s">
        <v>138</v>
      </c>
    </row>
    <row r="287" spans="2:65" s="12" customFormat="1" ht="11.25">
      <c r="B287" s="158"/>
      <c r="D287" s="159" t="s">
        <v>147</v>
      </c>
      <c r="E287" s="160" t="s">
        <v>1</v>
      </c>
      <c r="F287" s="161" t="s">
        <v>319</v>
      </c>
      <c r="H287" s="162">
        <v>33.93</v>
      </c>
      <c r="I287" s="163"/>
      <c r="L287" s="158"/>
      <c r="M287" s="164"/>
      <c r="T287" s="165"/>
      <c r="AT287" s="160" t="s">
        <v>147</v>
      </c>
      <c r="AU287" s="160" t="s">
        <v>88</v>
      </c>
      <c r="AV287" s="12" t="s">
        <v>88</v>
      </c>
      <c r="AW287" s="12" t="s">
        <v>31</v>
      </c>
      <c r="AX287" s="12" t="s">
        <v>75</v>
      </c>
      <c r="AY287" s="160" t="s">
        <v>138</v>
      </c>
    </row>
    <row r="288" spans="2:65" s="12" customFormat="1" ht="11.25">
      <c r="B288" s="158"/>
      <c r="D288" s="159" t="s">
        <v>147</v>
      </c>
      <c r="E288" s="160" t="s">
        <v>1</v>
      </c>
      <c r="F288" s="161" t="s">
        <v>320</v>
      </c>
      <c r="H288" s="162">
        <v>10</v>
      </c>
      <c r="I288" s="163"/>
      <c r="L288" s="158"/>
      <c r="M288" s="164"/>
      <c r="T288" s="165"/>
      <c r="AT288" s="160" t="s">
        <v>147</v>
      </c>
      <c r="AU288" s="160" t="s">
        <v>88</v>
      </c>
      <c r="AV288" s="12" t="s">
        <v>88</v>
      </c>
      <c r="AW288" s="12" t="s">
        <v>31</v>
      </c>
      <c r="AX288" s="12" t="s">
        <v>75</v>
      </c>
      <c r="AY288" s="160" t="s">
        <v>138</v>
      </c>
    </row>
    <row r="289" spans="2:51" s="13" customFormat="1" ht="11.25">
      <c r="B289" s="166"/>
      <c r="D289" s="159" t="s">
        <v>147</v>
      </c>
      <c r="E289" s="167" t="s">
        <v>1</v>
      </c>
      <c r="F289" s="168" t="s">
        <v>150</v>
      </c>
      <c r="H289" s="169">
        <v>50.29</v>
      </c>
      <c r="I289" s="170"/>
      <c r="L289" s="166"/>
      <c r="M289" s="171"/>
      <c r="T289" s="172"/>
      <c r="AT289" s="167" t="s">
        <v>147</v>
      </c>
      <c r="AU289" s="167" t="s">
        <v>88</v>
      </c>
      <c r="AV289" s="13" t="s">
        <v>95</v>
      </c>
      <c r="AW289" s="13" t="s">
        <v>31</v>
      </c>
      <c r="AX289" s="13" t="s">
        <v>75</v>
      </c>
      <c r="AY289" s="167" t="s">
        <v>138</v>
      </c>
    </row>
    <row r="290" spans="2:51" s="12" customFormat="1" ht="11.25">
      <c r="B290" s="158"/>
      <c r="D290" s="159" t="s">
        <v>147</v>
      </c>
      <c r="E290" s="160" t="s">
        <v>1</v>
      </c>
      <c r="F290" s="161" t="s">
        <v>327</v>
      </c>
      <c r="H290" s="162">
        <v>23.4</v>
      </c>
      <c r="I290" s="163"/>
      <c r="L290" s="158"/>
      <c r="M290" s="164"/>
      <c r="T290" s="165"/>
      <c r="AT290" s="160" t="s">
        <v>147</v>
      </c>
      <c r="AU290" s="160" t="s">
        <v>88</v>
      </c>
      <c r="AV290" s="12" t="s">
        <v>88</v>
      </c>
      <c r="AW290" s="12" t="s">
        <v>31</v>
      </c>
      <c r="AX290" s="12" t="s">
        <v>75</v>
      </c>
      <c r="AY290" s="160" t="s">
        <v>138</v>
      </c>
    </row>
    <row r="291" spans="2:51" s="12" customFormat="1" ht="11.25">
      <c r="B291" s="158"/>
      <c r="D291" s="159" t="s">
        <v>147</v>
      </c>
      <c r="E291" s="160" t="s">
        <v>1</v>
      </c>
      <c r="F291" s="161" t="s">
        <v>328</v>
      </c>
      <c r="H291" s="162">
        <v>56.475000000000001</v>
      </c>
      <c r="I291" s="163"/>
      <c r="L291" s="158"/>
      <c r="M291" s="164"/>
      <c r="T291" s="165"/>
      <c r="AT291" s="160" t="s">
        <v>147</v>
      </c>
      <c r="AU291" s="160" t="s">
        <v>88</v>
      </c>
      <c r="AV291" s="12" t="s">
        <v>88</v>
      </c>
      <c r="AW291" s="12" t="s">
        <v>31</v>
      </c>
      <c r="AX291" s="12" t="s">
        <v>75</v>
      </c>
      <c r="AY291" s="160" t="s">
        <v>138</v>
      </c>
    </row>
    <row r="292" spans="2:51" s="12" customFormat="1" ht="11.25">
      <c r="B292" s="158"/>
      <c r="D292" s="159" t="s">
        <v>147</v>
      </c>
      <c r="E292" s="160" t="s">
        <v>1</v>
      </c>
      <c r="F292" s="161" t="s">
        <v>329</v>
      </c>
      <c r="H292" s="162">
        <v>28.3</v>
      </c>
      <c r="I292" s="163"/>
      <c r="L292" s="158"/>
      <c r="M292" s="164"/>
      <c r="T292" s="165"/>
      <c r="AT292" s="160" t="s">
        <v>147</v>
      </c>
      <c r="AU292" s="160" t="s">
        <v>88</v>
      </c>
      <c r="AV292" s="12" t="s">
        <v>88</v>
      </c>
      <c r="AW292" s="12" t="s">
        <v>31</v>
      </c>
      <c r="AX292" s="12" t="s">
        <v>75</v>
      </c>
      <c r="AY292" s="160" t="s">
        <v>138</v>
      </c>
    </row>
    <row r="293" spans="2:51" s="13" customFormat="1" ht="11.25">
      <c r="B293" s="166"/>
      <c r="D293" s="159" t="s">
        <v>147</v>
      </c>
      <c r="E293" s="167" t="s">
        <v>1</v>
      </c>
      <c r="F293" s="168" t="s">
        <v>150</v>
      </c>
      <c r="H293" s="169">
        <v>108.175</v>
      </c>
      <c r="I293" s="170"/>
      <c r="L293" s="166"/>
      <c r="M293" s="171"/>
      <c r="T293" s="172"/>
      <c r="AT293" s="167" t="s">
        <v>147</v>
      </c>
      <c r="AU293" s="167" t="s">
        <v>88</v>
      </c>
      <c r="AV293" s="13" t="s">
        <v>95</v>
      </c>
      <c r="AW293" s="13" t="s">
        <v>31</v>
      </c>
      <c r="AX293" s="13" t="s">
        <v>75</v>
      </c>
      <c r="AY293" s="167" t="s">
        <v>138</v>
      </c>
    </row>
    <row r="294" spans="2:51" s="15" customFormat="1" ht="11.25">
      <c r="B294" s="182"/>
      <c r="D294" s="159" t="s">
        <v>147</v>
      </c>
      <c r="E294" s="183" t="s">
        <v>1</v>
      </c>
      <c r="F294" s="184" t="s">
        <v>269</v>
      </c>
      <c r="H294" s="185">
        <v>158.465</v>
      </c>
      <c r="I294" s="186"/>
      <c r="L294" s="182"/>
      <c r="M294" s="201"/>
      <c r="N294" s="202"/>
      <c r="O294" s="202"/>
      <c r="P294" s="202"/>
      <c r="Q294" s="202"/>
      <c r="R294" s="202"/>
      <c r="S294" s="202"/>
      <c r="T294" s="203"/>
      <c r="AT294" s="183" t="s">
        <v>147</v>
      </c>
      <c r="AU294" s="183" t="s">
        <v>88</v>
      </c>
      <c r="AV294" s="15" t="s">
        <v>145</v>
      </c>
      <c r="AW294" s="15" t="s">
        <v>31</v>
      </c>
      <c r="AX294" s="15" t="s">
        <v>82</v>
      </c>
      <c r="AY294" s="183" t="s">
        <v>138</v>
      </c>
    </row>
    <row r="295" spans="2:51" s="1" customFormat="1" ht="6.95" customHeight="1">
      <c r="B295" s="47"/>
      <c r="C295" s="48"/>
      <c r="D295" s="48"/>
      <c r="E295" s="48"/>
      <c r="F295" s="48"/>
      <c r="G295" s="48"/>
      <c r="H295" s="48"/>
      <c r="I295" s="48"/>
      <c r="J295" s="48"/>
      <c r="K295" s="48"/>
      <c r="L295" s="32"/>
    </row>
  </sheetData>
  <autoFilter ref="C136:K294" xr:uid="{00000000-0009-0000-0000-000002000000}"/>
  <mergeCells count="15">
    <mergeCell ref="E123:H123"/>
    <mergeCell ref="E127:H127"/>
    <mergeCell ref="E125:H125"/>
    <mergeCell ref="E129:H12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41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5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99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109</v>
      </c>
      <c r="L4" s="20"/>
      <c r="M4" s="96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6" t="str">
        <f>'Rekapitulácia stavby'!K6</f>
        <v>Rekonštrukcia maštale D - Hydina</v>
      </c>
      <c r="F7" s="257"/>
      <c r="G7" s="257"/>
      <c r="H7" s="257"/>
      <c r="L7" s="20"/>
    </row>
    <row r="8" spans="2:46" ht="12.75">
      <c r="B8" s="20"/>
      <c r="D8" s="27" t="s">
        <v>110</v>
      </c>
      <c r="L8" s="20"/>
    </row>
    <row r="9" spans="2:46" ht="16.5" customHeight="1">
      <c r="B9" s="20"/>
      <c r="E9" s="256" t="s">
        <v>111</v>
      </c>
      <c r="F9" s="237"/>
      <c r="G9" s="237"/>
      <c r="H9" s="237"/>
      <c r="L9" s="20"/>
    </row>
    <row r="10" spans="2:46" ht="12" customHeight="1">
      <c r="B10" s="20"/>
      <c r="D10" s="27" t="s">
        <v>112</v>
      </c>
      <c r="L10" s="20"/>
    </row>
    <row r="11" spans="2:46" s="1" customFormat="1" ht="16.5" customHeight="1">
      <c r="B11" s="32"/>
      <c r="E11" s="215" t="s">
        <v>248</v>
      </c>
      <c r="F11" s="258"/>
      <c r="G11" s="258"/>
      <c r="H11" s="258"/>
      <c r="L11" s="32"/>
    </row>
    <row r="12" spans="2:46" s="1" customFormat="1" ht="12" customHeight="1">
      <c r="B12" s="32"/>
      <c r="D12" s="27" t="s">
        <v>249</v>
      </c>
      <c r="L12" s="32"/>
    </row>
    <row r="13" spans="2:46" s="1" customFormat="1" ht="16.5" customHeight="1">
      <c r="B13" s="32"/>
      <c r="E13" s="209" t="s">
        <v>487</v>
      </c>
      <c r="F13" s="258"/>
      <c r="G13" s="258"/>
      <c r="H13" s="258"/>
      <c r="L13" s="32"/>
    </row>
    <row r="14" spans="2:46" s="1" customFormat="1" ht="11.25">
      <c r="B14" s="32"/>
      <c r="L14" s="32"/>
    </row>
    <row r="15" spans="2:46" s="1" customFormat="1" ht="12" customHeight="1">
      <c r="B15" s="32"/>
      <c r="D15" s="27" t="s">
        <v>17</v>
      </c>
      <c r="F15" s="25" t="s">
        <v>1</v>
      </c>
      <c r="I15" s="27" t="s">
        <v>18</v>
      </c>
      <c r="J15" s="25" t="s">
        <v>1</v>
      </c>
      <c r="L15" s="32"/>
    </row>
    <row r="16" spans="2:46" s="1" customFormat="1" ht="12" customHeight="1">
      <c r="B16" s="32"/>
      <c r="D16" s="27" t="s">
        <v>19</v>
      </c>
      <c r="F16" s="25" t="s">
        <v>20</v>
      </c>
      <c r="I16" s="27" t="s">
        <v>21</v>
      </c>
      <c r="J16" s="55">
        <f>'Rekapitulácia stavby'!AN8</f>
        <v>45640</v>
      </c>
      <c r="L16" s="32"/>
    </row>
    <row r="17" spans="2:12" s="1" customFormat="1" ht="10.9" customHeight="1">
      <c r="B17" s="32"/>
      <c r="L17" s="32"/>
    </row>
    <row r="18" spans="2:12" s="1" customFormat="1" ht="12" customHeight="1">
      <c r="B18" s="32"/>
      <c r="D18" s="27" t="s">
        <v>22</v>
      </c>
      <c r="I18" s="27" t="s">
        <v>23</v>
      </c>
      <c r="J18" s="25" t="s">
        <v>24</v>
      </c>
      <c r="L18" s="32"/>
    </row>
    <row r="19" spans="2:12" s="1" customFormat="1" ht="18" customHeight="1">
      <c r="B19" s="32"/>
      <c r="E19" s="25" t="s">
        <v>25</v>
      </c>
      <c r="I19" s="27" t="s">
        <v>26</v>
      </c>
      <c r="J19" s="25" t="s">
        <v>1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27</v>
      </c>
      <c r="I21" s="27" t="s">
        <v>23</v>
      </c>
      <c r="J21" s="28" t="str">
        <f>'Rekapitulácia stavby'!AN13</f>
        <v>Vyplň údaj</v>
      </c>
      <c r="L21" s="32"/>
    </row>
    <row r="22" spans="2:12" s="1" customFormat="1" ht="18" customHeight="1">
      <c r="B22" s="32"/>
      <c r="E22" s="259" t="str">
        <f>'Rekapitulácia stavby'!E14</f>
        <v>Vyplň údaj</v>
      </c>
      <c r="F22" s="236"/>
      <c r="G22" s="236"/>
      <c r="H22" s="236"/>
      <c r="I22" s="27" t="s">
        <v>26</v>
      </c>
      <c r="J22" s="28" t="str">
        <f>'Rekapitulácia stavby'!AN14</f>
        <v>Vyplň údaj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29</v>
      </c>
      <c r="I24" s="27" t="s">
        <v>23</v>
      </c>
      <c r="J24" s="25" t="s">
        <v>1</v>
      </c>
      <c r="L24" s="32"/>
    </row>
    <row r="25" spans="2:12" s="1" customFormat="1" ht="18" customHeight="1">
      <c r="B25" s="32"/>
      <c r="E25" s="25" t="s">
        <v>30</v>
      </c>
      <c r="I25" s="27" t="s">
        <v>26</v>
      </c>
      <c r="J25" s="25" t="s">
        <v>1</v>
      </c>
      <c r="L25" s="32"/>
    </row>
    <row r="26" spans="2:12" s="1" customFormat="1" ht="6.95" customHeight="1">
      <c r="B26" s="32"/>
      <c r="L26" s="32"/>
    </row>
    <row r="27" spans="2:12" s="1" customFormat="1" ht="12" customHeight="1">
      <c r="B27" s="32"/>
      <c r="D27" s="27" t="s">
        <v>32</v>
      </c>
      <c r="I27" s="27" t="s">
        <v>23</v>
      </c>
      <c r="J27" s="25" t="s">
        <v>1</v>
      </c>
      <c r="L27" s="32"/>
    </row>
    <row r="28" spans="2:12" s="1" customFormat="1" ht="18" customHeight="1">
      <c r="B28" s="32"/>
      <c r="E28" s="25" t="s">
        <v>33</v>
      </c>
      <c r="I28" s="27" t="s">
        <v>26</v>
      </c>
      <c r="J28" s="25" t="s">
        <v>1</v>
      </c>
      <c r="L28" s="32"/>
    </row>
    <row r="29" spans="2:12" s="1" customFormat="1" ht="6.95" customHeight="1">
      <c r="B29" s="32"/>
      <c r="L29" s="32"/>
    </row>
    <row r="30" spans="2:12" s="1" customFormat="1" ht="12" customHeight="1">
      <c r="B30" s="32"/>
      <c r="D30" s="27" t="s">
        <v>34</v>
      </c>
      <c r="L30" s="32"/>
    </row>
    <row r="31" spans="2:12" s="7" customFormat="1" ht="16.5" customHeight="1">
      <c r="B31" s="97"/>
      <c r="E31" s="241" t="s">
        <v>1</v>
      </c>
      <c r="F31" s="241"/>
      <c r="G31" s="241"/>
      <c r="H31" s="241"/>
      <c r="L31" s="97"/>
    </row>
    <row r="32" spans="2:12" s="1" customFormat="1" ht="6.95" customHeight="1">
      <c r="B32" s="32"/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25.35" customHeight="1">
      <c r="B34" s="32"/>
      <c r="D34" s="98" t="s">
        <v>35</v>
      </c>
      <c r="J34" s="69">
        <f>ROUND(J136, 2)</f>
        <v>0</v>
      </c>
      <c r="L34" s="32"/>
    </row>
    <row r="35" spans="2:12" s="1" customFormat="1" ht="6.95" customHeight="1">
      <c r="B35" s="32"/>
      <c r="D35" s="56"/>
      <c r="E35" s="56"/>
      <c r="F35" s="56"/>
      <c r="G35" s="56"/>
      <c r="H35" s="56"/>
      <c r="I35" s="56"/>
      <c r="J35" s="56"/>
      <c r="K35" s="56"/>
      <c r="L35" s="32"/>
    </row>
    <row r="36" spans="2:12" s="1" customFormat="1" ht="14.45" customHeight="1">
      <c r="B36" s="32"/>
      <c r="F36" s="35" t="s">
        <v>37</v>
      </c>
      <c r="I36" s="35" t="s">
        <v>36</v>
      </c>
      <c r="J36" s="35" t="s">
        <v>38</v>
      </c>
      <c r="L36" s="32"/>
    </row>
    <row r="37" spans="2:12" s="1" customFormat="1" ht="14.45" customHeight="1">
      <c r="B37" s="32"/>
      <c r="D37" s="58" t="s">
        <v>39</v>
      </c>
      <c r="E37" s="37" t="s">
        <v>40</v>
      </c>
      <c r="F37" s="99">
        <f>ROUND((SUM(BE136:BE416)),  2)</f>
        <v>0</v>
      </c>
      <c r="G37" s="100"/>
      <c r="H37" s="100"/>
      <c r="I37" s="101">
        <v>0.2</v>
      </c>
      <c r="J37" s="99">
        <f>ROUND(((SUM(BE136:BE416))*I37),  2)</f>
        <v>0</v>
      </c>
      <c r="L37" s="32"/>
    </row>
    <row r="38" spans="2:12" s="1" customFormat="1" ht="14.45" customHeight="1">
      <c r="B38" s="32"/>
      <c r="E38" s="37" t="s">
        <v>41</v>
      </c>
      <c r="F38" s="99">
        <f>ROUND((SUM(BF136:BF416)),  2)</f>
        <v>0</v>
      </c>
      <c r="G38" s="100"/>
      <c r="H38" s="100"/>
      <c r="I38" s="101">
        <v>0.2</v>
      </c>
      <c r="J38" s="99">
        <f>ROUND(((SUM(BF136:BF416))*I38),  2)</f>
        <v>0</v>
      </c>
      <c r="L38" s="32"/>
    </row>
    <row r="39" spans="2:12" s="1" customFormat="1" ht="14.45" hidden="1" customHeight="1">
      <c r="B39" s="32"/>
      <c r="E39" s="27" t="s">
        <v>42</v>
      </c>
      <c r="F39" s="89">
        <f>ROUND((SUM(BG136:BG416)),  2)</f>
        <v>0</v>
      </c>
      <c r="I39" s="102">
        <v>0.2</v>
      </c>
      <c r="J39" s="89">
        <f>0</f>
        <v>0</v>
      </c>
      <c r="L39" s="32"/>
    </row>
    <row r="40" spans="2:12" s="1" customFormat="1" ht="14.45" hidden="1" customHeight="1">
      <c r="B40" s="32"/>
      <c r="E40" s="27" t="s">
        <v>43</v>
      </c>
      <c r="F40" s="89">
        <f>ROUND((SUM(BH136:BH416)),  2)</f>
        <v>0</v>
      </c>
      <c r="I40" s="102">
        <v>0.2</v>
      </c>
      <c r="J40" s="89">
        <f>0</f>
        <v>0</v>
      </c>
      <c r="L40" s="32"/>
    </row>
    <row r="41" spans="2:12" s="1" customFormat="1" ht="14.45" hidden="1" customHeight="1">
      <c r="B41" s="32"/>
      <c r="E41" s="37" t="s">
        <v>44</v>
      </c>
      <c r="F41" s="99">
        <f>ROUND((SUM(BI136:BI416)),  2)</f>
        <v>0</v>
      </c>
      <c r="G41" s="100"/>
      <c r="H41" s="100"/>
      <c r="I41" s="101">
        <v>0</v>
      </c>
      <c r="J41" s="99">
        <f>0</f>
        <v>0</v>
      </c>
      <c r="L41" s="32"/>
    </row>
    <row r="42" spans="2:12" s="1" customFormat="1" ht="6.95" customHeight="1">
      <c r="B42" s="32"/>
      <c r="L42" s="32"/>
    </row>
    <row r="43" spans="2:12" s="1" customFormat="1" ht="25.35" customHeight="1">
      <c r="B43" s="32"/>
      <c r="C43" s="103"/>
      <c r="D43" s="104" t="s">
        <v>45</v>
      </c>
      <c r="E43" s="60"/>
      <c r="F43" s="60"/>
      <c r="G43" s="105" t="s">
        <v>46</v>
      </c>
      <c r="H43" s="106" t="s">
        <v>47</v>
      </c>
      <c r="I43" s="60"/>
      <c r="J43" s="107">
        <f>SUM(J34:J41)</f>
        <v>0</v>
      </c>
      <c r="K43" s="108"/>
      <c r="L43" s="32"/>
    </row>
    <row r="44" spans="2:12" s="1" customFormat="1" ht="14.45" customHeight="1">
      <c r="B44" s="32"/>
      <c r="L44" s="32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114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6" t="str">
        <f>E7</f>
        <v>Rekonštrukcia maštale D - Hydina</v>
      </c>
      <c r="F85" s="257"/>
      <c r="G85" s="257"/>
      <c r="H85" s="257"/>
      <c r="L85" s="32"/>
    </row>
    <row r="86" spans="2:12" ht="12" customHeight="1">
      <c r="B86" s="20"/>
      <c r="C86" s="27" t="s">
        <v>110</v>
      </c>
      <c r="L86" s="20"/>
    </row>
    <row r="87" spans="2:12" ht="16.5" customHeight="1">
      <c r="B87" s="20"/>
      <c r="E87" s="256" t="s">
        <v>111</v>
      </c>
      <c r="F87" s="237"/>
      <c r="G87" s="237"/>
      <c r="H87" s="237"/>
      <c r="L87" s="20"/>
    </row>
    <row r="88" spans="2:12" ht="12" customHeight="1">
      <c r="B88" s="20"/>
      <c r="C88" s="27" t="s">
        <v>112</v>
      </c>
      <c r="L88" s="20"/>
    </row>
    <row r="89" spans="2:12" s="1" customFormat="1" ht="16.5" customHeight="1">
      <c r="B89" s="32"/>
      <c r="E89" s="215" t="s">
        <v>248</v>
      </c>
      <c r="F89" s="258"/>
      <c r="G89" s="258"/>
      <c r="H89" s="258"/>
      <c r="L89" s="32"/>
    </row>
    <row r="90" spans="2:12" s="1" customFormat="1" ht="12" customHeight="1">
      <c r="B90" s="32"/>
      <c r="C90" s="27" t="s">
        <v>249</v>
      </c>
      <c r="L90" s="32"/>
    </row>
    <row r="91" spans="2:12" s="1" customFormat="1" ht="16.5" customHeight="1">
      <c r="B91" s="32"/>
      <c r="E91" s="209" t="str">
        <f>E13</f>
        <v>24-58a-01-02-02 - Prízemie</v>
      </c>
      <c r="F91" s="258"/>
      <c r="G91" s="258"/>
      <c r="H91" s="258"/>
      <c r="L91" s="32"/>
    </row>
    <row r="92" spans="2:12" s="1" customFormat="1" ht="6.95" customHeight="1">
      <c r="B92" s="32"/>
      <c r="L92" s="32"/>
    </row>
    <row r="93" spans="2:12" s="1" customFormat="1" ht="12" customHeight="1">
      <c r="B93" s="32"/>
      <c r="C93" s="27" t="s">
        <v>19</v>
      </c>
      <c r="F93" s="25" t="str">
        <f>F16</f>
        <v xml:space="preserve"> </v>
      </c>
      <c r="I93" s="27" t="s">
        <v>21</v>
      </c>
      <c r="J93" s="55">
        <f>IF(J16="","",J16)</f>
        <v>45640</v>
      </c>
      <c r="L93" s="32"/>
    </row>
    <row r="94" spans="2:12" s="1" customFormat="1" ht="6.95" customHeight="1">
      <c r="B94" s="32"/>
      <c r="L94" s="32"/>
    </row>
    <row r="95" spans="2:12" s="1" customFormat="1" ht="25.7" customHeight="1">
      <c r="B95" s="32"/>
      <c r="C95" s="27" t="s">
        <v>22</v>
      </c>
      <c r="F95" s="25" t="str">
        <f>E19</f>
        <v>AGRIKA s.r.o.Tulská 19 Zvolen</v>
      </c>
      <c r="I95" s="27" t="s">
        <v>29</v>
      </c>
      <c r="J95" s="30" t="str">
        <f>E25</f>
        <v>HS partner s.r.o. Sielnica</v>
      </c>
      <c r="L95" s="32"/>
    </row>
    <row r="96" spans="2:12" s="1" customFormat="1" ht="15.2" customHeight="1">
      <c r="B96" s="32"/>
      <c r="C96" s="27" t="s">
        <v>27</v>
      </c>
      <c r="F96" s="25" t="str">
        <f>IF(E22="","",E22)</f>
        <v>Vyplň údaj</v>
      </c>
      <c r="I96" s="27" t="s">
        <v>32</v>
      </c>
      <c r="J96" s="30" t="str">
        <f>E28</f>
        <v>Ing. Miroslav Plevka</v>
      </c>
      <c r="L96" s="32"/>
    </row>
    <row r="97" spans="2:47" s="1" customFormat="1" ht="10.35" customHeight="1">
      <c r="B97" s="32"/>
      <c r="L97" s="32"/>
    </row>
    <row r="98" spans="2:47" s="1" customFormat="1" ht="29.25" customHeight="1">
      <c r="B98" s="32"/>
      <c r="C98" s="111" t="s">
        <v>115</v>
      </c>
      <c r="D98" s="103"/>
      <c r="E98" s="103"/>
      <c r="F98" s="103"/>
      <c r="G98" s="103"/>
      <c r="H98" s="103"/>
      <c r="I98" s="103"/>
      <c r="J98" s="112" t="s">
        <v>116</v>
      </c>
      <c r="K98" s="103"/>
      <c r="L98" s="32"/>
    </row>
    <row r="99" spans="2:47" s="1" customFormat="1" ht="10.35" customHeight="1">
      <c r="B99" s="32"/>
      <c r="L99" s="32"/>
    </row>
    <row r="100" spans="2:47" s="1" customFormat="1" ht="22.9" customHeight="1">
      <c r="B100" s="32"/>
      <c r="C100" s="113" t="s">
        <v>117</v>
      </c>
      <c r="J100" s="69">
        <f>J136</f>
        <v>0</v>
      </c>
      <c r="L100" s="32"/>
      <c r="AU100" s="17" t="s">
        <v>118</v>
      </c>
    </row>
    <row r="101" spans="2:47" s="8" customFormat="1" ht="24.95" customHeight="1">
      <c r="B101" s="114"/>
      <c r="D101" s="115" t="s">
        <v>119</v>
      </c>
      <c r="E101" s="116"/>
      <c r="F101" s="116"/>
      <c r="G101" s="116"/>
      <c r="H101" s="116"/>
      <c r="I101" s="116"/>
      <c r="J101" s="117">
        <f>J137</f>
        <v>0</v>
      </c>
      <c r="L101" s="114"/>
    </row>
    <row r="102" spans="2:47" s="9" customFormat="1" ht="19.899999999999999" customHeight="1">
      <c r="B102" s="118"/>
      <c r="D102" s="119" t="s">
        <v>252</v>
      </c>
      <c r="E102" s="120"/>
      <c r="F102" s="120"/>
      <c r="G102" s="120"/>
      <c r="H102" s="120"/>
      <c r="I102" s="120"/>
      <c r="J102" s="121">
        <f>J138</f>
        <v>0</v>
      </c>
      <c r="L102" s="118"/>
    </row>
    <row r="103" spans="2:47" s="9" customFormat="1" ht="19.899999999999999" customHeight="1">
      <c r="B103" s="118"/>
      <c r="D103" s="119" t="s">
        <v>253</v>
      </c>
      <c r="E103" s="120"/>
      <c r="F103" s="120"/>
      <c r="G103" s="120"/>
      <c r="H103" s="120"/>
      <c r="I103" s="120"/>
      <c r="J103" s="121">
        <f>J147</f>
        <v>0</v>
      </c>
      <c r="L103" s="118"/>
    </row>
    <row r="104" spans="2:47" s="9" customFormat="1" ht="19.899999999999999" customHeight="1">
      <c r="B104" s="118"/>
      <c r="D104" s="119" t="s">
        <v>255</v>
      </c>
      <c r="E104" s="120"/>
      <c r="F104" s="120"/>
      <c r="G104" s="120"/>
      <c r="H104" s="120"/>
      <c r="I104" s="120"/>
      <c r="J104" s="121">
        <f>J167</f>
        <v>0</v>
      </c>
      <c r="L104" s="118"/>
    </row>
    <row r="105" spans="2:47" s="9" customFormat="1" ht="19.899999999999999" customHeight="1">
      <c r="B105" s="118"/>
      <c r="D105" s="119" t="s">
        <v>120</v>
      </c>
      <c r="E105" s="120"/>
      <c r="F105" s="120"/>
      <c r="G105" s="120"/>
      <c r="H105" s="120"/>
      <c r="I105" s="120"/>
      <c r="J105" s="121">
        <f>J263</f>
        <v>0</v>
      </c>
      <c r="L105" s="118"/>
    </row>
    <row r="106" spans="2:47" s="9" customFormat="1" ht="19.899999999999999" customHeight="1">
      <c r="B106" s="118"/>
      <c r="D106" s="119" t="s">
        <v>256</v>
      </c>
      <c r="E106" s="120"/>
      <c r="F106" s="120"/>
      <c r="G106" s="120"/>
      <c r="H106" s="120"/>
      <c r="I106" s="120"/>
      <c r="J106" s="121">
        <f>J288</f>
        <v>0</v>
      </c>
      <c r="L106" s="118"/>
    </row>
    <row r="107" spans="2:47" s="8" customFormat="1" ht="24.95" customHeight="1">
      <c r="B107" s="114"/>
      <c r="D107" s="115" t="s">
        <v>121</v>
      </c>
      <c r="E107" s="116"/>
      <c r="F107" s="116"/>
      <c r="G107" s="116"/>
      <c r="H107" s="116"/>
      <c r="I107" s="116"/>
      <c r="J107" s="117">
        <f>J290</f>
        <v>0</v>
      </c>
      <c r="L107" s="114"/>
    </row>
    <row r="108" spans="2:47" s="9" customFormat="1" ht="19.899999999999999" customHeight="1">
      <c r="B108" s="118"/>
      <c r="D108" s="119" t="s">
        <v>257</v>
      </c>
      <c r="E108" s="120"/>
      <c r="F108" s="120"/>
      <c r="G108" s="120"/>
      <c r="H108" s="120"/>
      <c r="I108" s="120"/>
      <c r="J108" s="121">
        <f>J291</f>
        <v>0</v>
      </c>
      <c r="L108" s="118"/>
    </row>
    <row r="109" spans="2:47" s="9" customFormat="1" ht="19.899999999999999" customHeight="1">
      <c r="B109" s="118"/>
      <c r="D109" s="119" t="s">
        <v>488</v>
      </c>
      <c r="E109" s="120"/>
      <c r="F109" s="120"/>
      <c r="G109" s="120"/>
      <c r="H109" s="120"/>
      <c r="I109" s="120"/>
      <c r="J109" s="121">
        <f>J335</f>
        <v>0</v>
      </c>
      <c r="L109" s="118"/>
    </row>
    <row r="110" spans="2:47" s="9" customFormat="1" ht="19.899999999999999" customHeight="1">
      <c r="B110" s="118"/>
      <c r="D110" s="119" t="s">
        <v>489</v>
      </c>
      <c r="E110" s="120"/>
      <c r="F110" s="120"/>
      <c r="G110" s="120"/>
      <c r="H110" s="120"/>
      <c r="I110" s="120"/>
      <c r="J110" s="121">
        <f>J361</f>
        <v>0</v>
      </c>
      <c r="L110" s="118"/>
    </row>
    <row r="111" spans="2:47" s="9" customFormat="1" ht="19.899999999999999" customHeight="1">
      <c r="B111" s="118"/>
      <c r="D111" s="119" t="s">
        <v>490</v>
      </c>
      <c r="E111" s="120"/>
      <c r="F111" s="120"/>
      <c r="G111" s="120"/>
      <c r="H111" s="120"/>
      <c r="I111" s="120"/>
      <c r="J111" s="121">
        <f>J381</f>
        <v>0</v>
      </c>
      <c r="L111" s="118"/>
    </row>
    <row r="112" spans="2:47" s="9" customFormat="1" ht="19.899999999999999" customHeight="1">
      <c r="B112" s="118"/>
      <c r="D112" s="119" t="s">
        <v>491</v>
      </c>
      <c r="E112" s="120"/>
      <c r="F112" s="120"/>
      <c r="G112" s="120"/>
      <c r="H112" s="120"/>
      <c r="I112" s="120"/>
      <c r="J112" s="121">
        <f>J398</f>
        <v>0</v>
      </c>
      <c r="L112" s="118"/>
    </row>
    <row r="113" spans="2:12" s="1" customFormat="1" ht="21.75" customHeight="1">
      <c r="B113" s="32"/>
      <c r="L113" s="32"/>
    </row>
    <row r="114" spans="2:12" s="1" customFormat="1" ht="6.95" customHeight="1"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32"/>
    </row>
    <row r="118" spans="2:12" s="1" customFormat="1" ht="6.95" customHeight="1"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32"/>
    </row>
    <row r="119" spans="2:12" s="1" customFormat="1" ht="24.95" customHeight="1">
      <c r="B119" s="32"/>
      <c r="C119" s="21" t="s">
        <v>124</v>
      </c>
      <c r="L119" s="32"/>
    </row>
    <row r="120" spans="2:12" s="1" customFormat="1" ht="6.95" customHeight="1">
      <c r="B120" s="32"/>
      <c r="L120" s="32"/>
    </row>
    <row r="121" spans="2:12" s="1" customFormat="1" ht="12" customHeight="1">
      <c r="B121" s="32"/>
      <c r="C121" s="27" t="s">
        <v>15</v>
      </c>
      <c r="L121" s="32"/>
    </row>
    <row r="122" spans="2:12" s="1" customFormat="1" ht="16.5" customHeight="1">
      <c r="B122" s="32"/>
      <c r="E122" s="256" t="str">
        <f>E7</f>
        <v>Rekonštrukcia maštale D - Hydina</v>
      </c>
      <c r="F122" s="257"/>
      <c r="G122" s="257"/>
      <c r="H122" s="257"/>
      <c r="L122" s="32"/>
    </row>
    <row r="123" spans="2:12" ht="12" customHeight="1">
      <c r="B123" s="20"/>
      <c r="C123" s="27" t="s">
        <v>110</v>
      </c>
      <c r="L123" s="20"/>
    </row>
    <row r="124" spans="2:12" ht="16.5" customHeight="1">
      <c r="B124" s="20"/>
      <c r="E124" s="256" t="s">
        <v>111</v>
      </c>
      <c r="F124" s="237"/>
      <c r="G124" s="237"/>
      <c r="H124" s="237"/>
      <c r="L124" s="20"/>
    </row>
    <row r="125" spans="2:12" ht="12" customHeight="1">
      <c r="B125" s="20"/>
      <c r="C125" s="27" t="s">
        <v>112</v>
      </c>
      <c r="L125" s="20"/>
    </row>
    <row r="126" spans="2:12" s="1" customFormat="1" ht="16.5" customHeight="1">
      <c r="B126" s="32"/>
      <c r="E126" s="215" t="s">
        <v>248</v>
      </c>
      <c r="F126" s="258"/>
      <c r="G126" s="258"/>
      <c r="H126" s="258"/>
      <c r="L126" s="32"/>
    </row>
    <row r="127" spans="2:12" s="1" customFormat="1" ht="12" customHeight="1">
      <c r="B127" s="32"/>
      <c r="C127" s="27" t="s">
        <v>249</v>
      </c>
      <c r="L127" s="32"/>
    </row>
    <row r="128" spans="2:12" s="1" customFormat="1" ht="16.5" customHeight="1">
      <c r="B128" s="32"/>
      <c r="E128" s="209" t="str">
        <f>E13</f>
        <v>24-58a-01-02-02 - Prízemie</v>
      </c>
      <c r="F128" s="258"/>
      <c r="G128" s="258"/>
      <c r="H128" s="258"/>
      <c r="L128" s="32"/>
    </row>
    <row r="129" spans="2:65" s="1" customFormat="1" ht="6.95" customHeight="1">
      <c r="B129" s="32"/>
      <c r="L129" s="32"/>
    </row>
    <row r="130" spans="2:65" s="1" customFormat="1" ht="12" customHeight="1">
      <c r="B130" s="32"/>
      <c r="C130" s="27" t="s">
        <v>19</v>
      </c>
      <c r="F130" s="25" t="str">
        <f>F16</f>
        <v xml:space="preserve"> </v>
      </c>
      <c r="I130" s="27" t="s">
        <v>21</v>
      </c>
      <c r="J130" s="55">
        <f>IF(J16="","",J16)</f>
        <v>45640</v>
      </c>
      <c r="L130" s="32"/>
    </row>
    <row r="131" spans="2:65" s="1" customFormat="1" ht="6.95" customHeight="1">
      <c r="B131" s="32"/>
      <c r="L131" s="32"/>
    </row>
    <row r="132" spans="2:65" s="1" customFormat="1" ht="25.7" customHeight="1">
      <c r="B132" s="32"/>
      <c r="C132" s="27" t="s">
        <v>22</v>
      </c>
      <c r="F132" s="25" t="str">
        <f>E19</f>
        <v>AGRIKA s.r.o.Tulská 19 Zvolen</v>
      </c>
      <c r="I132" s="27" t="s">
        <v>29</v>
      </c>
      <c r="J132" s="30" t="str">
        <f>E25</f>
        <v>HS partner s.r.o. Sielnica</v>
      </c>
      <c r="L132" s="32"/>
    </row>
    <row r="133" spans="2:65" s="1" customFormat="1" ht="15.2" customHeight="1">
      <c r="B133" s="32"/>
      <c r="C133" s="27" t="s">
        <v>27</v>
      </c>
      <c r="F133" s="25" t="str">
        <f>IF(E22="","",E22)</f>
        <v>Vyplň údaj</v>
      </c>
      <c r="I133" s="27" t="s">
        <v>32</v>
      </c>
      <c r="J133" s="30" t="str">
        <f>E28</f>
        <v>Ing. Miroslav Plevka</v>
      </c>
      <c r="L133" s="32"/>
    </row>
    <row r="134" spans="2:65" s="1" customFormat="1" ht="10.35" customHeight="1">
      <c r="B134" s="32"/>
      <c r="L134" s="32"/>
    </row>
    <row r="135" spans="2:65" s="10" customFormat="1" ht="29.25" customHeight="1">
      <c r="B135" s="122"/>
      <c r="C135" s="123" t="s">
        <v>125</v>
      </c>
      <c r="D135" s="124" t="s">
        <v>60</v>
      </c>
      <c r="E135" s="124" t="s">
        <v>56</v>
      </c>
      <c r="F135" s="124" t="s">
        <v>57</v>
      </c>
      <c r="G135" s="124" t="s">
        <v>126</v>
      </c>
      <c r="H135" s="124" t="s">
        <v>127</v>
      </c>
      <c r="I135" s="124" t="s">
        <v>128</v>
      </c>
      <c r="J135" s="125" t="s">
        <v>116</v>
      </c>
      <c r="K135" s="126" t="s">
        <v>129</v>
      </c>
      <c r="L135" s="122"/>
      <c r="M135" s="62" t="s">
        <v>1</v>
      </c>
      <c r="N135" s="63" t="s">
        <v>39</v>
      </c>
      <c r="O135" s="63" t="s">
        <v>130</v>
      </c>
      <c r="P135" s="63" t="s">
        <v>131</v>
      </c>
      <c r="Q135" s="63" t="s">
        <v>132</v>
      </c>
      <c r="R135" s="63" t="s">
        <v>133</v>
      </c>
      <c r="S135" s="63" t="s">
        <v>134</v>
      </c>
      <c r="T135" s="64" t="s">
        <v>135</v>
      </c>
    </row>
    <row r="136" spans="2:65" s="1" customFormat="1" ht="22.9" customHeight="1">
      <c r="B136" s="32"/>
      <c r="C136" s="67" t="s">
        <v>117</v>
      </c>
      <c r="J136" s="127">
        <f>BK136</f>
        <v>0</v>
      </c>
      <c r="L136" s="32"/>
      <c r="M136" s="65"/>
      <c r="N136" s="56"/>
      <c r="O136" s="56"/>
      <c r="P136" s="128">
        <f>P137+P290</f>
        <v>0</v>
      </c>
      <c r="Q136" s="56"/>
      <c r="R136" s="128">
        <f>R137+R290</f>
        <v>136.61942099000001</v>
      </c>
      <c r="S136" s="56"/>
      <c r="T136" s="129">
        <f>T137+T290</f>
        <v>0</v>
      </c>
      <c r="AT136" s="17" t="s">
        <v>74</v>
      </c>
      <c r="AU136" s="17" t="s">
        <v>118</v>
      </c>
      <c r="BK136" s="130">
        <f>BK137+BK290</f>
        <v>0</v>
      </c>
    </row>
    <row r="137" spans="2:65" s="11" customFormat="1" ht="25.9" customHeight="1">
      <c r="B137" s="131"/>
      <c r="D137" s="132" t="s">
        <v>74</v>
      </c>
      <c r="E137" s="133" t="s">
        <v>136</v>
      </c>
      <c r="F137" s="133" t="s">
        <v>137</v>
      </c>
      <c r="I137" s="134"/>
      <c r="J137" s="135">
        <f>BK137</f>
        <v>0</v>
      </c>
      <c r="L137" s="131"/>
      <c r="M137" s="136"/>
      <c r="P137" s="137">
        <f>P138+P147+P167+P263+P288</f>
        <v>0</v>
      </c>
      <c r="R137" s="137">
        <f>R138+R147+R167+R263+R288</f>
        <v>129.87525638</v>
      </c>
      <c r="T137" s="138">
        <f>T138+T147+T167+T263+T288</f>
        <v>0</v>
      </c>
      <c r="AR137" s="132" t="s">
        <v>82</v>
      </c>
      <c r="AT137" s="139" t="s">
        <v>74</v>
      </c>
      <c r="AU137" s="139" t="s">
        <v>75</v>
      </c>
      <c r="AY137" s="132" t="s">
        <v>138</v>
      </c>
      <c r="BK137" s="140">
        <f>BK138+BK147+BK167+BK263+BK288</f>
        <v>0</v>
      </c>
    </row>
    <row r="138" spans="2:65" s="11" customFormat="1" ht="22.9" customHeight="1">
      <c r="B138" s="131"/>
      <c r="D138" s="132" t="s">
        <v>74</v>
      </c>
      <c r="E138" s="141" t="s">
        <v>88</v>
      </c>
      <c r="F138" s="141" t="s">
        <v>281</v>
      </c>
      <c r="I138" s="134"/>
      <c r="J138" s="142">
        <f>BK138</f>
        <v>0</v>
      </c>
      <c r="L138" s="131"/>
      <c r="M138" s="136"/>
      <c r="P138" s="137">
        <f>SUM(P139:P146)</f>
        <v>0</v>
      </c>
      <c r="R138" s="137">
        <f>SUM(R139:R146)</f>
        <v>32.630830570000001</v>
      </c>
      <c r="T138" s="138">
        <f>SUM(T139:T146)</f>
        <v>0</v>
      </c>
      <c r="AR138" s="132" t="s">
        <v>82</v>
      </c>
      <c r="AT138" s="139" t="s">
        <v>74</v>
      </c>
      <c r="AU138" s="139" t="s">
        <v>82</v>
      </c>
      <c r="AY138" s="132" t="s">
        <v>138</v>
      </c>
      <c r="BK138" s="140">
        <f>SUM(BK139:BK146)</f>
        <v>0</v>
      </c>
    </row>
    <row r="139" spans="2:65" s="1" customFormat="1" ht="16.5" customHeight="1">
      <c r="B139" s="143"/>
      <c r="C139" s="144" t="s">
        <v>82</v>
      </c>
      <c r="D139" s="144" t="s">
        <v>141</v>
      </c>
      <c r="E139" s="145" t="s">
        <v>492</v>
      </c>
      <c r="F139" s="146" t="s">
        <v>493</v>
      </c>
      <c r="G139" s="147" t="s">
        <v>153</v>
      </c>
      <c r="H139" s="148">
        <v>10.935</v>
      </c>
      <c r="I139" s="149"/>
      <c r="J139" s="150">
        <f>ROUND(I139*H139,2)</f>
        <v>0</v>
      </c>
      <c r="K139" s="151"/>
      <c r="L139" s="32"/>
      <c r="M139" s="152" t="s">
        <v>1</v>
      </c>
      <c r="N139" s="153" t="s">
        <v>41</v>
      </c>
      <c r="P139" s="154">
        <f>O139*H139</f>
        <v>0</v>
      </c>
      <c r="Q139" s="154">
        <v>2.2151299999999998</v>
      </c>
      <c r="R139" s="154">
        <f>Q139*H139</f>
        <v>24.222446550000001</v>
      </c>
      <c r="S139" s="154">
        <v>0</v>
      </c>
      <c r="T139" s="155">
        <f>S139*H139</f>
        <v>0</v>
      </c>
      <c r="AR139" s="156" t="s">
        <v>145</v>
      </c>
      <c r="AT139" s="156" t="s">
        <v>141</v>
      </c>
      <c r="AU139" s="156" t="s">
        <v>88</v>
      </c>
      <c r="AY139" s="17" t="s">
        <v>138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7" t="s">
        <v>88</v>
      </c>
      <c r="BK139" s="157">
        <f>ROUND(I139*H139,2)</f>
        <v>0</v>
      </c>
      <c r="BL139" s="17" t="s">
        <v>145</v>
      </c>
      <c r="BM139" s="156" t="s">
        <v>494</v>
      </c>
    </row>
    <row r="140" spans="2:65" s="12" customFormat="1" ht="22.5">
      <c r="B140" s="158"/>
      <c r="D140" s="159" t="s">
        <v>147</v>
      </c>
      <c r="E140" s="160" t="s">
        <v>1</v>
      </c>
      <c r="F140" s="161" t="s">
        <v>495</v>
      </c>
      <c r="H140" s="162">
        <v>10.935</v>
      </c>
      <c r="I140" s="163"/>
      <c r="L140" s="158"/>
      <c r="M140" s="164"/>
      <c r="T140" s="165"/>
      <c r="AT140" s="160" t="s">
        <v>147</v>
      </c>
      <c r="AU140" s="160" t="s">
        <v>88</v>
      </c>
      <c r="AV140" s="12" t="s">
        <v>88</v>
      </c>
      <c r="AW140" s="12" t="s">
        <v>31</v>
      </c>
      <c r="AX140" s="12" t="s">
        <v>82</v>
      </c>
      <c r="AY140" s="160" t="s">
        <v>138</v>
      </c>
    </row>
    <row r="141" spans="2:65" s="1" customFormat="1" ht="24.2" customHeight="1">
      <c r="B141" s="143"/>
      <c r="C141" s="144" t="s">
        <v>88</v>
      </c>
      <c r="D141" s="144" t="s">
        <v>141</v>
      </c>
      <c r="E141" s="145" t="s">
        <v>496</v>
      </c>
      <c r="F141" s="146" t="s">
        <v>497</v>
      </c>
      <c r="G141" s="147" t="s">
        <v>153</v>
      </c>
      <c r="H141" s="148">
        <v>2.4620000000000002</v>
      </c>
      <c r="I141" s="149"/>
      <c r="J141" s="150">
        <f>ROUND(I141*H141,2)</f>
        <v>0</v>
      </c>
      <c r="K141" s="151"/>
      <c r="L141" s="32"/>
      <c r="M141" s="152" t="s">
        <v>1</v>
      </c>
      <c r="N141" s="153" t="s">
        <v>41</v>
      </c>
      <c r="P141" s="154">
        <f>O141*H141</f>
        <v>0</v>
      </c>
      <c r="Q141" s="154">
        <v>2.3231600000000001</v>
      </c>
      <c r="R141" s="154">
        <f>Q141*H141</f>
        <v>5.7196199200000004</v>
      </c>
      <c r="S141" s="154">
        <v>0</v>
      </c>
      <c r="T141" s="155">
        <f>S141*H141</f>
        <v>0</v>
      </c>
      <c r="AR141" s="156" t="s">
        <v>145</v>
      </c>
      <c r="AT141" s="156" t="s">
        <v>141</v>
      </c>
      <c r="AU141" s="156" t="s">
        <v>88</v>
      </c>
      <c r="AY141" s="17" t="s">
        <v>138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7" t="s">
        <v>88</v>
      </c>
      <c r="BK141" s="157">
        <f>ROUND(I141*H141,2)</f>
        <v>0</v>
      </c>
      <c r="BL141" s="17" t="s">
        <v>145</v>
      </c>
      <c r="BM141" s="156" t="s">
        <v>498</v>
      </c>
    </row>
    <row r="142" spans="2:65" s="12" customFormat="1" ht="11.25">
      <c r="B142" s="158"/>
      <c r="D142" s="159" t="s">
        <v>147</v>
      </c>
      <c r="E142" s="160" t="s">
        <v>1</v>
      </c>
      <c r="F142" s="161" t="s">
        <v>499</v>
      </c>
      <c r="H142" s="162">
        <v>2.4620000000000002</v>
      </c>
      <c r="I142" s="163"/>
      <c r="L142" s="158"/>
      <c r="M142" s="164"/>
      <c r="T142" s="165"/>
      <c r="AT142" s="160" t="s">
        <v>147</v>
      </c>
      <c r="AU142" s="160" t="s">
        <v>88</v>
      </c>
      <c r="AV142" s="12" t="s">
        <v>88</v>
      </c>
      <c r="AW142" s="12" t="s">
        <v>31</v>
      </c>
      <c r="AX142" s="12" t="s">
        <v>82</v>
      </c>
      <c r="AY142" s="160" t="s">
        <v>138</v>
      </c>
    </row>
    <row r="143" spans="2:65" s="1" customFormat="1" ht="33" customHeight="1">
      <c r="B143" s="143"/>
      <c r="C143" s="144" t="s">
        <v>95</v>
      </c>
      <c r="D143" s="144" t="s">
        <v>141</v>
      </c>
      <c r="E143" s="145" t="s">
        <v>500</v>
      </c>
      <c r="F143" s="146" t="s">
        <v>501</v>
      </c>
      <c r="G143" s="147" t="s">
        <v>144</v>
      </c>
      <c r="H143" s="148">
        <v>428.83</v>
      </c>
      <c r="I143" s="149"/>
      <c r="J143" s="150">
        <f>ROUND(I143*H143,2)</f>
        <v>0</v>
      </c>
      <c r="K143" s="151"/>
      <c r="L143" s="32"/>
      <c r="M143" s="152" t="s">
        <v>1</v>
      </c>
      <c r="N143" s="153" t="s">
        <v>41</v>
      </c>
      <c r="P143" s="154">
        <f>O143*H143</f>
        <v>0</v>
      </c>
      <c r="Q143" s="154">
        <v>6.2700000000000004E-3</v>
      </c>
      <c r="R143" s="154">
        <f>Q143*H143</f>
        <v>2.6887641000000002</v>
      </c>
      <c r="S143" s="154">
        <v>0</v>
      </c>
      <c r="T143" s="155">
        <f>S143*H143</f>
        <v>0</v>
      </c>
      <c r="AR143" s="156" t="s">
        <v>145</v>
      </c>
      <c r="AT143" s="156" t="s">
        <v>141</v>
      </c>
      <c r="AU143" s="156" t="s">
        <v>88</v>
      </c>
      <c r="AY143" s="17" t="s">
        <v>138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7" t="s">
        <v>88</v>
      </c>
      <c r="BK143" s="157">
        <f>ROUND(I143*H143,2)</f>
        <v>0</v>
      </c>
      <c r="BL143" s="17" t="s">
        <v>145</v>
      </c>
      <c r="BM143" s="156" t="s">
        <v>502</v>
      </c>
    </row>
    <row r="144" spans="2:65" s="12" customFormat="1" ht="11.25">
      <c r="B144" s="158"/>
      <c r="D144" s="159" t="s">
        <v>147</v>
      </c>
      <c r="E144" s="160" t="s">
        <v>1</v>
      </c>
      <c r="F144" s="161" t="s">
        <v>503</v>
      </c>
      <c r="H144" s="162">
        <v>412.42</v>
      </c>
      <c r="I144" s="163"/>
      <c r="L144" s="158"/>
      <c r="M144" s="164"/>
      <c r="T144" s="165"/>
      <c r="AT144" s="160" t="s">
        <v>147</v>
      </c>
      <c r="AU144" s="160" t="s">
        <v>88</v>
      </c>
      <c r="AV144" s="12" t="s">
        <v>88</v>
      </c>
      <c r="AW144" s="12" t="s">
        <v>31</v>
      </c>
      <c r="AX144" s="12" t="s">
        <v>75</v>
      </c>
      <c r="AY144" s="160" t="s">
        <v>138</v>
      </c>
    </row>
    <row r="145" spans="2:65" s="12" customFormat="1" ht="11.25">
      <c r="B145" s="158"/>
      <c r="D145" s="159" t="s">
        <v>147</v>
      </c>
      <c r="E145" s="160" t="s">
        <v>1</v>
      </c>
      <c r="F145" s="161" t="s">
        <v>504</v>
      </c>
      <c r="H145" s="162">
        <v>16.41</v>
      </c>
      <c r="I145" s="163"/>
      <c r="L145" s="158"/>
      <c r="M145" s="164"/>
      <c r="T145" s="165"/>
      <c r="AT145" s="160" t="s">
        <v>147</v>
      </c>
      <c r="AU145" s="160" t="s">
        <v>88</v>
      </c>
      <c r="AV145" s="12" t="s">
        <v>88</v>
      </c>
      <c r="AW145" s="12" t="s">
        <v>31</v>
      </c>
      <c r="AX145" s="12" t="s">
        <v>75</v>
      </c>
      <c r="AY145" s="160" t="s">
        <v>138</v>
      </c>
    </row>
    <row r="146" spans="2:65" s="13" customFormat="1" ht="11.25">
      <c r="B146" s="166"/>
      <c r="D146" s="159" t="s">
        <v>147</v>
      </c>
      <c r="E146" s="167" t="s">
        <v>1</v>
      </c>
      <c r="F146" s="168" t="s">
        <v>150</v>
      </c>
      <c r="H146" s="169">
        <v>428.83000000000004</v>
      </c>
      <c r="I146" s="170"/>
      <c r="L146" s="166"/>
      <c r="M146" s="171"/>
      <c r="T146" s="172"/>
      <c r="AT146" s="167" t="s">
        <v>147</v>
      </c>
      <c r="AU146" s="167" t="s">
        <v>88</v>
      </c>
      <c r="AV146" s="13" t="s">
        <v>95</v>
      </c>
      <c r="AW146" s="13" t="s">
        <v>31</v>
      </c>
      <c r="AX146" s="13" t="s">
        <v>82</v>
      </c>
      <c r="AY146" s="167" t="s">
        <v>138</v>
      </c>
    </row>
    <row r="147" spans="2:65" s="11" customFormat="1" ht="22.9" customHeight="1">
      <c r="B147" s="131"/>
      <c r="D147" s="132" t="s">
        <v>74</v>
      </c>
      <c r="E147" s="141" t="s">
        <v>95</v>
      </c>
      <c r="F147" s="141" t="s">
        <v>293</v>
      </c>
      <c r="I147" s="134"/>
      <c r="J147" s="142">
        <f>BK147</f>
        <v>0</v>
      </c>
      <c r="L147" s="131"/>
      <c r="M147" s="136"/>
      <c r="P147" s="137">
        <f>SUM(P148:P166)</f>
        <v>0</v>
      </c>
      <c r="R147" s="137">
        <f>SUM(R148:R166)</f>
        <v>14.89454813</v>
      </c>
      <c r="T147" s="138">
        <f>SUM(T148:T166)</f>
        <v>0</v>
      </c>
      <c r="AR147" s="132" t="s">
        <v>82</v>
      </c>
      <c r="AT147" s="139" t="s">
        <v>74</v>
      </c>
      <c r="AU147" s="139" t="s">
        <v>82</v>
      </c>
      <c r="AY147" s="132" t="s">
        <v>138</v>
      </c>
      <c r="BK147" s="140">
        <f>SUM(BK148:BK166)</f>
        <v>0</v>
      </c>
    </row>
    <row r="148" spans="2:65" s="1" customFormat="1" ht="37.9" customHeight="1">
      <c r="B148" s="143"/>
      <c r="C148" s="144" t="s">
        <v>145</v>
      </c>
      <c r="D148" s="144" t="s">
        <v>141</v>
      </c>
      <c r="E148" s="145" t="s">
        <v>505</v>
      </c>
      <c r="F148" s="146" t="s">
        <v>506</v>
      </c>
      <c r="G148" s="147" t="s">
        <v>153</v>
      </c>
      <c r="H148" s="148">
        <v>8.5030000000000001</v>
      </c>
      <c r="I148" s="149"/>
      <c r="J148" s="150">
        <f>ROUND(I148*H148,2)</f>
        <v>0</v>
      </c>
      <c r="K148" s="151"/>
      <c r="L148" s="32"/>
      <c r="M148" s="152" t="s">
        <v>1</v>
      </c>
      <c r="N148" s="153" t="s">
        <v>41</v>
      </c>
      <c r="P148" s="154">
        <f>O148*H148</f>
        <v>0</v>
      </c>
      <c r="Q148" s="154">
        <v>0.70221</v>
      </c>
      <c r="R148" s="154">
        <f>Q148*H148</f>
        <v>5.9708916299999997</v>
      </c>
      <c r="S148" s="154">
        <v>0</v>
      </c>
      <c r="T148" s="155">
        <f>S148*H148</f>
        <v>0</v>
      </c>
      <c r="AR148" s="156" t="s">
        <v>145</v>
      </c>
      <c r="AT148" s="156" t="s">
        <v>141</v>
      </c>
      <c r="AU148" s="156" t="s">
        <v>88</v>
      </c>
      <c r="AY148" s="17" t="s">
        <v>138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7" t="s">
        <v>88</v>
      </c>
      <c r="BK148" s="157">
        <f>ROUND(I148*H148,2)</f>
        <v>0</v>
      </c>
      <c r="BL148" s="17" t="s">
        <v>145</v>
      </c>
      <c r="BM148" s="156" t="s">
        <v>507</v>
      </c>
    </row>
    <row r="149" spans="2:65" s="12" customFormat="1" ht="11.25">
      <c r="B149" s="158"/>
      <c r="D149" s="159" t="s">
        <v>147</v>
      </c>
      <c r="E149" s="160" t="s">
        <v>1</v>
      </c>
      <c r="F149" s="161" t="s">
        <v>508</v>
      </c>
      <c r="H149" s="162">
        <v>3.3149999999999999</v>
      </c>
      <c r="I149" s="163"/>
      <c r="L149" s="158"/>
      <c r="M149" s="164"/>
      <c r="T149" s="165"/>
      <c r="AT149" s="160" t="s">
        <v>147</v>
      </c>
      <c r="AU149" s="160" t="s">
        <v>88</v>
      </c>
      <c r="AV149" s="12" t="s">
        <v>88</v>
      </c>
      <c r="AW149" s="12" t="s">
        <v>31</v>
      </c>
      <c r="AX149" s="12" t="s">
        <v>75</v>
      </c>
      <c r="AY149" s="160" t="s">
        <v>138</v>
      </c>
    </row>
    <row r="150" spans="2:65" s="12" customFormat="1" ht="11.25">
      <c r="B150" s="158"/>
      <c r="D150" s="159" t="s">
        <v>147</v>
      </c>
      <c r="E150" s="160" t="s">
        <v>1</v>
      </c>
      <c r="F150" s="161" t="s">
        <v>509</v>
      </c>
      <c r="H150" s="162">
        <v>1.9850000000000001</v>
      </c>
      <c r="I150" s="163"/>
      <c r="L150" s="158"/>
      <c r="M150" s="164"/>
      <c r="T150" s="165"/>
      <c r="AT150" s="160" t="s">
        <v>147</v>
      </c>
      <c r="AU150" s="160" t="s">
        <v>88</v>
      </c>
      <c r="AV150" s="12" t="s">
        <v>88</v>
      </c>
      <c r="AW150" s="12" t="s">
        <v>31</v>
      </c>
      <c r="AX150" s="12" t="s">
        <v>75</v>
      </c>
      <c r="AY150" s="160" t="s">
        <v>138</v>
      </c>
    </row>
    <row r="151" spans="2:65" s="12" customFormat="1" ht="11.25">
      <c r="B151" s="158"/>
      <c r="D151" s="159" t="s">
        <v>147</v>
      </c>
      <c r="E151" s="160" t="s">
        <v>1</v>
      </c>
      <c r="F151" s="161" t="s">
        <v>510</v>
      </c>
      <c r="H151" s="162">
        <v>0.80500000000000005</v>
      </c>
      <c r="I151" s="163"/>
      <c r="L151" s="158"/>
      <c r="M151" s="164"/>
      <c r="T151" s="165"/>
      <c r="AT151" s="160" t="s">
        <v>147</v>
      </c>
      <c r="AU151" s="160" t="s">
        <v>88</v>
      </c>
      <c r="AV151" s="12" t="s">
        <v>88</v>
      </c>
      <c r="AW151" s="12" t="s">
        <v>31</v>
      </c>
      <c r="AX151" s="12" t="s">
        <v>75</v>
      </c>
      <c r="AY151" s="160" t="s">
        <v>138</v>
      </c>
    </row>
    <row r="152" spans="2:65" s="12" customFormat="1" ht="11.25">
      <c r="B152" s="158"/>
      <c r="D152" s="159" t="s">
        <v>147</v>
      </c>
      <c r="E152" s="160" t="s">
        <v>1</v>
      </c>
      <c r="F152" s="161" t="s">
        <v>511</v>
      </c>
      <c r="H152" s="162">
        <v>1.085</v>
      </c>
      <c r="I152" s="163"/>
      <c r="L152" s="158"/>
      <c r="M152" s="164"/>
      <c r="T152" s="165"/>
      <c r="AT152" s="160" t="s">
        <v>147</v>
      </c>
      <c r="AU152" s="160" t="s">
        <v>88</v>
      </c>
      <c r="AV152" s="12" t="s">
        <v>88</v>
      </c>
      <c r="AW152" s="12" t="s">
        <v>31</v>
      </c>
      <c r="AX152" s="12" t="s">
        <v>75</v>
      </c>
      <c r="AY152" s="160" t="s">
        <v>138</v>
      </c>
    </row>
    <row r="153" spans="2:65" s="12" customFormat="1" ht="11.25">
      <c r="B153" s="158"/>
      <c r="D153" s="159" t="s">
        <v>147</v>
      </c>
      <c r="E153" s="160" t="s">
        <v>1</v>
      </c>
      <c r="F153" s="161" t="s">
        <v>512</v>
      </c>
      <c r="H153" s="162">
        <v>1.3129999999999999</v>
      </c>
      <c r="I153" s="163"/>
      <c r="L153" s="158"/>
      <c r="M153" s="164"/>
      <c r="T153" s="165"/>
      <c r="AT153" s="160" t="s">
        <v>147</v>
      </c>
      <c r="AU153" s="160" t="s">
        <v>88</v>
      </c>
      <c r="AV153" s="12" t="s">
        <v>88</v>
      </c>
      <c r="AW153" s="12" t="s">
        <v>31</v>
      </c>
      <c r="AX153" s="12" t="s">
        <v>75</v>
      </c>
      <c r="AY153" s="160" t="s">
        <v>138</v>
      </c>
    </row>
    <row r="154" spans="2:65" s="13" customFormat="1" ht="11.25">
      <c r="B154" s="166"/>
      <c r="D154" s="159" t="s">
        <v>147</v>
      </c>
      <c r="E154" s="167" t="s">
        <v>1</v>
      </c>
      <c r="F154" s="168" t="s">
        <v>150</v>
      </c>
      <c r="H154" s="169">
        <v>8.5030000000000001</v>
      </c>
      <c r="I154" s="170"/>
      <c r="L154" s="166"/>
      <c r="M154" s="171"/>
      <c r="T154" s="172"/>
      <c r="AT154" s="167" t="s">
        <v>147</v>
      </c>
      <c r="AU154" s="167" t="s">
        <v>88</v>
      </c>
      <c r="AV154" s="13" t="s">
        <v>95</v>
      </c>
      <c r="AW154" s="13" t="s">
        <v>31</v>
      </c>
      <c r="AX154" s="13" t="s">
        <v>82</v>
      </c>
      <c r="AY154" s="167" t="s">
        <v>138</v>
      </c>
    </row>
    <row r="155" spans="2:65" s="1" customFormat="1" ht="24.2" customHeight="1">
      <c r="B155" s="143"/>
      <c r="C155" s="144" t="s">
        <v>170</v>
      </c>
      <c r="D155" s="144" t="s">
        <v>141</v>
      </c>
      <c r="E155" s="145" t="s">
        <v>513</v>
      </c>
      <c r="F155" s="146" t="s">
        <v>514</v>
      </c>
      <c r="G155" s="147" t="s">
        <v>365</v>
      </c>
      <c r="H155" s="148">
        <v>6</v>
      </c>
      <c r="I155" s="149"/>
      <c r="J155" s="150">
        <f>ROUND(I155*H155,2)</f>
        <v>0</v>
      </c>
      <c r="K155" s="151"/>
      <c r="L155" s="32"/>
      <c r="M155" s="152" t="s">
        <v>1</v>
      </c>
      <c r="N155" s="153" t="s">
        <v>41</v>
      </c>
      <c r="P155" s="154">
        <f>O155*H155</f>
        <v>0</v>
      </c>
      <c r="Q155" s="154">
        <v>3.193E-2</v>
      </c>
      <c r="R155" s="154">
        <f>Q155*H155</f>
        <v>0.19158</v>
      </c>
      <c r="S155" s="154">
        <v>0</v>
      </c>
      <c r="T155" s="155">
        <f>S155*H155</f>
        <v>0</v>
      </c>
      <c r="AR155" s="156" t="s">
        <v>145</v>
      </c>
      <c r="AT155" s="156" t="s">
        <v>141</v>
      </c>
      <c r="AU155" s="156" t="s">
        <v>88</v>
      </c>
      <c r="AY155" s="17" t="s">
        <v>138</v>
      </c>
      <c r="BE155" s="157">
        <f>IF(N155="základná",J155,0)</f>
        <v>0</v>
      </c>
      <c r="BF155" s="157">
        <f>IF(N155="znížená",J155,0)</f>
        <v>0</v>
      </c>
      <c r="BG155" s="157">
        <f>IF(N155="zákl. prenesená",J155,0)</f>
        <v>0</v>
      </c>
      <c r="BH155" s="157">
        <f>IF(N155="zníž. prenesená",J155,0)</f>
        <v>0</v>
      </c>
      <c r="BI155" s="157">
        <f>IF(N155="nulová",J155,0)</f>
        <v>0</v>
      </c>
      <c r="BJ155" s="17" t="s">
        <v>88</v>
      </c>
      <c r="BK155" s="157">
        <f>ROUND(I155*H155,2)</f>
        <v>0</v>
      </c>
      <c r="BL155" s="17" t="s">
        <v>145</v>
      </c>
      <c r="BM155" s="156" t="s">
        <v>515</v>
      </c>
    </row>
    <row r="156" spans="2:65" s="12" customFormat="1" ht="11.25">
      <c r="B156" s="158"/>
      <c r="D156" s="159" t="s">
        <v>147</v>
      </c>
      <c r="E156" s="160" t="s">
        <v>1</v>
      </c>
      <c r="F156" s="161" t="s">
        <v>516</v>
      </c>
      <c r="H156" s="162">
        <v>2</v>
      </c>
      <c r="I156" s="163"/>
      <c r="L156" s="158"/>
      <c r="M156" s="164"/>
      <c r="T156" s="165"/>
      <c r="AT156" s="160" t="s">
        <v>147</v>
      </c>
      <c r="AU156" s="160" t="s">
        <v>88</v>
      </c>
      <c r="AV156" s="12" t="s">
        <v>88</v>
      </c>
      <c r="AW156" s="12" t="s">
        <v>31</v>
      </c>
      <c r="AX156" s="12" t="s">
        <v>75</v>
      </c>
      <c r="AY156" s="160" t="s">
        <v>138</v>
      </c>
    </row>
    <row r="157" spans="2:65" s="12" customFormat="1" ht="11.25">
      <c r="B157" s="158"/>
      <c r="D157" s="159" t="s">
        <v>147</v>
      </c>
      <c r="E157" s="160" t="s">
        <v>1</v>
      </c>
      <c r="F157" s="161" t="s">
        <v>517</v>
      </c>
      <c r="H157" s="162">
        <v>2</v>
      </c>
      <c r="I157" s="163"/>
      <c r="L157" s="158"/>
      <c r="M157" s="164"/>
      <c r="T157" s="165"/>
      <c r="AT157" s="160" t="s">
        <v>147</v>
      </c>
      <c r="AU157" s="160" t="s">
        <v>88</v>
      </c>
      <c r="AV157" s="12" t="s">
        <v>88</v>
      </c>
      <c r="AW157" s="12" t="s">
        <v>31</v>
      </c>
      <c r="AX157" s="12" t="s">
        <v>75</v>
      </c>
      <c r="AY157" s="160" t="s">
        <v>138</v>
      </c>
    </row>
    <row r="158" spans="2:65" s="12" customFormat="1" ht="11.25">
      <c r="B158" s="158"/>
      <c r="D158" s="159" t="s">
        <v>147</v>
      </c>
      <c r="E158" s="160" t="s">
        <v>1</v>
      </c>
      <c r="F158" s="161" t="s">
        <v>518</v>
      </c>
      <c r="H158" s="162">
        <v>2</v>
      </c>
      <c r="I158" s="163"/>
      <c r="L158" s="158"/>
      <c r="M158" s="164"/>
      <c r="T158" s="165"/>
      <c r="AT158" s="160" t="s">
        <v>147</v>
      </c>
      <c r="AU158" s="160" t="s">
        <v>88</v>
      </c>
      <c r="AV158" s="12" t="s">
        <v>88</v>
      </c>
      <c r="AW158" s="12" t="s">
        <v>31</v>
      </c>
      <c r="AX158" s="12" t="s">
        <v>75</v>
      </c>
      <c r="AY158" s="160" t="s">
        <v>138</v>
      </c>
    </row>
    <row r="159" spans="2:65" s="13" customFormat="1" ht="11.25">
      <c r="B159" s="166"/>
      <c r="D159" s="159" t="s">
        <v>147</v>
      </c>
      <c r="E159" s="167" t="s">
        <v>1</v>
      </c>
      <c r="F159" s="168" t="s">
        <v>150</v>
      </c>
      <c r="H159" s="169">
        <v>6</v>
      </c>
      <c r="I159" s="170"/>
      <c r="L159" s="166"/>
      <c r="M159" s="171"/>
      <c r="T159" s="172"/>
      <c r="AT159" s="167" t="s">
        <v>147</v>
      </c>
      <c r="AU159" s="167" t="s">
        <v>88</v>
      </c>
      <c r="AV159" s="13" t="s">
        <v>95</v>
      </c>
      <c r="AW159" s="13" t="s">
        <v>31</v>
      </c>
      <c r="AX159" s="13" t="s">
        <v>82</v>
      </c>
      <c r="AY159" s="167" t="s">
        <v>138</v>
      </c>
    </row>
    <row r="160" spans="2:65" s="1" customFormat="1" ht="24.2" customHeight="1">
      <c r="B160" s="143"/>
      <c r="C160" s="144" t="s">
        <v>176</v>
      </c>
      <c r="D160" s="144" t="s">
        <v>141</v>
      </c>
      <c r="E160" s="145" t="s">
        <v>519</v>
      </c>
      <c r="F160" s="146" t="s">
        <v>520</v>
      </c>
      <c r="G160" s="147" t="s">
        <v>365</v>
      </c>
      <c r="H160" s="148">
        <v>1</v>
      </c>
      <c r="I160" s="149"/>
      <c r="J160" s="150">
        <f>ROUND(I160*H160,2)</f>
        <v>0</v>
      </c>
      <c r="K160" s="151"/>
      <c r="L160" s="32"/>
      <c r="M160" s="152" t="s">
        <v>1</v>
      </c>
      <c r="N160" s="153" t="s">
        <v>41</v>
      </c>
      <c r="P160" s="154">
        <f>O160*H160</f>
        <v>0</v>
      </c>
      <c r="Q160" s="154">
        <v>3.8150000000000003E-2</v>
      </c>
      <c r="R160" s="154">
        <f>Q160*H160</f>
        <v>3.8150000000000003E-2</v>
      </c>
      <c r="S160" s="154">
        <v>0</v>
      </c>
      <c r="T160" s="155">
        <f>S160*H160</f>
        <v>0</v>
      </c>
      <c r="AR160" s="156" t="s">
        <v>145</v>
      </c>
      <c r="AT160" s="156" t="s">
        <v>141</v>
      </c>
      <c r="AU160" s="156" t="s">
        <v>88</v>
      </c>
      <c r="AY160" s="17" t="s">
        <v>138</v>
      </c>
      <c r="BE160" s="157">
        <f>IF(N160="základná",J160,0)</f>
        <v>0</v>
      </c>
      <c r="BF160" s="157">
        <f>IF(N160="znížená",J160,0)</f>
        <v>0</v>
      </c>
      <c r="BG160" s="157">
        <f>IF(N160="zákl. prenesená",J160,0)</f>
        <v>0</v>
      </c>
      <c r="BH160" s="157">
        <f>IF(N160="zníž. prenesená",J160,0)</f>
        <v>0</v>
      </c>
      <c r="BI160" s="157">
        <f>IF(N160="nulová",J160,0)</f>
        <v>0</v>
      </c>
      <c r="BJ160" s="17" t="s">
        <v>88</v>
      </c>
      <c r="BK160" s="157">
        <f>ROUND(I160*H160,2)</f>
        <v>0</v>
      </c>
      <c r="BL160" s="17" t="s">
        <v>145</v>
      </c>
      <c r="BM160" s="156" t="s">
        <v>521</v>
      </c>
    </row>
    <row r="161" spans="2:65" s="12" customFormat="1" ht="11.25">
      <c r="B161" s="158"/>
      <c r="D161" s="159" t="s">
        <v>147</v>
      </c>
      <c r="E161" s="160" t="s">
        <v>1</v>
      </c>
      <c r="F161" s="161" t="s">
        <v>522</v>
      </c>
      <c r="H161" s="162">
        <v>1</v>
      </c>
      <c r="I161" s="163"/>
      <c r="L161" s="158"/>
      <c r="M161" s="164"/>
      <c r="T161" s="165"/>
      <c r="AT161" s="160" t="s">
        <v>147</v>
      </c>
      <c r="AU161" s="160" t="s">
        <v>88</v>
      </c>
      <c r="AV161" s="12" t="s">
        <v>88</v>
      </c>
      <c r="AW161" s="12" t="s">
        <v>31</v>
      </c>
      <c r="AX161" s="12" t="s">
        <v>82</v>
      </c>
      <c r="AY161" s="160" t="s">
        <v>138</v>
      </c>
    </row>
    <row r="162" spans="2:65" s="1" customFormat="1" ht="33" customHeight="1">
      <c r="B162" s="143"/>
      <c r="C162" s="144" t="s">
        <v>183</v>
      </c>
      <c r="D162" s="144" t="s">
        <v>141</v>
      </c>
      <c r="E162" s="145" t="s">
        <v>294</v>
      </c>
      <c r="F162" s="146" t="s">
        <v>295</v>
      </c>
      <c r="G162" s="147" t="s">
        <v>144</v>
      </c>
      <c r="H162" s="148">
        <v>78.224999999999994</v>
      </c>
      <c r="I162" s="149"/>
      <c r="J162" s="150">
        <f>ROUND(I162*H162,2)</f>
        <v>0</v>
      </c>
      <c r="K162" s="151"/>
      <c r="L162" s="32"/>
      <c r="M162" s="152" t="s">
        <v>1</v>
      </c>
      <c r="N162" s="153" t="s">
        <v>41</v>
      </c>
      <c r="P162" s="154">
        <f>O162*H162</f>
        <v>0</v>
      </c>
      <c r="Q162" s="154">
        <v>0.11114</v>
      </c>
      <c r="R162" s="154">
        <f>Q162*H162</f>
        <v>8.6939264999999999</v>
      </c>
      <c r="S162" s="154">
        <v>0</v>
      </c>
      <c r="T162" s="155">
        <f>S162*H162</f>
        <v>0</v>
      </c>
      <c r="AR162" s="156" t="s">
        <v>145</v>
      </c>
      <c r="AT162" s="156" t="s">
        <v>141</v>
      </c>
      <c r="AU162" s="156" t="s">
        <v>88</v>
      </c>
      <c r="AY162" s="17" t="s">
        <v>138</v>
      </c>
      <c r="BE162" s="157">
        <f>IF(N162="základná",J162,0)</f>
        <v>0</v>
      </c>
      <c r="BF162" s="157">
        <f>IF(N162="znížená",J162,0)</f>
        <v>0</v>
      </c>
      <c r="BG162" s="157">
        <f>IF(N162="zákl. prenesená",J162,0)</f>
        <v>0</v>
      </c>
      <c r="BH162" s="157">
        <f>IF(N162="zníž. prenesená",J162,0)</f>
        <v>0</v>
      </c>
      <c r="BI162" s="157">
        <f>IF(N162="nulová",J162,0)</f>
        <v>0</v>
      </c>
      <c r="BJ162" s="17" t="s">
        <v>88</v>
      </c>
      <c r="BK162" s="157">
        <f>ROUND(I162*H162,2)</f>
        <v>0</v>
      </c>
      <c r="BL162" s="17" t="s">
        <v>145</v>
      </c>
      <c r="BM162" s="156" t="s">
        <v>523</v>
      </c>
    </row>
    <row r="163" spans="2:65" s="12" customFormat="1" ht="22.5">
      <c r="B163" s="158"/>
      <c r="D163" s="159" t="s">
        <v>147</v>
      </c>
      <c r="E163" s="160" t="s">
        <v>1</v>
      </c>
      <c r="F163" s="161" t="s">
        <v>524</v>
      </c>
      <c r="H163" s="162">
        <v>27.45</v>
      </c>
      <c r="I163" s="163"/>
      <c r="L163" s="158"/>
      <c r="M163" s="164"/>
      <c r="T163" s="165"/>
      <c r="AT163" s="160" t="s">
        <v>147</v>
      </c>
      <c r="AU163" s="160" t="s">
        <v>88</v>
      </c>
      <c r="AV163" s="12" t="s">
        <v>88</v>
      </c>
      <c r="AW163" s="12" t="s">
        <v>31</v>
      </c>
      <c r="AX163" s="12" t="s">
        <v>75</v>
      </c>
      <c r="AY163" s="160" t="s">
        <v>138</v>
      </c>
    </row>
    <row r="164" spans="2:65" s="12" customFormat="1" ht="11.25">
      <c r="B164" s="158"/>
      <c r="D164" s="159" t="s">
        <v>147</v>
      </c>
      <c r="E164" s="160" t="s">
        <v>1</v>
      </c>
      <c r="F164" s="161" t="s">
        <v>525</v>
      </c>
      <c r="H164" s="162">
        <v>35.625</v>
      </c>
      <c r="I164" s="163"/>
      <c r="L164" s="158"/>
      <c r="M164" s="164"/>
      <c r="T164" s="165"/>
      <c r="AT164" s="160" t="s">
        <v>147</v>
      </c>
      <c r="AU164" s="160" t="s">
        <v>88</v>
      </c>
      <c r="AV164" s="12" t="s">
        <v>88</v>
      </c>
      <c r="AW164" s="12" t="s">
        <v>31</v>
      </c>
      <c r="AX164" s="12" t="s">
        <v>75</v>
      </c>
      <c r="AY164" s="160" t="s">
        <v>138</v>
      </c>
    </row>
    <row r="165" spans="2:65" s="12" customFormat="1" ht="11.25">
      <c r="B165" s="158"/>
      <c r="D165" s="159" t="s">
        <v>147</v>
      </c>
      <c r="E165" s="160" t="s">
        <v>1</v>
      </c>
      <c r="F165" s="161" t="s">
        <v>526</v>
      </c>
      <c r="H165" s="162">
        <v>15.15</v>
      </c>
      <c r="I165" s="163"/>
      <c r="L165" s="158"/>
      <c r="M165" s="164"/>
      <c r="T165" s="165"/>
      <c r="AT165" s="160" t="s">
        <v>147</v>
      </c>
      <c r="AU165" s="160" t="s">
        <v>88</v>
      </c>
      <c r="AV165" s="12" t="s">
        <v>88</v>
      </c>
      <c r="AW165" s="12" t="s">
        <v>31</v>
      </c>
      <c r="AX165" s="12" t="s">
        <v>75</v>
      </c>
      <c r="AY165" s="160" t="s">
        <v>138</v>
      </c>
    </row>
    <row r="166" spans="2:65" s="13" customFormat="1" ht="11.25">
      <c r="B166" s="166"/>
      <c r="D166" s="159" t="s">
        <v>147</v>
      </c>
      <c r="E166" s="167" t="s">
        <v>1</v>
      </c>
      <c r="F166" s="168" t="s">
        <v>150</v>
      </c>
      <c r="H166" s="169">
        <v>78.225000000000009</v>
      </c>
      <c r="I166" s="170"/>
      <c r="L166" s="166"/>
      <c r="M166" s="171"/>
      <c r="T166" s="172"/>
      <c r="AT166" s="167" t="s">
        <v>147</v>
      </c>
      <c r="AU166" s="167" t="s">
        <v>88</v>
      </c>
      <c r="AV166" s="13" t="s">
        <v>95</v>
      </c>
      <c r="AW166" s="13" t="s">
        <v>31</v>
      </c>
      <c r="AX166" s="13" t="s">
        <v>82</v>
      </c>
      <c r="AY166" s="167" t="s">
        <v>138</v>
      </c>
    </row>
    <row r="167" spans="2:65" s="11" customFormat="1" ht="22.9" customHeight="1">
      <c r="B167" s="131"/>
      <c r="D167" s="132" t="s">
        <v>74</v>
      </c>
      <c r="E167" s="141" t="s">
        <v>176</v>
      </c>
      <c r="F167" s="141" t="s">
        <v>314</v>
      </c>
      <c r="I167" s="134"/>
      <c r="J167" s="142">
        <f>BK167</f>
        <v>0</v>
      </c>
      <c r="L167" s="131"/>
      <c r="M167" s="136"/>
      <c r="P167" s="137">
        <f>SUM(P168:P262)</f>
        <v>0</v>
      </c>
      <c r="R167" s="137">
        <f>SUM(R168:R262)</f>
        <v>81.61325008</v>
      </c>
      <c r="T167" s="138">
        <f>SUM(T168:T262)</f>
        <v>0</v>
      </c>
      <c r="AR167" s="132" t="s">
        <v>82</v>
      </c>
      <c r="AT167" s="139" t="s">
        <v>74</v>
      </c>
      <c r="AU167" s="139" t="s">
        <v>82</v>
      </c>
      <c r="AY167" s="132" t="s">
        <v>138</v>
      </c>
      <c r="BK167" s="140">
        <f>SUM(BK168:BK262)</f>
        <v>0</v>
      </c>
    </row>
    <row r="168" spans="2:65" s="1" customFormat="1" ht="24.2" customHeight="1">
      <c r="B168" s="143"/>
      <c r="C168" s="144" t="s">
        <v>188</v>
      </c>
      <c r="D168" s="144" t="s">
        <v>141</v>
      </c>
      <c r="E168" s="145" t="s">
        <v>527</v>
      </c>
      <c r="F168" s="146" t="s">
        <v>528</v>
      </c>
      <c r="G168" s="147" t="s">
        <v>144</v>
      </c>
      <c r="H168" s="148">
        <v>466.22</v>
      </c>
      <c r="I168" s="149"/>
      <c r="J168" s="150">
        <f>ROUND(I168*H168,2)</f>
        <v>0</v>
      </c>
      <c r="K168" s="151"/>
      <c r="L168" s="32"/>
      <c r="M168" s="152" t="s">
        <v>1</v>
      </c>
      <c r="N168" s="153" t="s">
        <v>41</v>
      </c>
      <c r="P168" s="154">
        <f>O168*H168</f>
        <v>0</v>
      </c>
      <c r="Q168" s="154">
        <v>4.0000000000000002E-4</v>
      </c>
      <c r="R168" s="154">
        <f>Q168*H168</f>
        <v>0.18648800000000001</v>
      </c>
      <c r="S168" s="154">
        <v>0</v>
      </c>
      <c r="T168" s="155">
        <f>S168*H168</f>
        <v>0</v>
      </c>
      <c r="AR168" s="156" t="s">
        <v>145</v>
      </c>
      <c r="AT168" s="156" t="s">
        <v>141</v>
      </c>
      <c r="AU168" s="156" t="s">
        <v>88</v>
      </c>
      <c r="AY168" s="17" t="s">
        <v>138</v>
      </c>
      <c r="BE168" s="157">
        <f>IF(N168="základná",J168,0)</f>
        <v>0</v>
      </c>
      <c r="BF168" s="157">
        <f>IF(N168="znížená",J168,0)</f>
        <v>0</v>
      </c>
      <c r="BG168" s="157">
        <f>IF(N168="zákl. prenesená",J168,0)</f>
        <v>0</v>
      </c>
      <c r="BH168" s="157">
        <f>IF(N168="zníž. prenesená",J168,0)</f>
        <v>0</v>
      </c>
      <c r="BI168" s="157">
        <f>IF(N168="nulová",J168,0)</f>
        <v>0</v>
      </c>
      <c r="BJ168" s="17" t="s">
        <v>88</v>
      </c>
      <c r="BK168" s="157">
        <f>ROUND(I168*H168,2)</f>
        <v>0</v>
      </c>
      <c r="BL168" s="17" t="s">
        <v>145</v>
      </c>
      <c r="BM168" s="156" t="s">
        <v>529</v>
      </c>
    </row>
    <row r="169" spans="2:65" s="12" customFormat="1" ht="11.25">
      <c r="B169" s="158"/>
      <c r="D169" s="159" t="s">
        <v>147</v>
      </c>
      <c r="E169" s="160" t="s">
        <v>1</v>
      </c>
      <c r="F169" s="161" t="s">
        <v>530</v>
      </c>
      <c r="H169" s="162">
        <v>22.33</v>
      </c>
      <c r="I169" s="163"/>
      <c r="L169" s="158"/>
      <c r="M169" s="164"/>
      <c r="T169" s="165"/>
      <c r="AT169" s="160" t="s">
        <v>147</v>
      </c>
      <c r="AU169" s="160" t="s">
        <v>88</v>
      </c>
      <c r="AV169" s="12" t="s">
        <v>88</v>
      </c>
      <c r="AW169" s="12" t="s">
        <v>31</v>
      </c>
      <c r="AX169" s="12" t="s">
        <v>75</v>
      </c>
      <c r="AY169" s="160" t="s">
        <v>138</v>
      </c>
    </row>
    <row r="170" spans="2:65" s="12" customFormat="1" ht="11.25">
      <c r="B170" s="158"/>
      <c r="D170" s="159" t="s">
        <v>147</v>
      </c>
      <c r="E170" s="160" t="s">
        <v>1</v>
      </c>
      <c r="F170" s="161" t="s">
        <v>531</v>
      </c>
      <c r="H170" s="162">
        <v>13.04</v>
      </c>
      <c r="I170" s="163"/>
      <c r="L170" s="158"/>
      <c r="M170" s="164"/>
      <c r="T170" s="165"/>
      <c r="AT170" s="160" t="s">
        <v>147</v>
      </c>
      <c r="AU170" s="160" t="s">
        <v>88</v>
      </c>
      <c r="AV170" s="12" t="s">
        <v>88</v>
      </c>
      <c r="AW170" s="12" t="s">
        <v>31</v>
      </c>
      <c r="AX170" s="12" t="s">
        <v>75</v>
      </c>
      <c r="AY170" s="160" t="s">
        <v>138</v>
      </c>
    </row>
    <row r="171" spans="2:65" s="12" customFormat="1" ht="11.25">
      <c r="B171" s="158"/>
      <c r="D171" s="159" t="s">
        <v>147</v>
      </c>
      <c r="E171" s="160" t="s">
        <v>1</v>
      </c>
      <c r="F171" s="161" t="s">
        <v>532</v>
      </c>
      <c r="H171" s="162">
        <v>1.7</v>
      </c>
      <c r="I171" s="163"/>
      <c r="L171" s="158"/>
      <c r="M171" s="164"/>
      <c r="T171" s="165"/>
      <c r="AT171" s="160" t="s">
        <v>147</v>
      </c>
      <c r="AU171" s="160" t="s">
        <v>88</v>
      </c>
      <c r="AV171" s="12" t="s">
        <v>88</v>
      </c>
      <c r="AW171" s="12" t="s">
        <v>31</v>
      </c>
      <c r="AX171" s="12" t="s">
        <v>75</v>
      </c>
      <c r="AY171" s="160" t="s">
        <v>138</v>
      </c>
    </row>
    <row r="172" spans="2:65" s="12" customFormat="1" ht="11.25">
      <c r="B172" s="158"/>
      <c r="D172" s="159" t="s">
        <v>147</v>
      </c>
      <c r="E172" s="160" t="s">
        <v>1</v>
      </c>
      <c r="F172" s="161" t="s">
        <v>533</v>
      </c>
      <c r="H172" s="162">
        <v>1.06</v>
      </c>
      <c r="I172" s="163"/>
      <c r="L172" s="158"/>
      <c r="M172" s="164"/>
      <c r="T172" s="165"/>
      <c r="AT172" s="160" t="s">
        <v>147</v>
      </c>
      <c r="AU172" s="160" t="s">
        <v>88</v>
      </c>
      <c r="AV172" s="12" t="s">
        <v>88</v>
      </c>
      <c r="AW172" s="12" t="s">
        <v>31</v>
      </c>
      <c r="AX172" s="12" t="s">
        <v>75</v>
      </c>
      <c r="AY172" s="160" t="s">
        <v>138</v>
      </c>
    </row>
    <row r="173" spans="2:65" s="12" customFormat="1" ht="11.25">
      <c r="B173" s="158"/>
      <c r="D173" s="159" t="s">
        <v>147</v>
      </c>
      <c r="E173" s="160" t="s">
        <v>1</v>
      </c>
      <c r="F173" s="161" t="s">
        <v>534</v>
      </c>
      <c r="H173" s="162">
        <v>12.91</v>
      </c>
      <c r="I173" s="163"/>
      <c r="L173" s="158"/>
      <c r="M173" s="164"/>
      <c r="T173" s="165"/>
      <c r="AT173" s="160" t="s">
        <v>147</v>
      </c>
      <c r="AU173" s="160" t="s">
        <v>88</v>
      </c>
      <c r="AV173" s="12" t="s">
        <v>88</v>
      </c>
      <c r="AW173" s="12" t="s">
        <v>31</v>
      </c>
      <c r="AX173" s="12" t="s">
        <v>75</v>
      </c>
      <c r="AY173" s="160" t="s">
        <v>138</v>
      </c>
    </row>
    <row r="174" spans="2:65" s="12" customFormat="1" ht="11.25">
      <c r="B174" s="158"/>
      <c r="D174" s="159" t="s">
        <v>147</v>
      </c>
      <c r="E174" s="160" t="s">
        <v>1</v>
      </c>
      <c r="F174" s="161" t="s">
        <v>535</v>
      </c>
      <c r="H174" s="162">
        <v>1.7</v>
      </c>
      <c r="I174" s="163"/>
      <c r="L174" s="158"/>
      <c r="M174" s="164"/>
      <c r="T174" s="165"/>
      <c r="AT174" s="160" t="s">
        <v>147</v>
      </c>
      <c r="AU174" s="160" t="s">
        <v>88</v>
      </c>
      <c r="AV174" s="12" t="s">
        <v>88</v>
      </c>
      <c r="AW174" s="12" t="s">
        <v>31</v>
      </c>
      <c r="AX174" s="12" t="s">
        <v>75</v>
      </c>
      <c r="AY174" s="160" t="s">
        <v>138</v>
      </c>
    </row>
    <row r="175" spans="2:65" s="12" customFormat="1" ht="11.25">
      <c r="B175" s="158"/>
      <c r="D175" s="159" t="s">
        <v>147</v>
      </c>
      <c r="E175" s="160" t="s">
        <v>1</v>
      </c>
      <c r="F175" s="161" t="s">
        <v>536</v>
      </c>
      <c r="H175" s="162">
        <v>1.06</v>
      </c>
      <c r="I175" s="163"/>
      <c r="L175" s="158"/>
      <c r="M175" s="164"/>
      <c r="T175" s="165"/>
      <c r="AT175" s="160" t="s">
        <v>147</v>
      </c>
      <c r="AU175" s="160" t="s">
        <v>88</v>
      </c>
      <c r="AV175" s="12" t="s">
        <v>88</v>
      </c>
      <c r="AW175" s="12" t="s">
        <v>31</v>
      </c>
      <c r="AX175" s="12" t="s">
        <v>75</v>
      </c>
      <c r="AY175" s="160" t="s">
        <v>138</v>
      </c>
    </row>
    <row r="176" spans="2:65" s="12" customFormat="1" ht="11.25">
      <c r="B176" s="158"/>
      <c r="D176" s="159" t="s">
        <v>147</v>
      </c>
      <c r="E176" s="160" t="s">
        <v>1</v>
      </c>
      <c r="F176" s="161" t="s">
        <v>537</v>
      </c>
      <c r="H176" s="162">
        <v>206.18</v>
      </c>
      <c r="I176" s="163"/>
      <c r="L176" s="158"/>
      <c r="M176" s="164"/>
      <c r="T176" s="165"/>
      <c r="AT176" s="160" t="s">
        <v>147</v>
      </c>
      <c r="AU176" s="160" t="s">
        <v>88</v>
      </c>
      <c r="AV176" s="12" t="s">
        <v>88</v>
      </c>
      <c r="AW176" s="12" t="s">
        <v>31</v>
      </c>
      <c r="AX176" s="12" t="s">
        <v>75</v>
      </c>
      <c r="AY176" s="160" t="s">
        <v>138</v>
      </c>
    </row>
    <row r="177" spans="2:65" s="12" customFormat="1" ht="11.25">
      <c r="B177" s="158"/>
      <c r="D177" s="159" t="s">
        <v>147</v>
      </c>
      <c r="E177" s="160" t="s">
        <v>1</v>
      </c>
      <c r="F177" s="161" t="s">
        <v>538</v>
      </c>
      <c r="H177" s="162">
        <v>103.15</v>
      </c>
      <c r="I177" s="163"/>
      <c r="L177" s="158"/>
      <c r="M177" s="164"/>
      <c r="T177" s="165"/>
      <c r="AT177" s="160" t="s">
        <v>147</v>
      </c>
      <c r="AU177" s="160" t="s">
        <v>88</v>
      </c>
      <c r="AV177" s="12" t="s">
        <v>88</v>
      </c>
      <c r="AW177" s="12" t="s">
        <v>31</v>
      </c>
      <c r="AX177" s="12" t="s">
        <v>75</v>
      </c>
      <c r="AY177" s="160" t="s">
        <v>138</v>
      </c>
    </row>
    <row r="178" spans="2:65" s="12" customFormat="1" ht="11.25">
      <c r="B178" s="158"/>
      <c r="D178" s="159" t="s">
        <v>147</v>
      </c>
      <c r="E178" s="160" t="s">
        <v>1</v>
      </c>
      <c r="F178" s="161" t="s">
        <v>539</v>
      </c>
      <c r="H178" s="162">
        <v>103.09</v>
      </c>
      <c r="I178" s="163"/>
      <c r="L178" s="158"/>
      <c r="M178" s="164"/>
      <c r="T178" s="165"/>
      <c r="AT178" s="160" t="s">
        <v>147</v>
      </c>
      <c r="AU178" s="160" t="s">
        <v>88</v>
      </c>
      <c r="AV178" s="12" t="s">
        <v>88</v>
      </c>
      <c r="AW178" s="12" t="s">
        <v>31</v>
      </c>
      <c r="AX178" s="12" t="s">
        <v>75</v>
      </c>
      <c r="AY178" s="160" t="s">
        <v>138</v>
      </c>
    </row>
    <row r="179" spans="2:65" s="13" customFormat="1" ht="11.25">
      <c r="B179" s="166"/>
      <c r="D179" s="159" t="s">
        <v>147</v>
      </c>
      <c r="E179" s="167" t="s">
        <v>1</v>
      </c>
      <c r="F179" s="168" t="s">
        <v>150</v>
      </c>
      <c r="H179" s="169">
        <v>466.22</v>
      </c>
      <c r="I179" s="170"/>
      <c r="L179" s="166"/>
      <c r="M179" s="171"/>
      <c r="T179" s="172"/>
      <c r="AT179" s="167" t="s">
        <v>147</v>
      </c>
      <c r="AU179" s="167" t="s">
        <v>88</v>
      </c>
      <c r="AV179" s="13" t="s">
        <v>95</v>
      </c>
      <c r="AW179" s="13" t="s">
        <v>31</v>
      </c>
      <c r="AX179" s="13" t="s">
        <v>82</v>
      </c>
      <c r="AY179" s="167" t="s">
        <v>138</v>
      </c>
    </row>
    <row r="180" spans="2:65" s="1" customFormat="1" ht="24.2" customHeight="1">
      <c r="B180" s="143"/>
      <c r="C180" s="144" t="s">
        <v>139</v>
      </c>
      <c r="D180" s="144" t="s">
        <v>141</v>
      </c>
      <c r="E180" s="145" t="s">
        <v>540</v>
      </c>
      <c r="F180" s="146" t="s">
        <v>541</v>
      </c>
      <c r="G180" s="147" t="s">
        <v>144</v>
      </c>
      <c r="H180" s="148">
        <v>466.22</v>
      </c>
      <c r="I180" s="149"/>
      <c r="J180" s="150">
        <f>ROUND(I180*H180,2)</f>
        <v>0</v>
      </c>
      <c r="K180" s="151"/>
      <c r="L180" s="32"/>
      <c r="M180" s="152" t="s">
        <v>1</v>
      </c>
      <c r="N180" s="153" t="s">
        <v>41</v>
      </c>
      <c r="P180" s="154">
        <f>O180*H180</f>
        <v>0</v>
      </c>
      <c r="Q180" s="154">
        <v>4.9500000000000004E-3</v>
      </c>
      <c r="R180" s="154">
        <f>Q180*H180</f>
        <v>2.3077890000000005</v>
      </c>
      <c r="S180" s="154">
        <v>0</v>
      </c>
      <c r="T180" s="155">
        <f>S180*H180</f>
        <v>0</v>
      </c>
      <c r="AR180" s="156" t="s">
        <v>145</v>
      </c>
      <c r="AT180" s="156" t="s">
        <v>141</v>
      </c>
      <c r="AU180" s="156" t="s">
        <v>88</v>
      </c>
      <c r="AY180" s="17" t="s">
        <v>138</v>
      </c>
      <c r="BE180" s="157">
        <f>IF(N180="základná",J180,0)</f>
        <v>0</v>
      </c>
      <c r="BF180" s="157">
        <f>IF(N180="znížená",J180,0)</f>
        <v>0</v>
      </c>
      <c r="BG180" s="157">
        <f>IF(N180="zákl. prenesená",J180,0)</f>
        <v>0</v>
      </c>
      <c r="BH180" s="157">
        <f>IF(N180="zníž. prenesená",J180,0)</f>
        <v>0</v>
      </c>
      <c r="BI180" s="157">
        <f>IF(N180="nulová",J180,0)</f>
        <v>0</v>
      </c>
      <c r="BJ180" s="17" t="s">
        <v>88</v>
      </c>
      <c r="BK180" s="157">
        <f>ROUND(I180*H180,2)</f>
        <v>0</v>
      </c>
      <c r="BL180" s="17" t="s">
        <v>145</v>
      </c>
      <c r="BM180" s="156" t="s">
        <v>542</v>
      </c>
    </row>
    <row r="181" spans="2:65" s="12" customFormat="1" ht="11.25">
      <c r="B181" s="158"/>
      <c r="D181" s="159" t="s">
        <v>147</v>
      </c>
      <c r="E181" s="160" t="s">
        <v>1</v>
      </c>
      <c r="F181" s="161" t="s">
        <v>530</v>
      </c>
      <c r="H181" s="162">
        <v>22.33</v>
      </c>
      <c r="I181" s="163"/>
      <c r="L181" s="158"/>
      <c r="M181" s="164"/>
      <c r="T181" s="165"/>
      <c r="AT181" s="160" t="s">
        <v>147</v>
      </c>
      <c r="AU181" s="160" t="s">
        <v>88</v>
      </c>
      <c r="AV181" s="12" t="s">
        <v>88</v>
      </c>
      <c r="AW181" s="12" t="s">
        <v>31</v>
      </c>
      <c r="AX181" s="12" t="s">
        <v>75</v>
      </c>
      <c r="AY181" s="160" t="s">
        <v>138</v>
      </c>
    </row>
    <row r="182" spans="2:65" s="12" customFormat="1" ht="11.25">
      <c r="B182" s="158"/>
      <c r="D182" s="159" t="s">
        <v>147</v>
      </c>
      <c r="E182" s="160" t="s">
        <v>1</v>
      </c>
      <c r="F182" s="161" t="s">
        <v>531</v>
      </c>
      <c r="H182" s="162">
        <v>13.04</v>
      </c>
      <c r="I182" s="163"/>
      <c r="L182" s="158"/>
      <c r="M182" s="164"/>
      <c r="T182" s="165"/>
      <c r="AT182" s="160" t="s">
        <v>147</v>
      </c>
      <c r="AU182" s="160" t="s">
        <v>88</v>
      </c>
      <c r="AV182" s="12" t="s">
        <v>88</v>
      </c>
      <c r="AW182" s="12" t="s">
        <v>31</v>
      </c>
      <c r="AX182" s="12" t="s">
        <v>75</v>
      </c>
      <c r="AY182" s="160" t="s">
        <v>138</v>
      </c>
    </row>
    <row r="183" spans="2:65" s="12" customFormat="1" ht="11.25">
      <c r="B183" s="158"/>
      <c r="D183" s="159" t="s">
        <v>147</v>
      </c>
      <c r="E183" s="160" t="s">
        <v>1</v>
      </c>
      <c r="F183" s="161" t="s">
        <v>532</v>
      </c>
      <c r="H183" s="162">
        <v>1.7</v>
      </c>
      <c r="I183" s="163"/>
      <c r="L183" s="158"/>
      <c r="M183" s="164"/>
      <c r="T183" s="165"/>
      <c r="AT183" s="160" t="s">
        <v>147</v>
      </c>
      <c r="AU183" s="160" t="s">
        <v>88</v>
      </c>
      <c r="AV183" s="12" t="s">
        <v>88</v>
      </c>
      <c r="AW183" s="12" t="s">
        <v>31</v>
      </c>
      <c r="AX183" s="12" t="s">
        <v>75</v>
      </c>
      <c r="AY183" s="160" t="s">
        <v>138</v>
      </c>
    </row>
    <row r="184" spans="2:65" s="12" customFormat="1" ht="11.25">
      <c r="B184" s="158"/>
      <c r="D184" s="159" t="s">
        <v>147</v>
      </c>
      <c r="E184" s="160" t="s">
        <v>1</v>
      </c>
      <c r="F184" s="161" t="s">
        <v>533</v>
      </c>
      <c r="H184" s="162">
        <v>1.06</v>
      </c>
      <c r="I184" s="163"/>
      <c r="L184" s="158"/>
      <c r="M184" s="164"/>
      <c r="T184" s="165"/>
      <c r="AT184" s="160" t="s">
        <v>147</v>
      </c>
      <c r="AU184" s="160" t="s">
        <v>88</v>
      </c>
      <c r="AV184" s="12" t="s">
        <v>88</v>
      </c>
      <c r="AW184" s="12" t="s">
        <v>31</v>
      </c>
      <c r="AX184" s="12" t="s">
        <v>75</v>
      </c>
      <c r="AY184" s="160" t="s">
        <v>138</v>
      </c>
    </row>
    <row r="185" spans="2:65" s="12" customFormat="1" ht="11.25">
      <c r="B185" s="158"/>
      <c r="D185" s="159" t="s">
        <v>147</v>
      </c>
      <c r="E185" s="160" t="s">
        <v>1</v>
      </c>
      <c r="F185" s="161" t="s">
        <v>534</v>
      </c>
      <c r="H185" s="162">
        <v>12.91</v>
      </c>
      <c r="I185" s="163"/>
      <c r="L185" s="158"/>
      <c r="M185" s="164"/>
      <c r="T185" s="165"/>
      <c r="AT185" s="160" t="s">
        <v>147</v>
      </c>
      <c r="AU185" s="160" t="s">
        <v>88</v>
      </c>
      <c r="AV185" s="12" t="s">
        <v>88</v>
      </c>
      <c r="AW185" s="12" t="s">
        <v>31</v>
      </c>
      <c r="AX185" s="12" t="s">
        <v>75</v>
      </c>
      <c r="AY185" s="160" t="s">
        <v>138</v>
      </c>
    </row>
    <row r="186" spans="2:65" s="12" customFormat="1" ht="11.25">
      <c r="B186" s="158"/>
      <c r="D186" s="159" t="s">
        <v>147</v>
      </c>
      <c r="E186" s="160" t="s">
        <v>1</v>
      </c>
      <c r="F186" s="161" t="s">
        <v>535</v>
      </c>
      <c r="H186" s="162">
        <v>1.7</v>
      </c>
      <c r="I186" s="163"/>
      <c r="L186" s="158"/>
      <c r="M186" s="164"/>
      <c r="T186" s="165"/>
      <c r="AT186" s="160" t="s">
        <v>147</v>
      </c>
      <c r="AU186" s="160" t="s">
        <v>88</v>
      </c>
      <c r="AV186" s="12" t="s">
        <v>88</v>
      </c>
      <c r="AW186" s="12" t="s">
        <v>31</v>
      </c>
      <c r="AX186" s="12" t="s">
        <v>75</v>
      </c>
      <c r="AY186" s="160" t="s">
        <v>138</v>
      </c>
    </row>
    <row r="187" spans="2:65" s="12" customFormat="1" ht="11.25">
      <c r="B187" s="158"/>
      <c r="D187" s="159" t="s">
        <v>147</v>
      </c>
      <c r="E187" s="160" t="s">
        <v>1</v>
      </c>
      <c r="F187" s="161" t="s">
        <v>536</v>
      </c>
      <c r="H187" s="162">
        <v>1.06</v>
      </c>
      <c r="I187" s="163"/>
      <c r="L187" s="158"/>
      <c r="M187" s="164"/>
      <c r="T187" s="165"/>
      <c r="AT187" s="160" t="s">
        <v>147</v>
      </c>
      <c r="AU187" s="160" t="s">
        <v>88</v>
      </c>
      <c r="AV187" s="12" t="s">
        <v>88</v>
      </c>
      <c r="AW187" s="12" t="s">
        <v>31</v>
      </c>
      <c r="AX187" s="12" t="s">
        <v>75</v>
      </c>
      <c r="AY187" s="160" t="s">
        <v>138</v>
      </c>
    </row>
    <row r="188" spans="2:65" s="12" customFormat="1" ht="11.25">
      <c r="B188" s="158"/>
      <c r="D188" s="159" t="s">
        <v>147</v>
      </c>
      <c r="E188" s="160" t="s">
        <v>1</v>
      </c>
      <c r="F188" s="161" t="s">
        <v>537</v>
      </c>
      <c r="H188" s="162">
        <v>206.18</v>
      </c>
      <c r="I188" s="163"/>
      <c r="L188" s="158"/>
      <c r="M188" s="164"/>
      <c r="T188" s="165"/>
      <c r="AT188" s="160" t="s">
        <v>147</v>
      </c>
      <c r="AU188" s="160" t="s">
        <v>88</v>
      </c>
      <c r="AV188" s="12" t="s">
        <v>88</v>
      </c>
      <c r="AW188" s="12" t="s">
        <v>31</v>
      </c>
      <c r="AX188" s="12" t="s">
        <v>75</v>
      </c>
      <c r="AY188" s="160" t="s">
        <v>138</v>
      </c>
    </row>
    <row r="189" spans="2:65" s="12" customFormat="1" ht="11.25">
      <c r="B189" s="158"/>
      <c r="D189" s="159" t="s">
        <v>147</v>
      </c>
      <c r="E189" s="160" t="s">
        <v>1</v>
      </c>
      <c r="F189" s="161" t="s">
        <v>538</v>
      </c>
      <c r="H189" s="162">
        <v>103.15</v>
      </c>
      <c r="I189" s="163"/>
      <c r="L189" s="158"/>
      <c r="M189" s="164"/>
      <c r="T189" s="165"/>
      <c r="AT189" s="160" t="s">
        <v>147</v>
      </c>
      <c r="AU189" s="160" t="s">
        <v>88</v>
      </c>
      <c r="AV189" s="12" t="s">
        <v>88</v>
      </c>
      <c r="AW189" s="12" t="s">
        <v>31</v>
      </c>
      <c r="AX189" s="12" t="s">
        <v>75</v>
      </c>
      <c r="AY189" s="160" t="s">
        <v>138</v>
      </c>
    </row>
    <row r="190" spans="2:65" s="12" customFormat="1" ht="11.25">
      <c r="B190" s="158"/>
      <c r="D190" s="159" t="s">
        <v>147</v>
      </c>
      <c r="E190" s="160" t="s">
        <v>1</v>
      </c>
      <c r="F190" s="161" t="s">
        <v>539</v>
      </c>
      <c r="H190" s="162">
        <v>103.09</v>
      </c>
      <c r="I190" s="163"/>
      <c r="L190" s="158"/>
      <c r="M190" s="164"/>
      <c r="T190" s="165"/>
      <c r="AT190" s="160" t="s">
        <v>147</v>
      </c>
      <c r="AU190" s="160" t="s">
        <v>88</v>
      </c>
      <c r="AV190" s="12" t="s">
        <v>88</v>
      </c>
      <c r="AW190" s="12" t="s">
        <v>31</v>
      </c>
      <c r="AX190" s="12" t="s">
        <v>75</v>
      </c>
      <c r="AY190" s="160" t="s">
        <v>138</v>
      </c>
    </row>
    <row r="191" spans="2:65" s="13" customFormat="1" ht="11.25">
      <c r="B191" s="166"/>
      <c r="D191" s="159" t="s">
        <v>147</v>
      </c>
      <c r="E191" s="167" t="s">
        <v>1</v>
      </c>
      <c r="F191" s="168" t="s">
        <v>150</v>
      </c>
      <c r="H191" s="169">
        <v>466.22</v>
      </c>
      <c r="I191" s="170"/>
      <c r="L191" s="166"/>
      <c r="M191" s="171"/>
      <c r="T191" s="172"/>
      <c r="AT191" s="167" t="s">
        <v>147</v>
      </c>
      <c r="AU191" s="167" t="s">
        <v>88</v>
      </c>
      <c r="AV191" s="13" t="s">
        <v>95</v>
      </c>
      <c r="AW191" s="13" t="s">
        <v>31</v>
      </c>
      <c r="AX191" s="13" t="s">
        <v>82</v>
      </c>
      <c r="AY191" s="167" t="s">
        <v>138</v>
      </c>
    </row>
    <row r="192" spans="2:65" s="1" customFormat="1" ht="24.2" customHeight="1">
      <c r="B192" s="143"/>
      <c r="C192" s="144" t="s">
        <v>198</v>
      </c>
      <c r="D192" s="144" t="s">
        <v>141</v>
      </c>
      <c r="E192" s="145" t="s">
        <v>543</v>
      </c>
      <c r="F192" s="146" t="s">
        <v>544</v>
      </c>
      <c r="G192" s="147" t="s">
        <v>144</v>
      </c>
      <c r="H192" s="148">
        <v>466.22</v>
      </c>
      <c r="I192" s="149"/>
      <c r="J192" s="150">
        <f>ROUND(I192*H192,2)</f>
        <v>0</v>
      </c>
      <c r="K192" s="151"/>
      <c r="L192" s="32"/>
      <c r="M192" s="152" t="s">
        <v>1</v>
      </c>
      <c r="N192" s="153" t="s">
        <v>41</v>
      </c>
      <c r="P192" s="154">
        <f>O192*H192</f>
        <v>0</v>
      </c>
      <c r="Q192" s="154">
        <v>5.1500000000000001E-3</v>
      </c>
      <c r="R192" s="154">
        <f>Q192*H192</f>
        <v>2.401033</v>
      </c>
      <c r="S192" s="154">
        <v>0</v>
      </c>
      <c r="T192" s="155">
        <f>S192*H192</f>
        <v>0</v>
      </c>
      <c r="AR192" s="156" t="s">
        <v>145</v>
      </c>
      <c r="AT192" s="156" t="s">
        <v>141</v>
      </c>
      <c r="AU192" s="156" t="s">
        <v>88</v>
      </c>
      <c r="AY192" s="17" t="s">
        <v>138</v>
      </c>
      <c r="BE192" s="157">
        <f>IF(N192="základná",J192,0)</f>
        <v>0</v>
      </c>
      <c r="BF192" s="157">
        <f>IF(N192="znížená",J192,0)</f>
        <v>0</v>
      </c>
      <c r="BG192" s="157">
        <f>IF(N192="zákl. prenesená",J192,0)</f>
        <v>0</v>
      </c>
      <c r="BH192" s="157">
        <f>IF(N192="zníž. prenesená",J192,0)</f>
        <v>0</v>
      </c>
      <c r="BI192" s="157">
        <f>IF(N192="nulová",J192,0)</f>
        <v>0</v>
      </c>
      <c r="BJ192" s="17" t="s">
        <v>88</v>
      </c>
      <c r="BK192" s="157">
        <f>ROUND(I192*H192,2)</f>
        <v>0</v>
      </c>
      <c r="BL192" s="17" t="s">
        <v>145</v>
      </c>
      <c r="BM192" s="156" t="s">
        <v>545</v>
      </c>
    </row>
    <row r="193" spans="2:65" s="12" customFormat="1" ht="11.25">
      <c r="B193" s="158"/>
      <c r="D193" s="159" t="s">
        <v>147</v>
      </c>
      <c r="E193" s="160" t="s">
        <v>1</v>
      </c>
      <c r="F193" s="161" t="s">
        <v>530</v>
      </c>
      <c r="H193" s="162">
        <v>22.33</v>
      </c>
      <c r="I193" s="163"/>
      <c r="L193" s="158"/>
      <c r="M193" s="164"/>
      <c r="T193" s="165"/>
      <c r="AT193" s="160" t="s">
        <v>147</v>
      </c>
      <c r="AU193" s="160" t="s">
        <v>88</v>
      </c>
      <c r="AV193" s="12" t="s">
        <v>88</v>
      </c>
      <c r="AW193" s="12" t="s">
        <v>31</v>
      </c>
      <c r="AX193" s="12" t="s">
        <v>75</v>
      </c>
      <c r="AY193" s="160" t="s">
        <v>138</v>
      </c>
    </row>
    <row r="194" spans="2:65" s="12" customFormat="1" ht="11.25">
      <c r="B194" s="158"/>
      <c r="D194" s="159" t="s">
        <v>147</v>
      </c>
      <c r="E194" s="160" t="s">
        <v>1</v>
      </c>
      <c r="F194" s="161" t="s">
        <v>531</v>
      </c>
      <c r="H194" s="162">
        <v>13.04</v>
      </c>
      <c r="I194" s="163"/>
      <c r="L194" s="158"/>
      <c r="M194" s="164"/>
      <c r="T194" s="165"/>
      <c r="AT194" s="160" t="s">
        <v>147</v>
      </c>
      <c r="AU194" s="160" t="s">
        <v>88</v>
      </c>
      <c r="AV194" s="12" t="s">
        <v>88</v>
      </c>
      <c r="AW194" s="12" t="s">
        <v>31</v>
      </c>
      <c r="AX194" s="12" t="s">
        <v>75</v>
      </c>
      <c r="AY194" s="160" t="s">
        <v>138</v>
      </c>
    </row>
    <row r="195" spans="2:65" s="12" customFormat="1" ht="11.25">
      <c r="B195" s="158"/>
      <c r="D195" s="159" t="s">
        <v>147</v>
      </c>
      <c r="E195" s="160" t="s">
        <v>1</v>
      </c>
      <c r="F195" s="161" t="s">
        <v>532</v>
      </c>
      <c r="H195" s="162">
        <v>1.7</v>
      </c>
      <c r="I195" s="163"/>
      <c r="L195" s="158"/>
      <c r="M195" s="164"/>
      <c r="T195" s="165"/>
      <c r="AT195" s="160" t="s">
        <v>147</v>
      </c>
      <c r="AU195" s="160" t="s">
        <v>88</v>
      </c>
      <c r="AV195" s="12" t="s">
        <v>88</v>
      </c>
      <c r="AW195" s="12" t="s">
        <v>31</v>
      </c>
      <c r="AX195" s="12" t="s">
        <v>75</v>
      </c>
      <c r="AY195" s="160" t="s">
        <v>138</v>
      </c>
    </row>
    <row r="196" spans="2:65" s="12" customFormat="1" ht="11.25">
      <c r="B196" s="158"/>
      <c r="D196" s="159" t="s">
        <v>147</v>
      </c>
      <c r="E196" s="160" t="s">
        <v>1</v>
      </c>
      <c r="F196" s="161" t="s">
        <v>533</v>
      </c>
      <c r="H196" s="162">
        <v>1.06</v>
      </c>
      <c r="I196" s="163"/>
      <c r="L196" s="158"/>
      <c r="M196" s="164"/>
      <c r="T196" s="165"/>
      <c r="AT196" s="160" t="s">
        <v>147</v>
      </c>
      <c r="AU196" s="160" t="s">
        <v>88</v>
      </c>
      <c r="AV196" s="12" t="s">
        <v>88</v>
      </c>
      <c r="AW196" s="12" t="s">
        <v>31</v>
      </c>
      <c r="AX196" s="12" t="s">
        <v>75</v>
      </c>
      <c r="AY196" s="160" t="s">
        <v>138</v>
      </c>
    </row>
    <row r="197" spans="2:65" s="12" customFormat="1" ht="11.25">
      <c r="B197" s="158"/>
      <c r="D197" s="159" t="s">
        <v>147</v>
      </c>
      <c r="E197" s="160" t="s">
        <v>1</v>
      </c>
      <c r="F197" s="161" t="s">
        <v>534</v>
      </c>
      <c r="H197" s="162">
        <v>12.91</v>
      </c>
      <c r="I197" s="163"/>
      <c r="L197" s="158"/>
      <c r="M197" s="164"/>
      <c r="T197" s="165"/>
      <c r="AT197" s="160" t="s">
        <v>147</v>
      </c>
      <c r="AU197" s="160" t="s">
        <v>88</v>
      </c>
      <c r="AV197" s="12" t="s">
        <v>88</v>
      </c>
      <c r="AW197" s="12" t="s">
        <v>31</v>
      </c>
      <c r="AX197" s="12" t="s">
        <v>75</v>
      </c>
      <c r="AY197" s="160" t="s">
        <v>138</v>
      </c>
    </row>
    <row r="198" spans="2:65" s="12" customFormat="1" ht="11.25">
      <c r="B198" s="158"/>
      <c r="D198" s="159" t="s">
        <v>147</v>
      </c>
      <c r="E198" s="160" t="s">
        <v>1</v>
      </c>
      <c r="F198" s="161" t="s">
        <v>535</v>
      </c>
      <c r="H198" s="162">
        <v>1.7</v>
      </c>
      <c r="I198" s="163"/>
      <c r="L198" s="158"/>
      <c r="M198" s="164"/>
      <c r="T198" s="165"/>
      <c r="AT198" s="160" t="s">
        <v>147</v>
      </c>
      <c r="AU198" s="160" t="s">
        <v>88</v>
      </c>
      <c r="AV198" s="12" t="s">
        <v>88</v>
      </c>
      <c r="AW198" s="12" t="s">
        <v>31</v>
      </c>
      <c r="AX198" s="12" t="s">
        <v>75</v>
      </c>
      <c r="AY198" s="160" t="s">
        <v>138</v>
      </c>
    </row>
    <row r="199" spans="2:65" s="12" customFormat="1" ht="11.25">
      <c r="B199" s="158"/>
      <c r="D199" s="159" t="s">
        <v>147</v>
      </c>
      <c r="E199" s="160" t="s">
        <v>1</v>
      </c>
      <c r="F199" s="161" t="s">
        <v>536</v>
      </c>
      <c r="H199" s="162">
        <v>1.06</v>
      </c>
      <c r="I199" s="163"/>
      <c r="L199" s="158"/>
      <c r="M199" s="164"/>
      <c r="T199" s="165"/>
      <c r="AT199" s="160" t="s">
        <v>147</v>
      </c>
      <c r="AU199" s="160" t="s">
        <v>88</v>
      </c>
      <c r="AV199" s="12" t="s">
        <v>88</v>
      </c>
      <c r="AW199" s="12" t="s">
        <v>31</v>
      </c>
      <c r="AX199" s="12" t="s">
        <v>75</v>
      </c>
      <c r="AY199" s="160" t="s">
        <v>138</v>
      </c>
    </row>
    <row r="200" spans="2:65" s="12" customFormat="1" ht="11.25">
      <c r="B200" s="158"/>
      <c r="D200" s="159" t="s">
        <v>147</v>
      </c>
      <c r="E200" s="160" t="s">
        <v>1</v>
      </c>
      <c r="F200" s="161" t="s">
        <v>537</v>
      </c>
      <c r="H200" s="162">
        <v>206.18</v>
      </c>
      <c r="I200" s="163"/>
      <c r="L200" s="158"/>
      <c r="M200" s="164"/>
      <c r="T200" s="165"/>
      <c r="AT200" s="160" t="s">
        <v>147</v>
      </c>
      <c r="AU200" s="160" t="s">
        <v>88</v>
      </c>
      <c r="AV200" s="12" t="s">
        <v>88</v>
      </c>
      <c r="AW200" s="12" t="s">
        <v>31</v>
      </c>
      <c r="AX200" s="12" t="s">
        <v>75</v>
      </c>
      <c r="AY200" s="160" t="s">
        <v>138</v>
      </c>
    </row>
    <row r="201" spans="2:65" s="12" customFormat="1" ht="11.25">
      <c r="B201" s="158"/>
      <c r="D201" s="159" t="s">
        <v>147</v>
      </c>
      <c r="E201" s="160" t="s">
        <v>1</v>
      </c>
      <c r="F201" s="161" t="s">
        <v>538</v>
      </c>
      <c r="H201" s="162">
        <v>103.15</v>
      </c>
      <c r="I201" s="163"/>
      <c r="L201" s="158"/>
      <c r="M201" s="164"/>
      <c r="T201" s="165"/>
      <c r="AT201" s="160" t="s">
        <v>147</v>
      </c>
      <c r="AU201" s="160" t="s">
        <v>88</v>
      </c>
      <c r="AV201" s="12" t="s">
        <v>88</v>
      </c>
      <c r="AW201" s="12" t="s">
        <v>31</v>
      </c>
      <c r="AX201" s="12" t="s">
        <v>75</v>
      </c>
      <c r="AY201" s="160" t="s">
        <v>138</v>
      </c>
    </row>
    <row r="202" spans="2:65" s="12" customFormat="1" ht="11.25">
      <c r="B202" s="158"/>
      <c r="D202" s="159" t="s">
        <v>147</v>
      </c>
      <c r="E202" s="160" t="s">
        <v>1</v>
      </c>
      <c r="F202" s="161" t="s">
        <v>539</v>
      </c>
      <c r="H202" s="162">
        <v>103.09</v>
      </c>
      <c r="I202" s="163"/>
      <c r="L202" s="158"/>
      <c r="M202" s="164"/>
      <c r="T202" s="165"/>
      <c r="AT202" s="160" t="s">
        <v>147</v>
      </c>
      <c r="AU202" s="160" t="s">
        <v>88</v>
      </c>
      <c r="AV202" s="12" t="s">
        <v>88</v>
      </c>
      <c r="AW202" s="12" t="s">
        <v>31</v>
      </c>
      <c r="AX202" s="12" t="s">
        <v>75</v>
      </c>
      <c r="AY202" s="160" t="s">
        <v>138</v>
      </c>
    </row>
    <row r="203" spans="2:65" s="13" customFormat="1" ht="11.25">
      <c r="B203" s="166"/>
      <c r="D203" s="159" t="s">
        <v>147</v>
      </c>
      <c r="E203" s="167" t="s">
        <v>1</v>
      </c>
      <c r="F203" s="168" t="s">
        <v>150</v>
      </c>
      <c r="H203" s="169">
        <v>466.22</v>
      </c>
      <c r="I203" s="170"/>
      <c r="L203" s="166"/>
      <c r="M203" s="171"/>
      <c r="T203" s="172"/>
      <c r="AT203" s="167" t="s">
        <v>147</v>
      </c>
      <c r="AU203" s="167" t="s">
        <v>88</v>
      </c>
      <c r="AV203" s="13" t="s">
        <v>95</v>
      </c>
      <c r="AW203" s="13" t="s">
        <v>31</v>
      </c>
      <c r="AX203" s="13" t="s">
        <v>82</v>
      </c>
      <c r="AY203" s="167" t="s">
        <v>138</v>
      </c>
    </row>
    <row r="204" spans="2:65" s="1" customFormat="1" ht="24.2" customHeight="1">
      <c r="B204" s="143"/>
      <c r="C204" s="144" t="s">
        <v>204</v>
      </c>
      <c r="D204" s="144" t="s">
        <v>141</v>
      </c>
      <c r="E204" s="145" t="s">
        <v>546</v>
      </c>
      <c r="F204" s="146" t="s">
        <v>547</v>
      </c>
      <c r="G204" s="147" t="s">
        <v>144</v>
      </c>
      <c r="H204" s="148">
        <v>710.96600000000001</v>
      </c>
      <c r="I204" s="149"/>
      <c r="J204" s="150">
        <f>ROUND(I204*H204,2)</f>
        <v>0</v>
      </c>
      <c r="K204" s="151"/>
      <c r="L204" s="32"/>
      <c r="M204" s="152" t="s">
        <v>1</v>
      </c>
      <c r="N204" s="153" t="s">
        <v>41</v>
      </c>
      <c r="P204" s="154">
        <f>O204*H204</f>
        <v>0</v>
      </c>
      <c r="Q204" s="154">
        <v>4.0000000000000002E-4</v>
      </c>
      <c r="R204" s="154">
        <f>Q204*H204</f>
        <v>0.28438640000000004</v>
      </c>
      <c r="S204" s="154">
        <v>0</v>
      </c>
      <c r="T204" s="155">
        <f>S204*H204</f>
        <v>0</v>
      </c>
      <c r="AR204" s="156" t="s">
        <v>145</v>
      </c>
      <c r="AT204" s="156" t="s">
        <v>141</v>
      </c>
      <c r="AU204" s="156" t="s">
        <v>88</v>
      </c>
      <c r="AY204" s="17" t="s">
        <v>138</v>
      </c>
      <c r="BE204" s="157">
        <f>IF(N204="základná",J204,0)</f>
        <v>0</v>
      </c>
      <c r="BF204" s="157">
        <f>IF(N204="znížená",J204,0)</f>
        <v>0</v>
      </c>
      <c r="BG204" s="157">
        <f>IF(N204="zákl. prenesená",J204,0)</f>
        <v>0</v>
      </c>
      <c r="BH204" s="157">
        <f>IF(N204="zníž. prenesená",J204,0)</f>
        <v>0</v>
      </c>
      <c r="BI204" s="157">
        <f>IF(N204="nulová",J204,0)</f>
        <v>0</v>
      </c>
      <c r="BJ204" s="17" t="s">
        <v>88</v>
      </c>
      <c r="BK204" s="157">
        <f>ROUND(I204*H204,2)</f>
        <v>0</v>
      </c>
      <c r="BL204" s="17" t="s">
        <v>145</v>
      </c>
      <c r="BM204" s="156" t="s">
        <v>548</v>
      </c>
    </row>
    <row r="205" spans="2:65" s="12" customFormat="1" ht="22.5">
      <c r="B205" s="158"/>
      <c r="D205" s="159" t="s">
        <v>147</v>
      </c>
      <c r="E205" s="160" t="s">
        <v>1</v>
      </c>
      <c r="F205" s="161" t="s">
        <v>549</v>
      </c>
      <c r="H205" s="162">
        <v>63.628</v>
      </c>
      <c r="I205" s="163"/>
      <c r="L205" s="158"/>
      <c r="M205" s="164"/>
      <c r="T205" s="165"/>
      <c r="AT205" s="160" t="s">
        <v>147</v>
      </c>
      <c r="AU205" s="160" t="s">
        <v>88</v>
      </c>
      <c r="AV205" s="12" t="s">
        <v>88</v>
      </c>
      <c r="AW205" s="12" t="s">
        <v>31</v>
      </c>
      <c r="AX205" s="12" t="s">
        <v>75</v>
      </c>
      <c r="AY205" s="160" t="s">
        <v>138</v>
      </c>
    </row>
    <row r="206" spans="2:65" s="12" customFormat="1" ht="22.5">
      <c r="B206" s="158"/>
      <c r="D206" s="159" t="s">
        <v>147</v>
      </c>
      <c r="E206" s="160" t="s">
        <v>1</v>
      </c>
      <c r="F206" s="161" t="s">
        <v>550</v>
      </c>
      <c r="H206" s="162">
        <v>49.22</v>
      </c>
      <c r="I206" s="163"/>
      <c r="L206" s="158"/>
      <c r="M206" s="164"/>
      <c r="T206" s="165"/>
      <c r="AT206" s="160" t="s">
        <v>147</v>
      </c>
      <c r="AU206" s="160" t="s">
        <v>88</v>
      </c>
      <c r="AV206" s="12" t="s">
        <v>88</v>
      </c>
      <c r="AW206" s="12" t="s">
        <v>31</v>
      </c>
      <c r="AX206" s="12" t="s">
        <v>75</v>
      </c>
      <c r="AY206" s="160" t="s">
        <v>138</v>
      </c>
    </row>
    <row r="207" spans="2:65" s="12" customFormat="1" ht="11.25">
      <c r="B207" s="158"/>
      <c r="D207" s="159" t="s">
        <v>147</v>
      </c>
      <c r="E207" s="160" t="s">
        <v>1</v>
      </c>
      <c r="F207" s="161" t="s">
        <v>551</v>
      </c>
      <c r="H207" s="162">
        <v>16.2</v>
      </c>
      <c r="I207" s="163"/>
      <c r="L207" s="158"/>
      <c r="M207" s="164"/>
      <c r="T207" s="165"/>
      <c r="AT207" s="160" t="s">
        <v>147</v>
      </c>
      <c r="AU207" s="160" t="s">
        <v>88</v>
      </c>
      <c r="AV207" s="12" t="s">
        <v>88</v>
      </c>
      <c r="AW207" s="12" t="s">
        <v>31</v>
      </c>
      <c r="AX207" s="12" t="s">
        <v>75</v>
      </c>
      <c r="AY207" s="160" t="s">
        <v>138</v>
      </c>
    </row>
    <row r="208" spans="2:65" s="12" customFormat="1" ht="11.25">
      <c r="B208" s="158"/>
      <c r="D208" s="159" t="s">
        <v>147</v>
      </c>
      <c r="E208" s="160" t="s">
        <v>1</v>
      </c>
      <c r="F208" s="161" t="s">
        <v>552</v>
      </c>
      <c r="H208" s="162">
        <v>13.2</v>
      </c>
      <c r="I208" s="163"/>
      <c r="L208" s="158"/>
      <c r="M208" s="164"/>
      <c r="T208" s="165"/>
      <c r="AT208" s="160" t="s">
        <v>147</v>
      </c>
      <c r="AU208" s="160" t="s">
        <v>88</v>
      </c>
      <c r="AV208" s="12" t="s">
        <v>88</v>
      </c>
      <c r="AW208" s="12" t="s">
        <v>31</v>
      </c>
      <c r="AX208" s="12" t="s">
        <v>75</v>
      </c>
      <c r="AY208" s="160" t="s">
        <v>138</v>
      </c>
    </row>
    <row r="209" spans="2:65" s="12" customFormat="1" ht="22.5">
      <c r="B209" s="158"/>
      <c r="D209" s="159" t="s">
        <v>147</v>
      </c>
      <c r="E209" s="160" t="s">
        <v>1</v>
      </c>
      <c r="F209" s="161" t="s">
        <v>553</v>
      </c>
      <c r="H209" s="162">
        <v>49.22</v>
      </c>
      <c r="I209" s="163"/>
      <c r="L209" s="158"/>
      <c r="M209" s="164"/>
      <c r="T209" s="165"/>
      <c r="AT209" s="160" t="s">
        <v>147</v>
      </c>
      <c r="AU209" s="160" t="s">
        <v>88</v>
      </c>
      <c r="AV209" s="12" t="s">
        <v>88</v>
      </c>
      <c r="AW209" s="12" t="s">
        <v>31</v>
      </c>
      <c r="AX209" s="12" t="s">
        <v>75</v>
      </c>
      <c r="AY209" s="160" t="s">
        <v>138</v>
      </c>
    </row>
    <row r="210" spans="2:65" s="12" customFormat="1" ht="11.25">
      <c r="B210" s="158"/>
      <c r="D210" s="159" t="s">
        <v>147</v>
      </c>
      <c r="E210" s="160" t="s">
        <v>1</v>
      </c>
      <c r="F210" s="161" t="s">
        <v>554</v>
      </c>
      <c r="H210" s="162">
        <v>16.2</v>
      </c>
      <c r="I210" s="163"/>
      <c r="L210" s="158"/>
      <c r="M210" s="164"/>
      <c r="T210" s="165"/>
      <c r="AT210" s="160" t="s">
        <v>147</v>
      </c>
      <c r="AU210" s="160" t="s">
        <v>88</v>
      </c>
      <c r="AV210" s="12" t="s">
        <v>88</v>
      </c>
      <c r="AW210" s="12" t="s">
        <v>31</v>
      </c>
      <c r="AX210" s="12" t="s">
        <v>75</v>
      </c>
      <c r="AY210" s="160" t="s">
        <v>138</v>
      </c>
    </row>
    <row r="211" spans="2:65" s="12" customFormat="1" ht="11.25">
      <c r="B211" s="158"/>
      <c r="D211" s="159" t="s">
        <v>147</v>
      </c>
      <c r="E211" s="160" t="s">
        <v>1</v>
      </c>
      <c r="F211" s="161" t="s">
        <v>555</v>
      </c>
      <c r="H211" s="162">
        <v>13.2</v>
      </c>
      <c r="I211" s="163"/>
      <c r="L211" s="158"/>
      <c r="M211" s="164"/>
      <c r="T211" s="165"/>
      <c r="AT211" s="160" t="s">
        <v>147</v>
      </c>
      <c r="AU211" s="160" t="s">
        <v>88</v>
      </c>
      <c r="AV211" s="12" t="s">
        <v>88</v>
      </c>
      <c r="AW211" s="12" t="s">
        <v>31</v>
      </c>
      <c r="AX211" s="12" t="s">
        <v>75</v>
      </c>
      <c r="AY211" s="160" t="s">
        <v>138</v>
      </c>
    </row>
    <row r="212" spans="2:65" s="12" customFormat="1" ht="45">
      <c r="B212" s="158"/>
      <c r="D212" s="159" t="s">
        <v>147</v>
      </c>
      <c r="E212" s="160" t="s">
        <v>1</v>
      </c>
      <c r="F212" s="161" t="s">
        <v>556</v>
      </c>
      <c r="H212" s="162">
        <v>237.02699999999999</v>
      </c>
      <c r="I212" s="163"/>
      <c r="L212" s="158"/>
      <c r="M212" s="164"/>
      <c r="T212" s="165"/>
      <c r="AT212" s="160" t="s">
        <v>147</v>
      </c>
      <c r="AU212" s="160" t="s">
        <v>88</v>
      </c>
      <c r="AV212" s="12" t="s">
        <v>88</v>
      </c>
      <c r="AW212" s="12" t="s">
        <v>31</v>
      </c>
      <c r="AX212" s="12" t="s">
        <v>75</v>
      </c>
      <c r="AY212" s="160" t="s">
        <v>138</v>
      </c>
    </row>
    <row r="213" spans="2:65" s="12" customFormat="1" ht="22.5">
      <c r="B213" s="158"/>
      <c r="D213" s="159" t="s">
        <v>147</v>
      </c>
      <c r="E213" s="160" t="s">
        <v>1</v>
      </c>
      <c r="F213" s="161" t="s">
        <v>557</v>
      </c>
      <c r="H213" s="162">
        <v>128.82300000000001</v>
      </c>
      <c r="I213" s="163"/>
      <c r="L213" s="158"/>
      <c r="M213" s="164"/>
      <c r="T213" s="165"/>
      <c r="AT213" s="160" t="s">
        <v>147</v>
      </c>
      <c r="AU213" s="160" t="s">
        <v>88</v>
      </c>
      <c r="AV213" s="12" t="s">
        <v>88</v>
      </c>
      <c r="AW213" s="12" t="s">
        <v>31</v>
      </c>
      <c r="AX213" s="12" t="s">
        <v>75</v>
      </c>
      <c r="AY213" s="160" t="s">
        <v>138</v>
      </c>
    </row>
    <row r="214" spans="2:65" s="12" customFormat="1" ht="22.5">
      <c r="B214" s="158"/>
      <c r="D214" s="159" t="s">
        <v>147</v>
      </c>
      <c r="E214" s="160" t="s">
        <v>1</v>
      </c>
      <c r="F214" s="161" t="s">
        <v>558</v>
      </c>
      <c r="H214" s="162">
        <v>124.248</v>
      </c>
      <c r="I214" s="163"/>
      <c r="L214" s="158"/>
      <c r="M214" s="164"/>
      <c r="T214" s="165"/>
      <c r="AT214" s="160" t="s">
        <v>147</v>
      </c>
      <c r="AU214" s="160" t="s">
        <v>88</v>
      </c>
      <c r="AV214" s="12" t="s">
        <v>88</v>
      </c>
      <c r="AW214" s="12" t="s">
        <v>31</v>
      </c>
      <c r="AX214" s="12" t="s">
        <v>75</v>
      </c>
      <c r="AY214" s="160" t="s">
        <v>138</v>
      </c>
    </row>
    <row r="215" spans="2:65" s="13" customFormat="1" ht="11.25">
      <c r="B215" s="166"/>
      <c r="D215" s="159" t="s">
        <v>147</v>
      </c>
      <c r="E215" s="167" t="s">
        <v>1</v>
      </c>
      <c r="F215" s="168" t="s">
        <v>150</v>
      </c>
      <c r="H215" s="169">
        <v>710.96600000000001</v>
      </c>
      <c r="I215" s="170"/>
      <c r="L215" s="166"/>
      <c r="M215" s="171"/>
      <c r="T215" s="172"/>
      <c r="AT215" s="167" t="s">
        <v>147</v>
      </c>
      <c r="AU215" s="167" t="s">
        <v>88</v>
      </c>
      <c r="AV215" s="13" t="s">
        <v>95</v>
      </c>
      <c r="AW215" s="13" t="s">
        <v>31</v>
      </c>
      <c r="AX215" s="13" t="s">
        <v>82</v>
      </c>
      <c r="AY215" s="167" t="s">
        <v>138</v>
      </c>
    </row>
    <row r="216" spans="2:65" s="1" customFormat="1" ht="24.2" customHeight="1">
      <c r="B216" s="143"/>
      <c r="C216" s="144" t="s">
        <v>209</v>
      </c>
      <c r="D216" s="144" t="s">
        <v>141</v>
      </c>
      <c r="E216" s="145" t="s">
        <v>559</v>
      </c>
      <c r="F216" s="146" t="s">
        <v>560</v>
      </c>
      <c r="G216" s="147" t="s">
        <v>144</v>
      </c>
      <c r="H216" s="148">
        <v>710.96600000000001</v>
      </c>
      <c r="I216" s="149"/>
      <c r="J216" s="150">
        <f>ROUND(I216*H216,2)</f>
        <v>0</v>
      </c>
      <c r="K216" s="151"/>
      <c r="L216" s="32"/>
      <c r="M216" s="152" t="s">
        <v>1</v>
      </c>
      <c r="N216" s="153" t="s">
        <v>41</v>
      </c>
      <c r="P216" s="154">
        <f>O216*H216</f>
        <v>0</v>
      </c>
      <c r="Q216" s="154">
        <v>4.7299999999999998E-3</v>
      </c>
      <c r="R216" s="154">
        <f>Q216*H216</f>
        <v>3.3628691800000001</v>
      </c>
      <c r="S216" s="154">
        <v>0</v>
      </c>
      <c r="T216" s="155">
        <f>S216*H216</f>
        <v>0</v>
      </c>
      <c r="AR216" s="156" t="s">
        <v>145</v>
      </c>
      <c r="AT216" s="156" t="s">
        <v>141</v>
      </c>
      <c r="AU216" s="156" t="s">
        <v>88</v>
      </c>
      <c r="AY216" s="17" t="s">
        <v>138</v>
      </c>
      <c r="BE216" s="157">
        <f>IF(N216="základná",J216,0)</f>
        <v>0</v>
      </c>
      <c r="BF216" s="157">
        <f>IF(N216="znížená",J216,0)</f>
        <v>0</v>
      </c>
      <c r="BG216" s="157">
        <f>IF(N216="zákl. prenesená",J216,0)</f>
        <v>0</v>
      </c>
      <c r="BH216" s="157">
        <f>IF(N216="zníž. prenesená",J216,0)</f>
        <v>0</v>
      </c>
      <c r="BI216" s="157">
        <f>IF(N216="nulová",J216,0)</f>
        <v>0</v>
      </c>
      <c r="BJ216" s="17" t="s">
        <v>88</v>
      </c>
      <c r="BK216" s="157">
        <f>ROUND(I216*H216,2)</f>
        <v>0</v>
      </c>
      <c r="BL216" s="17" t="s">
        <v>145</v>
      </c>
      <c r="BM216" s="156" t="s">
        <v>561</v>
      </c>
    </row>
    <row r="217" spans="2:65" s="12" customFormat="1" ht="22.5">
      <c r="B217" s="158"/>
      <c r="D217" s="159" t="s">
        <v>147</v>
      </c>
      <c r="E217" s="160" t="s">
        <v>1</v>
      </c>
      <c r="F217" s="161" t="s">
        <v>549</v>
      </c>
      <c r="H217" s="162">
        <v>63.628</v>
      </c>
      <c r="I217" s="163"/>
      <c r="L217" s="158"/>
      <c r="M217" s="164"/>
      <c r="T217" s="165"/>
      <c r="AT217" s="160" t="s">
        <v>147</v>
      </c>
      <c r="AU217" s="160" t="s">
        <v>88</v>
      </c>
      <c r="AV217" s="12" t="s">
        <v>88</v>
      </c>
      <c r="AW217" s="12" t="s">
        <v>31</v>
      </c>
      <c r="AX217" s="12" t="s">
        <v>75</v>
      </c>
      <c r="AY217" s="160" t="s">
        <v>138</v>
      </c>
    </row>
    <row r="218" spans="2:65" s="12" customFormat="1" ht="22.5">
      <c r="B218" s="158"/>
      <c r="D218" s="159" t="s">
        <v>147</v>
      </c>
      <c r="E218" s="160" t="s">
        <v>1</v>
      </c>
      <c r="F218" s="161" t="s">
        <v>550</v>
      </c>
      <c r="H218" s="162">
        <v>49.22</v>
      </c>
      <c r="I218" s="163"/>
      <c r="L218" s="158"/>
      <c r="M218" s="164"/>
      <c r="T218" s="165"/>
      <c r="AT218" s="160" t="s">
        <v>147</v>
      </c>
      <c r="AU218" s="160" t="s">
        <v>88</v>
      </c>
      <c r="AV218" s="12" t="s">
        <v>88</v>
      </c>
      <c r="AW218" s="12" t="s">
        <v>31</v>
      </c>
      <c r="AX218" s="12" t="s">
        <v>75</v>
      </c>
      <c r="AY218" s="160" t="s">
        <v>138</v>
      </c>
    </row>
    <row r="219" spans="2:65" s="12" customFormat="1" ht="11.25">
      <c r="B219" s="158"/>
      <c r="D219" s="159" t="s">
        <v>147</v>
      </c>
      <c r="E219" s="160" t="s">
        <v>1</v>
      </c>
      <c r="F219" s="161" t="s">
        <v>551</v>
      </c>
      <c r="H219" s="162">
        <v>16.2</v>
      </c>
      <c r="I219" s="163"/>
      <c r="L219" s="158"/>
      <c r="M219" s="164"/>
      <c r="T219" s="165"/>
      <c r="AT219" s="160" t="s">
        <v>147</v>
      </c>
      <c r="AU219" s="160" t="s">
        <v>88</v>
      </c>
      <c r="AV219" s="12" t="s">
        <v>88</v>
      </c>
      <c r="AW219" s="12" t="s">
        <v>31</v>
      </c>
      <c r="AX219" s="12" t="s">
        <v>75</v>
      </c>
      <c r="AY219" s="160" t="s">
        <v>138</v>
      </c>
    </row>
    <row r="220" spans="2:65" s="12" customFormat="1" ht="11.25">
      <c r="B220" s="158"/>
      <c r="D220" s="159" t="s">
        <v>147</v>
      </c>
      <c r="E220" s="160" t="s">
        <v>1</v>
      </c>
      <c r="F220" s="161" t="s">
        <v>552</v>
      </c>
      <c r="H220" s="162">
        <v>13.2</v>
      </c>
      <c r="I220" s="163"/>
      <c r="L220" s="158"/>
      <c r="M220" s="164"/>
      <c r="T220" s="165"/>
      <c r="AT220" s="160" t="s">
        <v>147</v>
      </c>
      <c r="AU220" s="160" t="s">
        <v>88</v>
      </c>
      <c r="AV220" s="12" t="s">
        <v>88</v>
      </c>
      <c r="AW220" s="12" t="s">
        <v>31</v>
      </c>
      <c r="AX220" s="12" t="s">
        <v>75</v>
      </c>
      <c r="AY220" s="160" t="s">
        <v>138</v>
      </c>
    </row>
    <row r="221" spans="2:65" s="12" customFormat="1" ht="22.5">
      <c r="B221" s="158"/>
      <c r="D221" s="159" t="s">
        <v>147</v>
      </c>
      <c r="E221" s="160" t="s">
        <v>1</v>
      </c>
      <c r="F221" s="161" t="s">
        <v>553</v>
      </c>
      <c r="H221" s="162">
        <v>49.22</v>
      </c>
      <c r="I221" s="163"/>
      <c r="L221" s="158"/>
      <c r="M221" s="164"/>
      <c r="T221" s="165"/>
      <c r="AT221" s="160" t="s">
        <v>147</v>
      </c>
      <c r="AU221" s="160" t="s">
        <v>88</v>
      </c>
      <c r="AV221" s="12" t="s">
        <v>88</v>
      </c>
      <c r="AW221" s="12" t="s">
        <v>31</v>
      </c>
      <c r="AX221" s="12" t="s">
        <v>75</v>
      </c>
      <c r="AY221" s="160" t="s">
        <v>138</v>
      </c>
    </row>
    <row r="222" spans="2:65" s="12" customFormat="1" ht="11.25">
      <c r="B222" s="158"/>
      <c r="D222" s="159" t="s">
        <v>147</v>
      </c>
      <c r="E222" s="160" t="s">
        <v>1</v>
      </c>
      <c r="F222" s="161" t="s">
        <v>554</v>
      </c>
      <c r="H222" s="162">
        <v>16.2</v>
      </c>
      <c r="I222" s="163"/>
      <c r="L222" s="158"/>
      <c r="M222" s="164"/>
      <c r="T222" s="165"/>
      <c r="AT222" s="160" t="s">
        <v>147</v>
      </c>
      <c r="AU222" s="160" t="s">
        <v>88</v>
      </c>
      <c r="AV222" s="12" t="s">
        <v>88</v>
      </c>
      <c r="AW222" s="12" t="s">
        <v>31</v>
      </c>
      <c r="AX222" s="12" t="s">
        <v>75</v>
      </c>
      <c r="AY222" s="160" t="s">
        <v>138</v>
      </c>
    </row>
    <row r="223" spans="2:65" s="12" customFormat="1" ht="11.25">
      <c r="B223" s="158"/>
      <c r="D223" s="159" t="s">
        <v>147</v>
      </c>
      <c r="E223" s="160" t="s">
        <v>1</v>
      </c>
      <c r="F223" s="161" t="s">
        <v>555</v>
      </c>
      <c r="H223" s="162">
        <v>13.2</v>
      </c>
      <c r="I223" s="163"/>
      <c r="L223" s="158"/>
      <c r="M223" s="164"/>
      <c r="T223" s="165"/>
      <c r="AT223" s="160" t="s">
        <v>147</v>
      </c>
      <c r="AU223" s="160" t="s">
        <v>88</v>
      </c>
      <c r="AV223" s="12" t="s">
        <v>88</v>
      </c>
      <c r="AW223" s="12" t="s">
        <v>31</v>
      </c>
      <c r="AX223" s="12" t="s">
        <v>75</v>
      </c>
      <c r="AY223" s="160" t="s">
        <v>138</v>
      </c>
    </row>
    <row r="224" spans="2:65" s="12" customFormat="1" ht="45">
      <c r="B224" s="158"/>
      <c r="D224" s="159" t="s">
        <v>147</v>
      </c>
      <c r="E224" s="160" t="s">
        <v>1</v>
      </c>
      <c r="F224" s="161" t="s">
        <v>556</v>
      </c>
      <c r="H224" s="162">
        <v>237.02699999999999</v>
      </c>
      <c r="I224" s="163"/>
      <c r="L224" s="158"/>
      <c r="M224" s="164"/>
      <c r="T224" s="165"/>
      <c r="AT224" s="160" t="s">
        <v>147</v>
      </c>
      <c r="AU224" s="160" t="s">
        <v>88</v>
      </c>
      <c r="AV224" s="12" t="s">
        <v>88</v>
      </c>
      <c r="AW224" s="12" t="s">
        <v>31</v>
      </c>
      <c r="AX224" s="12" t="s">
        <v>75</v>
      </c>
      <c r="AY224" s="160" t="s">
        <v>138</v>
      </c>
    </row>
    <row r="225" spans="2:65" s="12" customFormat="1" ht="22.5">
      <c r="B225" s="158"/>
      <c r="D225" s="159" t="s">
        <v>147</v>
      </c>
      <c r="E225" s="160" t="s">
        <v>1</v>
      </c>
      <c r="F225" s="161" t="s">
        <v>557</v>
      </c>
      <c r="H225" s="162">
        <v>128.82300000000001</v>
      </c>
      <c r="I225" s="163"/>
      <c r="L225" s="158"/>
      <c r="M225" s="164"/>
      <c r="T225" s="165"/>
      <c r="AT225" s="160" t="s">
        <v>147</v>
      </c>
      <c r="AU225" s="160" t="s">
        <v>88</v>
      </c>
      <c r="AV225" s="12" t="s">
        <v>88</v>
      </c>
      <c r="AW225" s="12" t="s">
        <v>31</v>
      </c>
      <c r="AX225" s="12" t="s">
        <v>75</v>
      </c>
      <c r="AY225" s="160" t="s">
        <v>138</v>
      </c>
    </row>
    <row r="226" spans="2:65" s="12" customFormat="1" ht="22.5">
      <c r="B226" s="158"/>
      <c r="D226" s="159" t="s">
        <v>147</v>
      </c>
      <c r="E226" s="160" t="s">
        <v>1</v>
      </c>
      <c r="F226" s="161" t="s">
        <v>558</v>
      </c>
      <c r="H226" s="162">
        <v>124.248</v>
      </c>
      <c r="I226" s="163"/>
      <c r="L226" s="158"/>
      <c r="M226" s="164"/>
      <c r="T226" s="165"/>
      <c r="AT226" s="160" t="s">
        <v>147</v>
      </c>
      <c r="AU226" s="160" t="s">
        <v>88</v>
      </c>
      <c r="AV226" s="12" t="s">
        <v>88</v>
      </c>
      <c r="AW226" s="12" t="s">
        <v>31</v>
      </c>
      <c r="AX226" s="12" t="s">
        <v>75</v>
      </c>
      <c r="AY226" s="160" t="s">
        <v>138</v>
      </c>
    </row>
    <row r="227" spans="2:65" s="13" customFormat="1" ht="11.25">
      <c r="B227" s="166"/>
      <c r="D227" s="159" t="s">
        <v>147</v>
      </c>
      <c r="E227" s="167" t="s">
        <v>1</v>
      </c>
      <c r="F227" s="168" t="s">
        <v>150</v>
      </c>
      <c r="H227" s="169">
        <v>710.96600000000001</v>
      </c>
      <c r="I227" s="170"/>
      <c r="L227" s="166"/>
      <c r="M227" s="171"/>
      <c r="T227" s="172"/>
      <c r="AT227" s="167" t="s">
        <v>147</v>
      </c>
      <c r="AU227" s="167" t="s">
        <v>88</v>
      </c>
      <c r="AV227" s="13" t="s">
        <v>95</v>
      </c>
      <c r="AW227" s="13" t="s">
        <v>31</v>
      </c>
      <c r="AX227" s="13" t="s">
        <v>82</v>
      </c>
      <c r="AY227" s="167" t="s">
        <v>138</v>
      </c>
    </row>
    <row r="228" spans="2:65" s="1" customFormat="1" ht="24.2" customHeight="1">
      <c r="B228" s="143"/>
      <c r="C228" s="144" t="s">
        <v>213</v>
      </c>
      <c r="D228" s="144" t="s">
        <v>141</v>
      </c>
      <c r="E228" s="145" t="s">
        <v>562</v>
      </c>
      <c r="F228" s="146" t="s">
        <v>563</v>
      </c>
      <c r="G228" s="147" t="s">
        <v>144</v>
      </c>
      <c r="H228" s="148">
        <v>710.96600000000001</v>
      </c>
      <c r="I228" s="149"/>
      <c r="J228" s="150">
        <f>ROUND(I228*H228,2)</f>
        <v>0</v>
      </c>
      <c r="K228" s="151"/>
      <c r="L228" s="32"/>
      <c r="M228" s="152" t="s">
        <v>1</v>
      </c>
      <c r="N228" s="153" t="s">
        <v>41</v>
      </c>
      <c r="P228" s="154">
        <f>O228*H228</f>
        <v>0</v>
      </c>
      <c r="Q228" s="154">
        <v>5.1500000000000001E-3</v>
      </c>
      <c r="R228" s="154">
        <f>Q228*H228</f>
        <v>3.6614749</v>
      </c>
      <c r="S228" s="154">
        <v>0</v>
      </c>
      <c r="T228" s="155">
        <f>S228*H228</f>
        <v>0</v>
      </c>
      <c r="AR228" s="156" t="s">
        <v>145</v>
      </c>
      <c r="AT228" s="156" t="s">
        <v>141</v>
      </c>
      <c r="AU228" s="156" t="s">
        <v>88</v>
      </c>
      <c r="AY228" s="17" t="s">
        <v>138</v>
      </c>
      <c r="BE228" s="157">
        <f>IF(N228="základná",J228,0)</f>
        <v>0</v>
      </c>
      <c r="BF228" s="157">
        <f>IF(N228="znížená",J228,0)</f>
        <v>0</v>
      </c>
      <c r="BG228" s="157">
        <f>IF(N228="zákl. prenesená",J228,0)</f>
        <v>0</v>
      </c>
      <c r="BH228" s="157">
        <f>IF(N228="zníž. prenesená",J228,0)</f>
        <v>0</v>
      </c>
      <c r="BI228" s="157">
        <f>IF(N228="nulová",J228,0)</f>
        <v>0</v>
      </c>
      <c r="BJ228" s="17" t="s">
        <v>88</v>
      </c>
      <c r="BK228" s="157">
        <f>ROUND(I228*H228,2)</f>
        <v>0</v>
      </c>
      <c r="BL228" s="17" t="s">
        <v>145</v>
      </c>
      <c r="BM228" s="156" t="s">
        <v>564</v>
      </c>
    </row>
    <row r="229" spans="2:65" s="12" customFormat="1" ht="22.5">
      <c r="B229" s="158"/>
      <c r="D229" s="159" t="s">
        <v>147</v>
      </c>
      <c r="E229" s="160" t="s">
        <v>1</v>
      </c>
      <c r="F229" s="161" t="s">
        <v>549</v>
      </c>
      <c r="H229" s="162">
        <v>63.628</v>
      </c>
      <c r="I229" s="163"/>
      <c r="L229" s="158"/>
      <c r="M229" s="164"/>
      <c r="T229" s="165"/>
      <c r="AT229" s="160" t="s">
        <v>147</v>
      </c>
      <c r="AU229" s="160" t="s">
        <v>88</v>
      </c>
      <c r="AV229" s="12" t="s">
        <v>88</v>
      </c>
      <c r="AW229" s="12" t="s">
        <v>31</v>
      </c>
      <c r="AX229" s="12" t="s">
        <v>75</v>
      </c>
      <c r="AY229" s="160" t="s">
        <v>138</v>
      </c>
    </row>
    <row r="230" spans="2:65" s="12" customFormat="1" ht="22.5">
      <c r="B230" s="158"/>
      <c r="D230" s="159" t="s">
        <v>147</v>
      </c>
      <c r="E230" s="160" t="s">
        <v>1</v>
      </c>
      <c r="F230" s="161" t="s">
        <v>550</v>
      </c>
      <c r="H230" s="162">
        <v>49.22</v>
      </c>
      <c r="I230" s="163"/>
      <c r="L230" s="158"/>
      <c r="M230" s="164"/>
      <c r="T230" s="165"/>
      <c r="AT230" s="160" t="s">
        <v>147</v>
      </c>
      <c r="AU230" s="160" t="s">
        <v>88</v>
      </c>
      <c r="AV230" s="12" t="s">
        <v>88</v>
      </c>
      <c r="AW230" s="12" t="s">
        <v>31</v>
      </c>
      <c r="AX230" s="12" t="s">
        <v>75</v>
      </c>
      <c r="AY230" s="160" t="s">
        <v>138</v>
      </c>
    </row>
    <row r="231" spans="2:65" s="12" customFormat="1" ht="11.25">
      <c r="B231" s="158"/>
      <c r="D231" s="159" t="s">
        <v>147</v>
      </c>
      <c r="E231" s="160" t="s">
        <v>1</v>
      </c>
      <c r="F231" s="161" t="s">
        <v>551</v>
      </c>
      <c r="H231" s="162">
        <v>16.2</v>
      </c>
      <c r="I231" s="163"/>
      <c r="L231" s="158"/>
      <c r="M231" s="164"/>
      <c r="T231" s="165"/>
      <c r="AT231" s="160" t="s">
        <v>147</v>
      </c>
      <c r="AU231" s="160" t="s">
        <v>88</v>
      </c>
      <c r="AV231" s="12" t="s">
        <v>88</v>
      </c>
      <c r="AW231" s="12" t="s">
        <v>31</v>
      </c>
      <c r="AX231" s="12" t="s">
        <v>75</v>
      </c>
      <c r="AY231" s="160" t="s">
        <v>138</v>
      </c>
    </row>
    <row r="232" spans="2:65" s="12" customFormat="1" ht="11.25">
      <c r="B232" s="158"/>
      <c r="D232" s="159" t="s">
        <v>147</v>
      </c>
      <c r="E232" s="160" t="s">
        <v>1</v>
      </c>
      <c r="F232" s="161" t="s">
        <v>552</v>
      </c>
      <c r="H232" s="162">
        <v>13.2</v>
      </c>
      <c r="I232" s="163"/>
      <c r="L232" s="158"/>
      <c r="M232" s="164"/>
      <c r="T232" s="165"/>
      <c r="AT232" s="160" t="s">
        <v>147</v>
      </c>
      <c r="AU232" s="160" t="s">
        <v>88</v>
      </c>
      <c r="AV232" s="12" t="s">
        <v>88</v>
      </c>
      <c r="AW232" s="12" t="s">
        <v>31</v>
      </c>
      <c r="AX232" s="12" t="s">
        <v>75</v>
      </c>
      <c r="AY232" s="160" t="s">
        <v>138</v>
      </c>
    </row>
    <row r="233" spans="2:65" s="12" customFormat="1" ht="22.5">
      <c r="B233" s="158"/>
      <c r="D233" s="159" t="s">
        <v>147</v>
      </c>
      <c r="E233" s="160" t="s">
        <v>1</v>
      </c>
      <c r="F233" s="161" t="s">
        <v>553</v>
      </c>
      <c r="H233" s="162">
        <v>49.22</v>
      </c>
      <c r="I233" s="163"/>
      <c r="L233" s="158"/>
      <c r="M233" s="164"/>
      <c r="T233" s="165"/>
      <c r="AT233" s="160" t="s">
        <v>147</v>
      </c>
      <c r="AU233" s="160" t="s">
        <v>88</v>
      </c>
      <c r="AV233" s="12" t="s">
        <v>88</v>
      </c>
      <c r="AW233" s="12" t="s">
        <v>31</v>
      </c>
      <c r="AX233" s="12" t="s">
        <v>75</v>
      </c>
      <c r="AY233" s="160" t="s">
        <v>138</v>
      </c>
    </row>
    <row r="234" spans="2:65" s="12" customFormat="1" ht="11.25">
      <c r="B234" s="158"/>
      <c r="D234" s="159" t="s">
        <v>147</v>
      </c>
      <c r="E234" s="160" t="s">
        <v>1</v>
      </c>
      <c r="F234" s="161" t="s">
        <v>554</v>
      </c>
      <c r="H234" s="162">
        <v>16.2</v>
      </c>
      <c r="I234" s="163"/>
      <c r="L234" s="158"/>
      <c r="M234" s="164"/>
      <c r="T234" s="165"/>
      <c r="AT234" s="160" t="s">
        <v>147</v>
      </c>
      <c r="AU234" s="160" t="s">
        <v>88</v>
      </c>
      <c r="AV234" s="12" t="s">
        <v>88</v>
      </c>
      <c r="AW234" s="12" t="s">
        <v>31</v>
      </c>
      <c r="AX234" s="12" t="s">
        <v>75</v>
      </c>
      <c r="AY234" s="160" t="s">
        <v>138</v>
      </c>
    </row>
    <row r="235" spans="2:65" s="12" customFormat="1" ht="11.25">
      <c r="B235" s="158"/>
      <c r="D235" s="159" t="s">
        <v>147</v>
      </c>
      <c r="E235" s="160" t="s">
        <v>1</v>
      </c>
      <c r="F235" s="161" t="s">
        <v>555</v>
      </c>
      <c r="H235" s="162">
        <v>13.2</v>
      </c>
      <c r="I235" s="163"/>
      <c r="L235" s="158"/>
      <c r="M235" s="164"/>
      <c r="T235" s="165"/>
      <c r="AT235" s="160" t="s">
        <v>147</v>
      </c>
      <c r="AU235" s="160" t="s">
        <v>88</v>
      </c>
      <c r="AV235" s="12" t="s">
        <v>88</v>
      </c>
      <c r="AW235" s="12" t="s">
        <v>31</v>
      </c>
      <c r="AX235" s="12" t="s">
        <v>75</v>
      </c>
      <c r="AY235" s="160" t="s">
        <v>138</v>
      </c>
    </row>
    <row r="236" spans="2:65" s="12" customFormat="1" ht="45">
      <c r="B236" s="158"/>
      <c r="D236" s="159" t="s">
        <v>147</v>
      </c>
      <c r="E236" s="160" t="s">
        <v>1</v>
      </c>
      <c r="F236" s="161" t="s">
        <v>556</v>
      </c>
      <c r="H236" s="162">
        <v>237.02699999999999</v>
      </c>
      <c r="I236" s="163"/>
      <c r="L236" s="158"/>
      <c r="M236" s="164"/>
      <c r="T236" s="165"/>
      <c r="AT236" s="160" t="s">
        <v>147</v>
      </c>
      <c r="AU236" s="160" t="s">
        <v>88</v>
      </c>
      <c r="AV236" s="12" t="s">
        <v>88</v>
      </c>
      <c r="AW236" s="12" t="s">
        <v>31</v>
      </c>
      <c r="AX236" s="12" t="s">
        <v>75</v>
      </c>
      <c r="AY236" s="160" t="s">
        <v>138</v>
      </c>
    </row>
    <row r="237" spans="2:65" s="12" customFormat="1" ht="22.5">
      <c r="B237" s="158"/>
      <c r="D237" s="159" t="s">
        <v>147</v>
      </c>
      <c r="E237" s="160" t="s">
        <v>1</v>
      </c>
      <c r="F237" s="161" t="s">
        <v>557</v>
      </c>
      <c r="H237" s="162">
        <v>128.82300000000001</v>
      </c>
      <c r="I237" s="163"/>
      <c r="L237" s="158"/>
      <c r="M237" s="164"/>
      <c r="T237" s="165"/>
      <c r="AT237" s="160" t="s">
        <v>147</v>
      </c>
      <c r="AU237" s="160" t="s">
        <v>88</v>
      </c>
      <c r="AV237" s="12" t="s">
        <v>88</v>
      </c>
      <c r="AW237" s="12" t="s">
        <v>31</v>
      </c>
      <c r="AX237" s="12" t="s">
        <v>75</v>
      </c>
      <c r="AY237" s="160" t="s">
        <v>138</v>
      </c>
    </row>
    <row r="238" spans="2:65" s="12" customFormat="1" ht="22.5">
      <c r="B238" s="158"/>
      <c r="D238" s="159" t="s">
        <v>147</v>
      </c>
      <c r="E238" s="160" t="s">
        <v>1</v>
      </c>
      <c r="F238" s="161" t="s">
        <v>558</v>
      </c>
      <c r="H238" s="162">
        <v>124.248</v>
      </c>
      <c r="I238" s="163"/>
      <c r="L238" s="158"/>
      <c r="M238" s="164"/>
      <c r="T238" s="165"/>
      <c r="AT238" s="160" t="s">
        <v>147</v>
      </c>
      <c r="AU238" s="160" t="s">
        <v>88</v>
      </c>
      <c r="AV238" s="12" t="s">
        <v>88</v>
      </c>
      <c r="AW238" s="12" t="s">
        <v>31</v>
      </c>
      <c r="AX238" s="12" t="s">
        <v>75</v>
      </c>
      <c r="AY238" s="160" t="s">
        <v>138</v>
      </c>
    </row>
    <row r="239" spans="2:65" s="13" customFormat="1" ht="11.25">
      <c r="B239" s="166"/>
      <c r="D239" s="159" t="s">
        <v>147</v>
      </c>
      <c r="E239" s="167" t="s">
        <v>1</v>
      </c>
      <c r="F239" s="168" t="s">
        <v>150</v>
      </c>
      <c r="H239" s="169">
        <v>710.96600000000001</v>
      </c>
      <c r="I239" s="170"/>
      <c r="L239" s="166"/>
      <c r="M239" s="171"/>
      <c r="T239" s="172"/>
      <c r="AT239" s="167" t="s">
        <v>147</v>
      </c>
      <c r="AU239" s="167" t="s">
        <v>88</v>
      </c>
      <c r="AV239" s="13" t="s">
        <v>95</v>
      </c>
      <c r="AW239" s="13" t="s">
        <v>31</v>
      </c>
      <c r="AX239" s="13" t="s">
        <v>82</v>
      </c>
      <c r="AY239" s="167" t="s">
        <v>138</v>
      </c>
    </row>
    <row r="240" spans="2:65" s="1" customFormat="1" ht="37.9" customHeight="1">
      <c r="B240" s="143"/>
      <c r="C240" s="144" t="s">
        <v>217</v>
      </c>
      <c r="D240" s="144" t="s">
        <v>141</v>
      </c>
      <c r="E240" s="145" t="s">
        <v>565</v>
      </c>
      <c r="F240" s="146" t="s">
        <v>566</v>
      </c>
      <c r="G240" s="147" t="s">
        <v>144</v>
      </c>
      <c r="H240" s="148">
        <v>466.22</v>
      </c>
      <c r="I240" s="149"/>
      <c r="J240" s="150">
        <f>ROUND(I240*H240,2)</f>
        <v>0</v>
      </c>
      <c r="K240" s="151"/>
      <c r="L240" s="32"/>
      <c r="M240" s="152" t="s">
        <v>1</v>
      </c>
      <c r="N240" s="153" t="s">
        <v>41</v>
      </c>
      <c r="P240" s="154">
        <f>O240*H240</f>
        <v>0</v>
      </c>
      <c r="Q240" s="154">
        <v>2.2000000000000001E-4</v>
      </c>
      <c r="R240" s="154">
        <f>Q240*H240</f>
        <v>0.1025684</v>
      </c>
      <c r="S240" s="154">
        <v>0</v>
      </c>
      <c r="T240" s="155">
        <f>S240*H240</f>
        <v>0</v>
      </c>
      <c r="AR240" s="156" t="s">
        <v>145</v>
      </c>
      <c r="AT240" s="156" t="s">
        <v>141</v>
      </c>
      <c r="AU240" s="156" t="s">
        <v>88</v>
      </c>
      <c r="AY240" s="17" t="s">
        <v>138</v>
      </c>
      <c r="BE240" s="157">
        <f>IF(N240="základná",J240,0)</f>
        <v>0</v>
      </c>
      <c r="BF240" s="157">
        <f>IF(N240="znížená",J240,0)</f>
        <v>0</v>
      </c>
      <c r="BG240" s="157">
        <f>IF(N240="zákl. prenesená",J240,0)</f>
        <v>0</v>
      </c>
      <c r="BH240" s="157">
        <f>IF(N240="zníž. prenesená",J240,0)</f>
        <v>0</v>
      </c>
      <c r="BI240" s="157">
        <f>IF(N240="nulová",J240,0)</f>
        <v>0</v>
      </c>
      <c r="BJ240" s="17" t="s">
        <v>88</v>
      </c>
      <c r="BK240" s="157">
        <f>ROUND(I240*H240,2)</f>
        <v>0</v>
      </c>
      <c r="BL240" s="17" t="s">
        <v>145</v>
      </c>
      <c r="BM240" s="156" t="s">
        <v>567</v>
      </c>
    </row>
    <row r="241" spans="2:65" s="12" customFormat="1" ht="11.25">
      <c r="B241" s="158"/>
      <c r="D241" s="159" t="s">
        <v>147</v>
      </c>
      <c r="E241" s="160" t="s">
        <v>1</v>
      </c>
      <c r="F241" s="161" t="s">
        <v>568</v>
      </c>
      <c r="H241" s="162">
        <v>412.42</v>
      </c>
      <c r="I241" s="163"/>
      <c r="L241" s="158"/>
      <c r="M241" s="164"/>
      <c r="T241" s="165"/>
      <c r="AT241" s="160" t="s">
        <v>147</v>
      </c>
      <c r="AU241" s="160" t="s">
        <v>88</v>
      </c>
      <c r="AV241" s="12" t="s">
        <v>88</v>
      </c>
      <c r="AW241" s="12" t="s">
        <v>31</v>
      </c>
      <c r="AX241" s="12" t="s">
        <v>75</v>
      </c>
      <c r="AY241" s="160" t="s">
        <v>138</v>
      </c>
    </row>
    <row r="242" spans="2:65" s="14" customFormat="1" ht="11.25">
      <c r="B242" s="173"/>
      <c r="D242" s="159" t="s">
        <v>147</v>
      </c>
      <c r="E242" s="174" t="s">
        <v>1</v>
      </c>
      <c r="F242" s="175" t="s">
        <v>569</v>
      </c>
      <c r="H242" s="174" t="s">
        <v>1</v>
      </c>
      <c r="I242" s="176"/>
      <c r="L242" s="173"/>
      <c r="M242" s="177"/>
      <c r="T242" s="178"/>
      <c r="AT242" s="174" t="s">
        <v>147</v>
      </c>
      <c r="AU242" s="174" t="s">
        <v>88</v>
      </c>
      <c r="AV242" s="14" t="s">
        <v>82</v>
      </c>
      <c r="AW242" s="14" t="s">
        <v>31</v>
      </c>
      <c r="AX242" s="14" t="s">
        <v>75</v>
      </c>
      <c r="AY242" s="174" t="s">
        <v>138</v>
      </c>
    </row>
    <row r="243" spans="2:65" s="12" customFormat="1" ht="11.25">
      <c r="B243" s="158"/>
      <c r="D243" s="159" t="s">
        <v>147</v>
      </c>
      <c r="E243" s="160" t="s">
        <v>1</v>
      </c>
      <c r="F243" s="161" t="s">
        <v>570</v>
      </c>
      <c r="H243" s="162">
        <v>22.33</v>
      </c>
      <c r="I243" s="163"/>
      <c r="L243" s="158"/>
      <c r="M243" s="164"/>
      <c r="T243" s="165"/>
      <c r="AT243" s="160" t="s">
        <v>147</v>
      </c>
      <c r="AU243" s="160" t="s">
        <v>88</v>
      </c>
      <c r="AV243" s="12" t="s">
        <v>88</v>
      </c>
      <c r="AW243" s="12" t="s">
        <v>31</v>
      </c>
      <c r="AX243" s="12" t="s">
        <v>75</v>
      </c>
      <c r="AY243" s="160" t="s">
        <v>138</v>
      </c>
    </row>
    <row r="244" spans="2:65" s="12" customFormat="1" ht="11.25">
      <c r="B244" s="158"/>
      <c r="D244" s="159" t="s">
        <v>147</v>
      </c>
      <c r="E244" s="160" t="s">
        <v>1</v>
      </c>
      <c r="F244" s="161" t="s">
        <v>571</v>
      </c>
      <c r="H244" s="162">
        <v>13.04</v>
      </c>
      <c r="I244" s="163"/>
      <c r="L244" s="158"/>
      <c r="M244" s="164"/>
      <c r="T244" s="165"/>
      <c r="AT244" s="160" t="s">
        <v>147</v>
      </c>
      <c r="AU244" s="160" t="s">
        <v>88</v>
      </c>
      <c r="AV244" s="12" t="s">
        <v>88</v>
      </c>
      <c r="AW244" s="12" t="s">
        <v>31</v>
      </c>
      <c r="AX244" s="12" t="s">
        <v>75</v>
      </c>
      <c r="AY244" s="160" t="s">
        <v>138</v>
      </c>
    </row>
    <row r="245" spans="2:65" s="12" customFormat="1" ht="11.25">
      <c r="B245" s="158"/>
      <c r="D245" s="159" t="s">
        <v>147</v>
      </c>
      <c r="E245" s="160" t="s">
        <v>1</v>
      </c>
      <c r="F245" s="161" t="s">
        <v>572</v>
      </c>
      <c r="H245" s="162">
        <v>1.7</v>
      </c>
      <c r="I245" s="163"/>
      <c r="L245" s="158"/>
      <c r="M245" s="164"/>
      <c r="T245" s="165"/>
      <c r="AT245" s="160" t="s">
        <v>147</v>
      </c>
      <c r="AU245" s="160" t="s">
        <v>88</v>
      </c>
      <c r="AV245" s="12" t="s">
        <v>88</v>
      </c>
      <c r="AW245" s="12" t="s">
        <v>31</v>
      </c>
      <c r="AX245" s="12" t="s">
        <v>75</v>
      </c>
      <c r="AY245" s="160" t="s">
        <v>138</v>
      </c>
    </row>
    <row r="246" spans="2:65" s="12" customFormat="1" ht="11.25">
      <c r="B246" s="158"/>
      <c r="D246" s="159" t="s">
        <v>147</v>
      </c>
      <c r="E246" s="160" t="s">
        <v>1</v>
      </c>
      <c r="F246" s="161" t="s">
        <v>573</v>
      </c>
      <c r="H246" s="162">
        <v>1.06</v>
      </c>
      <c r="I246" s="163"/>
      <c r="L246" s="158"/>
      <c r="M246" s="164"/>
      <c r="T246" s="165"/>
      <c r="AT246" s="160" t="s">
        <v>147</v>
      </c>
      <c r="AU246" s="160" t="s">
        <v>88</v>
      </c>
      <c r="AV246" s="12" t="s">
        <v>88</v>
      </c>
      <c r="AW246" s="12" t="s">
        <v>31</v>
      </c>
      <c r="AX246" s="12" t="s">
        <v>75</v>
      </c>
      <c r="AY246" s="160" t="s">
        <v>138</v>
      </c>
    </row>
    <row r="247" spans="2:65" s="12" customFormat="1" ht="11.25">
      <c r="B247" s="158"/>
      <c r="D247" s="159" t="s">
        <v>147</v>
      </c>
      <c r="E247" s="160" t="s">
        <v>1</v>
      </c>
      <c r="F247" s="161" t="s">
        <v>574</v>
      </c>
      <c r="H247" s="162">
        <v>12.91</v>
      </c>
      <c r="I247" s="163"/>
      <c r="L247" s="158"/>
      <c r="M247" s="164"/>
      <c r="T247" s="165"/>
      <c r="AT247" s="160" t="s">
        <v>147</v>
      </c>
      <c r="AU247" s="160" t="s">
        <v>88</v>
      </c>
      <c r="AV247" s="12" t="s">
        <v>88</v>
      </c>
      <c r="AW247" s="12" t="s">
        <v>31</v>
      </c>
      <c r="AX247" s="12" t="s">
        <v>75</v>
      </c>
      <c r="AY247" s="160" t="s">
        <v>138</v>
      </c>
    </row>
    <row r="248" spans="2:65" s="12" customFormat="1" ht="11.25">
      <c r="B248" s="158"/>
      <c r="D248" s="159" t="s">
        <v>147</v>
      </c>
      <c r="E248" s="160" t="s">
        <v>1</v>
      </c>
      <c r="F248" s="161" t="s">
        <v>575</v>
      </c>
      <c r="H248" s="162">
        <v>1.7</v>
      </c>
      <c r="I248" s="163"/>
      <c r="L248" s="158"/>
      <c r="M248" s="164"/>
      <c r="T248" s="165"/>
      <c r="AT248" s="160" t="s">
        <v>147</v>
      </c>
      <c r="AU248" s="160" t="s">
        <v>88</v>
      </c>
      <c r="AV248" s="12" t="s">
        <v>88</v>
      </c>
      <c r="AW248" s="12" t="s">
        <v>31</v>
      </c>
      <c r="AX248" s="12" t="s">
        <v>75</v>
      </c>
      <c r="AY248" s="160" t="s">
        <v>138</v>
      </c>
    </row>
    <row r="249" spans="2:65" s="12" customFormat="1" ht="11.25">
      <c r="B249" s="158"/>
      <c r="D249" s="159" t="s">
        <v>147</v>
      </c>
      <c r="E249" s="160" t="s">
        <v>1</v>
      </c>
      <c r="F249" s="161" t="s">
        <v>576</v>
      </c>
      <c r="H249" s="162">
        <v>1.06</v>
      </c>
      <c r="I249" s="163"/>
      <c r="L249" s="158"/>
      <c r="M249" s="164"/>
      <c r="T249" s="165"/>
      <c r="AT249" s="160" t="s">
        <v>147</v>
      </c>
      <c r="AU249" s="160" t="s">
        <v>88</v>
      </c>
      <c r="AV249" s="12" t="s">
        <v>88</v>
      </c>
      <c r="AW249" s="12" t="s">
        <v>31</v>
      </c>
      <c r="AX249" s="12" t="s">
        <v>75</v>
      </c>
      <c r="AY249" s="160" t="s">
        <v>138</v>
      </c>
    </row>
    <row r="250" spans="2:65" s="13" customFormat="1" ht="11.25">
      <c r="B250" s="166"/>
      <c r="D250" s="159" t="s">
        <v>147</v>
      </c>
      <c r="E250" s="167" t="s">
        <v>1</v>
      </c>
      <c r="F250" s="168" t="s">
        <v>150</v>
      </c>
      <c r="H250" s="169">
        <v>466.22</v>
      </c>
      <c r="I250" s="170"/>
      <c r="L250" s="166"/>
      <c r="M250" s="171"/>
      <c r="T250" s="172"/>
      <c r="AT250" s="167" t="s">
        <v>147</v>
      </c>
      <c r="AU250" s="167" t="s">
        <v>88</v>
      </c>
      <c r="AV250" s="13" t="s">
        <v>95</v>
      </c>
      <c r="AW250" s="13" t="s">
        <v>31</v>
      </c>
      <c r="AX250" s="13" t="s">
        <v>82</v>
      </c>
      <c r="AY250" s="167" t="s">
        <v>138</v>
      </c>
    </row>
    <row r="251" spans="2:65" s="1" customFormat="1" ht="24.2" customHeight="1">
      <c r="B251" s="143"/>
      <c r="C251" s="144" t="s">
        <v>225</v>
      </c>
      <c r="D251" s="144" t="s">
        <v>141</v>
      </c>
      <c r="E251" s="145" t="s">
        <v>577</v>
      </c>
      <c r="F251" s="146" t="s">
        <v>578</v>
      </c>
      <c r="G251" s="147" t="s">
        <v>144</v>
      </c>
      <c r="H251" s="148">
        <v>53.8</v>
      </c>
      <c r="I251" s="149"/>
      <c r="J251" s="150">
        <f>ROUND(I251*H251,2)</f>
        <v>0</v>
      </c>
      <c r="K251" s="151"/>
      <c r="L251" s="32"/>
      <c r="M251" s="152" t="s">
        <v>1</v>
      </c>
      <c r="N251" s="153" t="s">
        <v>41</v>
      </c>
      <c r="P251" s="154">
        <f>O251*H251</f>
        <v>0</v>
      </c>
      <c r="Q251" s="154">
        <v>8.8069999999999996E-2</v>
      </c>
      <c r="R251" s="154">
        <f>Q251*H251</f>
        <v>4.7381659999999997</v>
      </c>
      <c r="S251" s="154">
        <v>0</v>
      </c>
      <c r="T251" s="155">
        <f>S251*H251</f>
        <v>0</v>
      </c>
      <c r="AR251" s="156" t="s">
        <v>145</v>
      </c>
      <c r="AT251" s="156" t="s">
        <v>141</v>
      </c>
      <c r="AU251" s="156" t="s">
        <v>88</v>
      </c>
      <c r="AY251" s="17" t="s">
        <v>138</v>
      </c>
      <c r="BE251" s="157">
        <f>IF(N251="základná",J251,0)</f>
        <v>0</v>
      </c>
      <c r="BF251" s="157">
        <f>IF(N251="znížená",J251,0)</f>
        <v>0</v>
      </c>
      <c r="BG251" s="157">
        <f>IF(N251="zákl. prenesená",J251,0)</f>
        <v>0</v>
      </c>
      <c r="BH251" s="157">
        <f>IF(N251="zníž. prenesená",J251,0)</f>
        <v>0</v>
      </c>
      <c r="BI251" s="157">
        <f>IF(N251="nulová",J251,0)</f>
        <v>0</v>
      </c>
      <c r="BJ251" s="17" t="s">
        <v>88</v>
      </c>
      <c r="BK251" s="157">
        <f>ROUND(I251*H251,2)</f>
        <v>0</v>
      </c>
      <c r="BL251" s="17" t="s">
        <v>145</v>
      </c>
      <c r="BM251" s="156" t="s">
        <v>579</v>
      </c>
    </row>
    <row r="252" spans="2:65" s="14" customFormat="1" ht="11.25">
      <c r="B252" s="173"/>
      <c r="D252" s="159" t="s">
        <v>147</v>
      </c>
      <c r="E252" s="174" t="s">
        <v>1</v>
      </c>
      <c r="F252" s="175" t="s">
        <v>569</v>
      </c>
      <c r="H252" s="174" t="s">
        <v>1</v>
      </c>
      <c r="I252" s="176"/>
      <c r="L252" s="173"/>
      <c r="M252" s="177"/>
      <c r="T252" s="178"/>
      <c r="AT252" s="174" t="s">
        <v>147</v>
      </c>
      <c r="AU252" s="174" t="s">
        <v>88</v>
      </c>
      <c r="AV252" s="14" t="s">
        <v>82</v>
      </c>
      <c r="AW252" s="14" t="s">
        <v>31</v>
      </c>
      <c r="AX252" s="14" t="s">
        <v>75</v>
      </c>
      <c r="AY252" s="174" t="s">
        <v>138</v>
      </c>
    </row>
    <row r="253" spans="2:65" s="12" customFormat="1" ht="11.25">
      <c r="B253" s="158"/>
      <c r="D253" s="159" t="s">
        <v>147</v>
      </c>
      <c r="E253" s="160" t="s">
        <v>1</v>
      </c>
      <c r="F253" s="161" t="s">
        <v>570</v>
      </c>
      <c r="H253" s="162">
        <v>22.33</v>
      </c>
      <c r="I253" s="163"/>
      <c r="L253" s="158"/>
      <c r="M253" s="164"/>
      <c r="T253" s="165"/>
      <c r="AT253" s="160" t="s">
        <v>147</v>
      </c>
      <c r="AU253" s="160" t="s">
        <v>88</v>
      </c>
      <c r="AV253" s="12" t="s">
        <v>88</v>
      </c>
      <c r="AW253" s="12" t="s">
        <v>31</v>
      </c>
      <c r="AX253" s="12" t="s">
        <v>75</v>
      </c>
      <c r="AY253" s="160" t="s">
        <v>138</v>
      </c>
    </row>
    <row r="254" spans="2:65" s="12" customFormat="1" ht="11.25">
      <c r="B254" s="158"/>
      <c r="D254" s="159" t="s">
        <v>147</v>
      </c>
      <c r="E254" s="160" t="s">
        <v>1</v>
      </c>
      <c r="F254" s="161" t="s">
        <v>571</v>
      </c>
      <c r="H254" s="162">
        <v>13.04</v>
      </c>
      <c r="I254" s="163"/>
      <c r="L254" s="158"/>
      <c r="M254" s="164"/>
      <c r="T254" s="165"/>
      <c r="AT254" s="160" t="s">
        <v>147</v>
      </c>
      <c r="AU254" s="160" t="s">
        <v>88</v>
      </c>
      <c r="AV254" s="12" t="s">
        <v>88</v>
      </c>
      <c r="AW254" s="12" t="s">
        <v>31</v>
      </c>
      <c r="AX254" s="12" t="s">
        <v>75</v>
      </c>
      <c r="AY254" s="160" t="s">
        <v>138</v>
      </c>
    </row>
    <row r="255" spans="2:65" s="12" customFormat="1" ht="11.25">
      <c r="B255" s="158"/>
      <c r="D255" s="159" t="s">
        <v>147</v>
      </c>
      <c r="E255" s="160" t="s">
        <v>1</v>
      </c>
      <c r="F255" s="161" t="s">
        <v>572</v>
      </c>
      <c r="H255" s="162">
        <v>1.7</v>
      </c>
      <c r="I255" s="163"/>
      <c r="L255" s="158"/>
      <c r="M255" s="164"/>
      <c r="T255" s="165"/>
      <c r="AT255" s="160" t="s">
        <v>147</v>
      </c>
      <c r="AU255" s="160" t="s">
        <v>88</v>
      </c>
      <c r="AV255" s="12" t="s">
        <v>88</v>
      </c>
      <c r="AW255" s="12" t="s">
        <v>31</v>
      </c>
      <c r="AX255" s="12" t="s">
        <v>75</v>
      </c>
      <c r="AY255" s="160" t="s">
        <v>138</v>
      </c>
    </row>
    <row r="256" spans="2:65" s="12" customFormat="1" ht="11.25">
      <c r="B256" s="158"/>
      <c r="D256" s="159" t="s">
        <v>147</v>
      </c>
      <c r="E256" s="160" t="s">
        <v>1</v>
      </c>
      <c r="F256" s="161" t="s">
        <v>573</v>
      </c>
      <c r="H256" s="162">
        <v>1.06</v>
      </c>
      <c r="I256" s="163"/>
      <c r="L256" s="158"/>
      <c r="M256" s="164"/>
      <c r="T256" s="165"/>
      <c r="AT256" s="160" t="s">
        <v>147</v>
      </c>
      <c r="AU256" s="160" t="s">
        <v>88</v>
      </c>
      <c r="AV256" s="12" t="s">
        <v>88</v>
      </c>
      <c r="AW256" s="12" t="s">
        <v>31</v>
      </c>
      <c r="AX256" s="12" t="s">
        <v>75</v>
      </c>
      <c r="AY256" s="160" t="s">
        <v>138</v>
      </c>
    </row>
    <row r="257" spans="2:65" s="12" customFormat="1" ht="11.25">
      <c r="B257" s="158"/>
      <c r="D257" s="159" t="s">
        <v>147</v>
      </c>
      <c r="E257" s="160" t="s">
        <v>1</v>
      </c>
      <c r="F257" s="161" t="s">
        <v>574</v>
      </c>
      <c r="H257" s="162">
        <v>12.91</v>
      </c>
      <c r="I257" s="163"/>
      <c r="L257" s="158"/>
      <c r="M257" s="164"/>
      <c r="T257" s="165"/>
      <c r="AT257" s="160" t="s">
        <v>147</v>
      </c>
      <c r="AU257" s="160" t="s">
        <v>88</v>
      </c>
      <c r="AV257" s="12" t="s">
        <v>88</v>
      </c>
      <c r="AW257" s="12" t="s">
        <v>31</v>
      </c>
      <c r="AX257" s="12" t="s">
        <v>75</v>
      </c>
      <c r="AY257" s="160" t="s">
        <v>138</v>
      </c>
    </row>
    <row r="258" spans="2:65" s="12" customFormat="1" ht="11.25">
      <c r="B258" s="158"/>
      <c r="D258" s="159" t="s">
        <v>147</v>
      </c>
      <c r="E258" s="160" t="s">
        <v>1</v>
      </c>
      <c r="F258" s="161" t="s">
        <v>575</v>
      </c>
      <c r="H258" s="162">
        <v>1.7</v>
      </c>
      <c r="I258" s="163"/>
      <c r="L258" s="158"/>
      <c r="M258" s="164"/>
      <c r="T258" s="165"/>
      <c r="AT258" s="160" t="s">
        <v>147</v>
      </c>
      <c r="AU258" s="160" t="s">
        <v>88</v>
      </c>
      <c r="AV258" s="12" t="s">
        <v>88</v>
      </c>
      <c r="AW258" s="12" t="s">
        <v>31</v>
      </c>
      <c r="AX258" s="12" t="s">
        <v>75</v>
      </c>
      <c r="AY258" s="160" t="s">
        <v>138</v>
      </c>
    </row>
    <row r="259" spans="2:65" s="12" customFormat="1" ht="11.25">
      <c r="B259" s="158"/>
      <c r="D259" s="159" t="s">
        <v>147</v>
      </c>
      <c r="E259" s="160" t="s">
        <v>1</v>
      </c>
      <c r="F259" s="161" t="s">
        <v>576</v>
      </c>
      <c r="H259" s="162">
        <v>1.06</v>
      </c>
      <c r="I259" s="163"/>
      <c r="L259" s="158"/>
      <c r="M259" s="164"/>
      <c r="T259" s="165"/>
      <c r="AT259" s="160" t="s">
        <v>147</v>
      </c>
      <c r="AU259" s="160" t="s">
        <v>88</v>
      </c>
      <c r="AV259" s="12" t="s">
        <v>88</v>
      </c>
      <c r="AW259" s="12" t="s">
        <v>31</v>
      </c>
      <c r="AX259" s="12" t="s">
        <v>75</v>
      </c>
      <c r="AY259" s="160" t="s">
        <v>138</v>
      </c>
    </row>
    <row r="260" spans="2:65" s="13" customFormat="1" ht="11.25">
      <c r="B260" s="166"/>
      <c r="D260" s="159" t="s">
        <v>147</v>
      </c>
      <c r="E260" s="167" t="s">
        <v>1</v>
      </c>
      <c r="F260" s="168" t="s">
        <v>150</v>
      </c>
      <c r="H260" s="169">
        <v>53.800000000000011</v>
      </c>
      <c r="I260" s="170"/>
      <c r="L260" s="166"/>
      <c r="M260" s="171"/>
      <c r="T260" s="172"/>
      <c r="AT260" s="167" t="s">
        <v>147</v>
      </c>
      <c r="AU260" s="167" t="s">
        <v>88</v>
      </c>
      <c r="AV260" s="13" t="s">
        <v>95</v>
      </c>
      <c r="AW260" s="13" t="s">
        <v>31</v>
      </c>
      <c r="AX260" s="13" t="s">
        <v>82</v>
      </c>
      <c r="AY260" s="167" t="s">
        <v>138</v>
      </c>
    </row>
    <row r="261" spans="2:65" s="1" customFormat="1" ht="24.2" customHeight="1">
      <c r="B261" s="143"/>
      <c r="C261" s="144" t="s">
        <v>228</v>
      </c>
      <c r="D261" s="144" t="s">
        <v>141</v>
      </c>
      <c r="E261" s="145" t="s">
        <v>580</v>
      </c>
      <c r="F261" s="146" t="s">
        <v>581</v>
      </c>
      <c r="G261" s="147" t="s">
        <v>144</v>
      </c>
      <c r="H261" s="148">
        <v>412.42</v>
      </c>
      <c r="I261" s="149"/>
      <c r="J261" s="150">
        <f>ROUND(I261*H261,2)</f>
        <v>0</v>
      </c>
      <c r="K261" s="151"/>
      <c r="L261" s="32"/>
      <c r="M261" s="152" t="s">
        <v>1</v>
      </c>
      <c r="N261" s="153" t="s">
        <v>41</v>
      </c>
      <c r="P261" s="154">
        <f>O261*H261</f>
        <v>0</v>
      </c>
      <c r="Q261" s="154">
        <v>0.15656</v>
      </c>
      <c r="R261" s="154">
        <f>Q261*H261</f>
        <v>64.568475200000009</v>
      </c>
      <c r="S261" s="154">
        <v>0</v>
      </c>
      <c r="T261" s="155">
        <f>S261*H261</f>
        <v>0</v>
      </c>
      <c r="AR261" s="156" t="s">
        <v>145</v>
      </c>
      <c r="AT261" s="156" t="s">
        <v>141</v>
      </c>
      <c r="AU261" s="156" t="s">
        <v>88</v>
      </c>
      <c r="AY261" s="17" t="s">
        <v>138</v>
      </c>
      <c r="BE261" s="157">
        <f>IF(N261="základná",J261,0)</f>
        <v>0</v>
      </c>
      <c r="BF261" s="157">
        <f>IF(N261="znížená",J261,0)</f>
        <v>0</v>
      </c>
      <c r="BG261" s="157">
        <f>IF(N261="zákl. prenesená",J261,0)</f>
        <v>0</v>
      </c>
      <c r="BH261" s="157">
        <f>IF(N261="zníž. prenesená",J261,0)</f>
        <v>0</v>
      </c>
      <c r="BI261" s="157">
        <f>IF(N261="nulová",J261,0)</f>
        <v>0</v>
      </c>
      <c r="BJ261" s="17" t="s">
        <v>88</v>
      </c>
      <c r="BK261" s="157">
        <f>ROUND(I261*H261,2)</f>
        <v>0</v>
      </c>
      <c r="BL261" s="17" t="s">
        <v>145</v>
      </c>
      <c r="BM261" s="156" t="s">
        <v>582</v>
      </c>
    </row>
    <row r="262" spans="2:65" s="12" customFormat="1" ht="11.25">
      <c r="B262" s="158"/>
      <c r="D262" s="159" t="s">
        <v>147</v>
      </c>
      <c r="E262" s="160" t="s">
        <v>1</v>
      </c>
      <c r="F262" s="161" t="s">
        <v>568</v>
      </c>
      <c r="H262" s="162">
        <v>412.42</v>
      </c>
      <c r="I262" s="163"/>
      <c r="L262" s="158"/>
      <c r="M262" s="164"/>
      <c r="T262" s="165"/>
      <c r="AT262" s="160" t="s">
        <v>147</v>
      </c>
      <c r="AU262" s="160" t="s">
        <v>88</v>
      </c>
      <c r="AV262" s="12" t="s">
        <v>88</v>
      </c>
      <c r="AW262" s="12" t="s">
        <v>31</v>
      </c>
      <c r="AX262" s="12" t="s">
        <v>82</v>
      </c>
      <c r="AY262" s="160" t="s">
        <v>138</v>
      </c>
    </row>
    <row r="263" spans="2:65" s="11" customFormat="1" ht="22.9" customHeight="1">
      <c r="B263" s="131"/>
      <c r="D263" s="132" t="s">
        <v>74</v>
      </c>
      <c r="E263" s="141" t="s">
        <v>139</v>
      </c>
      <c r="F263" s="141" t="s">
        <v>140</v>
      </c>
      <c r="I263" s="134"/>
      <c r="J263" s="142">
        <f>BK263</f>
        <v>0</v>
      </c>
      <c r="L263" s="131"/>
      <c r="M263" s="136"/>
      <c r="P263" s="137">
        <f>SUM(P264:P287)</f>
        <v>0</v>
      </c>
      <c r="R263" s="137">
        <f>SUM(R264:R287)</f>
        <v>0.73662759999999994</v>
      </c>
      <c r="T263" s="138">
        <f>SUM(T264:T287)</f>
        <v>0</v>
      </c>
      <c r="AR263" s="132" t="s">
        <v>82</v>
      </c>
      <c r="AT263" s="139" t="s">
        <v>74</v>
      </c>
      <c r="AU263" s="139" t="s">
        <v>82</v>
      </c>
      <c r="AY263" s="132" t="s">
        <v>138</v>
      </c>
      <c r="BK263" s="140">
        <f>SUM(BK264:BK287)</f>
        <v>0</v>
      </c>
    </row>
    <row r="264" spans="2:65" s="1" customFormat="1" ht="24.2" customHeight="1">
      <c r="B264" s="143"/>
      <c r="C264" s="144" t="s">
        <v>237</v>
      </c>
      <c r="D264" s="144" t="s">
        <v>141</v>
      </c>
      <c r="E264" s="145" t="s">
        <v>583</v>
      </c>
      <c r="F264" s="146" t="s">
        <v>584</v>
      </c>
      <c r="G264" s="147" t="s">
        <v>144</v>
      </c>
      <c r="H264" s="148">
        <v>466.22</v>
      </c>
      <c r="I264" s="149"/>
      <c r="J264" s="150">
        <f>ROUND(I264*H264,2)</f>
        <v>0</v>
      </c>
      <c r="K264" s="151"/>
      <c r="L264" s="32"/>
      <c r="M264" s="152" t="s">
        <v>1</v>
      </c>
      <c r="N264" s="153" t="s">
        <v>41</v>
      </c>
      <c r="P264" s="154">
        <f>O264*H264</f>
        <v>0</v>
      </c>
      <c r="Q264" s="154">
        <v>1.5299999999999999E-3</v>
      </c>
      <c r="R264" s="154">
        <f>Q264*H264</f>
        <v>0.71331659999999997</v>
      </c>
      <c r="S264" s="154">
        <v>0</v>
      </c>
      <c r="T264" s="155">
        <f>S264*H264</f>
        <v>0</v>
      </c>
      <c r="AR264" s="156" t="s">
        <v>145</v>
      </c>
      <c r="AT264" s="156" t="s">
        <v>141</v>
      </c>
      <c r="AU264" s="156" t="s">
        <v>88</v>
      </c>
      <c r="AY264" s="17" t="s">
        <v>138</v>
      </c>
      <c r="BE264" s="157">
        <f>IF(N264="základná",J264,0)</f>
        <v>0</v>
      </c>
      <c r="BF264" s="157">
        <f>IF(N264="znížená",J264,0)</f>
        <v>0</v>
      </c>
      <c r="BG264" s="157">
        <f>IF(N264="zákl. prenesená",J264,0)</f>
        <v>0</v>
      </c>
      <c r="BH264" s="157">
        <f>IF(N264="zníž. prenesená",J264,0)</f>
        <v>0</v>
      </c>
      <c r="BI264" s="157">
        <f>IF(N264="nulová",J264,0)</f>
        <v>0</v>
      </c>
      <c r="BJ264" s="17" t="s">
        <v>88</v>
      </c>
      <c r="BK264" s="157">
        <f>ROUND(I264*H264,2)</f>
        <v>0</v>
      </c>
      <c r="BL264" s="17" t="s">
        <v>145</v>
      </c>
      <c r="BM264" s="156" t="s">
        <v>585</v>
      </c>
    </row>
    <row r="265" spans="2:65" s="12" customFormat="1" ht="11.25">
      <c r="B265" s="158"/>
      <c r="D265" s="159" t="s">
        <v>147</v>
      </c>
      <c r="E265" s="160" t="s">
        <v>1</v>
      </c>
      <c r="F265" s="161" t="s">
        <v>530</v>
      </c>
      <c r="H265" s="162">
        <v>22.33</v>
      </c>
      <c r="I265" s="163"/>
      <c r="L265" s="158"/>
      <c r="M265" s="164"/>
      <c r="T265" s="165"/>
      <c r="AT265" s="160" t="s">
        <v>147</v>
      </c>
      <c r="AU265" s="160" t="s">
        <v>88</v>
      </c>
      <c r="AV265" s="12" t="s">
        <v>88</v>
      </c>
      <c r="AW265" s="12" t="s">
        <v>31</v>
      </c>
      <c r="AX265" s="12" t="s">
        <v>75</v>
      </c>
      <c r="AY265" s="160" t="s">
        <v>138</v>
      </c>
    </row>
    <row r="266" spans="2:65" s="12" customFormat="1" ht="11.25">
      <c r="B266" s="158"/>
      <c r="D266" s="159" t="s">
        <v>147</v>
      </c>
      <c r="E266" s="160" t="s">
        <v>1</v>
      </c>
      <c r="F266" s="161" t="s">
        <v>531</v>
      </c>
      <c r="H266" s="162">
        <v>13.04</v>
      </c>
      <c r="I266" s="163"/>
      <c r="L266" s="158"/>
      <c r="M266" s="164"/>
      <c r="T266" s="165"/>
      <c r="AT266" s="160" t="s">
        <v>147</v>
      </c>
      <c r="AU266" s="160" t="s">
        <v>88</v>
      </c>
      <c r="AV266" s="12" t="s">
        <v>88</v>
      </c>
      <c r="AW266" s="12" t="s">
        <v>31</v>
      </c>
      <c r="AX266" s="12" t="s">
        <v>75</v>
      </c>
      <c r="AY266" s="160" t="s">
        <v>138</v>
      </c>
    </row>
    <row r="267" spans="2:65" s="12" customFormat="1" ht="11.25">
      <c r="B267" s="158"/>
      <c r="D267" s="159" t="s">
        <v>147</v>
      </c>
      <c r="E267" s="160" t="s">
        <v>1</v>
      </c>
      <c r="F267" s="161" t="s">
        <v>532</v>
      </c>
      <c r="H267" s="162">
        <v>1.7</v>
      </c>
      <c r="I267" s="163"/>
      <c r="L267" s="158"/>
      <c r="M267" s="164"/>
      <c r="T267" s="165"/>
      <c r="AT267" s="160" t="s">
        <v>147</v>
      </c>
      <c r="AU267" s="160" t="s">
        <v>88</v>
      </c>
      <c r="AV267" s="12" t="s">
        <v>88</v>
      </c>
      <c r="AW267" s="12" t="s">
        <v>31</v>
      </c>
      <c r="AX267" s="12" t="s">
        <v>75</v>
      </c>
      <c r="AY267" s="160" t="s">
        <v>138</v>
      </c>
    </row>
    <row r="268" spans="2:65" s="12" customFormat="1" ht="11.25">
      <c r="B268" s="158"/>
      <c r="D268" s="159" t="s">
        <v>147</v>
      </c>
      <c r="E268" s="160" t="s">
        <v>1</v>
      </c>
      <c r="F268" s="161" t="s">
        <v>533</v>
      </c>
      <c r="H268" s="162">
        <v>1.06</v>
      </c>
      <c r="I268" s="163"/>
      <c r="L268" s="158"/>
      <c r="M268" s="164"/>
      <c r="T268" s="165"/>
      <c r="AT268" s="160" t="s">
        <v>147</v>
      </c>
      <c r="AU268" s="160" t="s">
        <v>88</v>
      </c>
      <c r="AV268" s="12" t="s">
        <v>88</v>
      </c>
      <c r="AW268" s="12" t="s">
        <v>31</v>
      </c>
      <c r="AX268" s="12" t="s">
        <v>75</v>
      </c>
      <c r="AY268" s="160" t="s">
        <v>138</v>
      </c>
    </row>
    <row r="269" spans="2:65" s="12" customFormat="1" ht="11.25">
      <c r="B269" s="158"/>
      <c r="D269" s="159" t="s">
        <v>147</v>
      </c>
      <c r="E269" s="160" t="s">
        <v>1</v>
      </c>
      <c r="F269" s="161" t="s">
        <v>534</v>
      </c>
      <c r="H269" s="162">
        <v>12.91</v>
      </c>
      <c r="I269" s="163"/>
      <c r="L269" s="158"/>
      <c r="M269" s="164"/>
      <c r="T269" s="165"/>
      <c r="AT269" s="160" t="s">
        <v>147</v>
      </c>
      <c r="AU269" s="160" t="s">
        <v>88</v>
      </c>
      <c r="AV269" s="12" t="s">
        <v>88</v>
      </c>
      <c r="AW269" s="12" t="s">
        <v>31</v>
      </c>
      <c r="AX269" s="12" t="s">
        <v>75</v>
      </c>
      <c r="AY269" s="160" t="s">
        <v>138</v>
      </c>
    </row>
    <row r="270" spans="2:65" s="12" customFormat="1" ht="11.25">
      <c r="B270" s="158"/>
      <c r="D270" s="159" t="s">
        <v>147</v>
      </c>
      <c r="E270" s="160" t="s">
        <v>1</v>
      </c>
      <c r="F270" s="161" t="s">
        <v>535</v>
      </c>
      <c r="H270" s="162">
        <v>1.7</v>
      </c>
      <c r="I270" s="163"/>
      <c r="L270" s="158"/>
      <c r="M270" s="164"/>
      <c r="T270" s="165"/>
      <c r="AT270" s="160" t="s">
        <v>147</v>
      </c>
      <c r="AU270" s="160" t="s">
        <v>88</v>
      </c>
      <c r="AV270" s="12" t="s">
        <v>88</v>
      </c>
      <c r="AW270" s="12" t="s">
        <v>31</v>
      </c>
      <c r="AX270" s="12" t="s">
        <v>75</v>
      </c>
      <c r="AY270" s="160" t="s">
        <v>138</v>
      </c>
    </row>
    <row r="271" spans="2:65" s="12" customFormat="1" ht="11.25">
      <c r="B271" s="158"/>
      <c r="D271" s="159" t="s">
        <v>147</v>
      </c>
      <c r="E271" s="160" t="s">
        <v>1</v>
      </c>
      <c r="F271" s="161" t="s">
        <v>536</v>
      </c>
      <c r="H271" s="162">
        <v>1.06</v>
      </c>
      <c r="I271" s="163"/>
      <c r="L271" s="158"/>
      <c r="M271" s="164"/>
      <c r="T271" s="165"/>
      <c r="AT271" s="160" t="s">
        <v>147</v>
      </c>
      <c r="AU271" s="160" t="s">
        <v>88</v>
      </c>
      <c r="AV271" s="12" t="s">
        <v>88</v>
      </c>
      <c r="AW271" s="12" t="s">
        <v>31</v>
      </c>
      <c r="AX271" s="12" t="s">
        <v>75</v>
      </c>
      <c r="AY271" s="160" t="s">
        <v>138</v>
      </c>
    </row>
    <row r="272" spans="2:65" s="12" customFormat="1" ht="11.25">
      <c r="B272" s="158"/>
      <c r="D272" s="159" t="s">
        <v>147</v>
      </c>
      <c r="E272" s="160" t="s">
        <v>1</v>
      </c>
      <c r="F272" s="161" t="s">
        <v>537</v>
      </c>
      <c r="H272" s="162">
        <v>206.18</v>
      </c>
      <c r="I272" s="163"/>
      <c r="L272" s="158"/>
      <c r="M272" s="164"/>
      <c r="T272" s="165"/>
      <c r="AT272" s="160" t="s">
        <v>147</v>
      </c>
      <c r="AU272" s="160" t="s">
        <v>88</v>
      </c>
      <c r="AV272" s="12" t="s">
        <v>88</v>
      </c>
      <c r="AW272" s="12" t="s">
        <v>31</v>
      </c>
      <c r="AX272" s="12" t="s">
        <v>75</v>
      </c>
      <c r="AY272" s="160" t="s">
        <v>138</v>
      </c>
    </row>
    <row r="273" spans="2:65" s="12" customFormat="1" ht="11.25">
      <c r="B273" s="158"/>
      <c r="D273" s="159" t="s">
        <v>147</v>
      </c>
      <c r="E273" s="160" t="s">
        <v>1</v>
      </c>
      <c r="F273" s="161" t="s">
        <v>538</v>
      </c>
      <c r="H273" s="162">
        <v>103.15</v>
      </c>
      <c r="I273" s="163"/>
      <c r="L273" s="158"/>
      <c r="M273" s="164"/>
      <c r="T273" s="165"/>
      <c r="AT273" s="160" t="s">
        <v>147</v>
      </c>
      <c r="AU273" s="160" t="s">
        <v>88</v>
      </c>
      <c r="AV273" s="12" t="s">
        <v>88</v>
      </c>
      <c r="AW273" s="12" t="s">
        <v>31</v>
      </c>
      <c r="AX273" s="12" t="s">
        <v>75</v>
      </c>
      <c r="AY273" s="160" t="s">
        <v>138</v>
      </c>
    </row>
    <row r="274" spans="2:65" s="12" customFormat="1" ht="11.25">
      <c r="B274" s="158"/>
      <c r="D274" s="159" t="s">
        <v>147</v>
      </c>
      <c r="E274" s="160" t="s">
        <v>1</v>
      </c>
      <c r="F274" s="161" t="s">
        <v>539</v>
      </c>
      <c r="H274" s="162">
        <v>103.09</v>
      </c>
      <c r="I274" s="163"/>
      <c r="L274" s="158"/>
      <c r="M274" s="164"/>
      <c r="T274" s="165"/>
      <c r="AT274" s="160" t="s">
        <v>147</v>
      </c>
      <c r="AU274" s="160" t="s">
        <v>88</v>
      </c>
      <c r="AV274" s="12" t="s">
        <v>88</v>
      </c>
      <c r="AW274" s="12" t="s">
        <v>31</v>
      </c>
      <c r="AX274" s="12" t="s">
        <v>75</v>
      </c>
      <c r="AY274" s="160" t="s">
        <v>138</v>
      </c>
    </row>
    <row r="275" spans="2:65" s="13" customFormat="1" ht="11.25">
      <c r="B275" s="166"/>
      <c r="D275" s="159" t="s">
        <v>147</v>
      </c>
      <c r="E275" s="167" t="s">
        <v>1</v>
      </c>
      <c r="F275" s="168" t="s">
        <v>150</v>
      </c>
      <c r="H275" s="169">
        <v>466.22</v>
      </c>
      <c r="I275" s="170"/>
      <c r="L275" s="166"/>
      <c r="M275" s="171"/>
      <c r="T275" s="172"/>
      <c r="AT275" s="167" t="s">
        <v>147</v>
      </c>
      <c r="AU275" s="167" t="s">
        <v>88</v>
      </c>
      <c r="AV275" s="13" t="s">
        <v>95</v>
      </c>
      <c r="AW275" s="13" t="s">
        <v>31</v>
      </c>
      <c r="AX275" s="13" t="s">
        <v>82</v>
      </c>
      <c r="AY275" s="167" t="s">
        <v>138</v>
      </c>
    </row>
    <row r="276" spans="2:65" s="1" customFormat="1" ht="16.5" customHeight="1">
      <c r="B276" s="143"/>
      <c r="C276" s="144" t="s">
        <v>244</v>
      </c>
      <c r="D276" s="144" t="s">
        <v>141</v>
      </c>
      <c r="E276" s="145" t="s">
        <v>396</v>
      </c>
      <c r="F276" s="146" t="s">
        <v>397</v>
      </c>
      <c r="G276" s="147" t="s">
        <v>144</v>
      </c>
      <c r="H276" s="148">
        <v>466.22</v>
      </c>
      <c r="I276" s="149"/>
      <c r="J276" s="150">
        <f>ROUND(I276*H276,2)</f>
        <v>0</v>
      </c>
      <c r="K276" s="151"/>
      <c r="L276" s="32"/>
      <c r="M276" s="152" t="s">
        <v>1</v>
      </c>
      <c r="N276" s="153" t="s">
        <v>41</v>
      </c>
      <c r="P276" s="154">
        <f>O276*H276</f>
        <v>0</v>
      </c>
      <c r="Q276" s="154">
        <v>5.0000000000000002E-5</v>
      </c>
      <c r="R276" s="154">
        <f>Q276*H276</f>
        <v>2.3311000000000002E-2</v>
      </c>
      <c r="S276" s="154">
        <v>0</v>
      </c>
      <c r="T276" s="155">
        <f>S276*H276</f>
        <v>0</v>
      </c>
      <c r="AR276" s="156" t="s">
        <v>145</v>
      </c>
      <c r="AT276" s="156" t="s">
        <v>141</v>
      </c>
      <c r="AU276" s="156" t="s">
        <v>88</v>
      </c>
      <c r="AY276" s="17" t="s">
        <v>138</v>
      </c>
      <c r="BE276" s="157">
        <f>IF(N276="základná",J276,0)</f>
        <v>0</v>
      </c>
      <c r="BF276" s="157">
        <f>IF(N276="znížená",J276,0)</f>
        <v>0</v>
      </c>
      <c r="BG276" s="157">
        <f>IF(N276="zákl. prenesená",J276,0)</f>
        <v>0</v>
      </c>
      <c r="BH276" s="157">
        <f>IF(N276="zníž. prenesená",J276,0)</f>
        <v>0</v>
      </c>
      <c r="BI276" s="157">
        <f>IF(N276="nulová",J276,0)</f>
        <v>0</v>
      </c>
      <c r="BJ276" s="17" t="s">
        <v>88</v>
      </c>
      <c r="BK276" s="157">
        <f>ROUND(I276*H276,2)</f>
        <v>0</v>
      </c>
      <c r="BL276" s="17" t="s">
        <v>145</v>
      </c>
      <c r="BM276" s="156" t="s">
        <v>586</v>
      </c>
    </row>
    <row r="277" spans="2:65" s="12" customFormat="1" ht="11.25">
      <c r="B277" s="158"/>
      <c r="D277" s="159" t="s">
        <v>147</v>
      </c>
      <c r="E277" s="160" t="s">
        <v>1</v>
      </c>
      <c r="F277" s="161" t="s">
        <v>530</v>
      </c>
      <c r="H277" s="162">
        <v>22.33</v>
      </c>
      <c r="I277" s="163"/>
      <c r="L277" s="158"/>
      <c r="M277" s="164"/>
      <c r="T277" s="165"/>
      <c r="AT277" s="160" t="s">
        <v>147</v>
      </c>
      <c r="AU277" s="160" t="s">
        <v>88</v>
      </c>
      <c r="AV277" s="12" t="s">
        <v>88</v>
      </c>
      <c r="AW277" s="12" t="s">
        <v>31</v>
      </c>
      <c r="AX277" s="12" t="s">
        <v>75</v>
      </c>
      <c r="AY277" s="160" t="s">
        <v>138</v>
      </c>
    </row>
    <row r="278" spans="2:65" s="12" customFormat="1" ht="11.25">
      <c r="B278" s="158"/>
      <c r="D278" s="159" t="s">
        <v>147</v>
      </c>
      <c r="E278" s="160" t="s">
        <v>1</v>
      </c>
      <c r="F278" s="161" t="s">
        <v>531</v>
      </c>
      <c r="H278" s="162">
        <v>13.04</v>
      </c>
      <c r="I278" s="163"/>
      <c r="L278" s="158"/>
      <c r="M278" s="164"/>
      <c r="T278" s="165"/>
      <c r="AT278" s="160" t="s">
        <v>147</v>
      </c>
      <c r="AU278" s="160" t="s">
        <v>88</v>
      </c>
      <c r="AV278" s="12" t="s">
        <v>88</v>
      </c>
      <c r="AW278" s="12" t="s">
        <v>31</v>
      </c>
      <c r="AX278" s="12" t="s">
        <v>75</v>
      </c>
      <c r="AY278" s="160" t="s">
        <v>138</v>
      </c>
    </row>
    <row r="279" spans="2:65" s="12" customFormat="1" ht="11.25">
      <c r="B279" s="158"/>
      <c r="D279" s="159" t="s">
        <v>147</v>
      </c>
      <c r="E279" s="160" t="s">
        <v>1</v>
      </c>
      <c r="F279" s="161" t="s">
        <v>532</v>
      </c>
      <c r="H279" s="162">
        <v>1.7</v>
      </c>
      <c r="I279" s="163"/>
      <c r="L279" s="158"/>
      <c r="M279" s="164"/>
      <c r="T279" s="165"/>
      <c r="AT279" s="160" t="s">
        <v>147</v>
      </c>
      <c r="AU279" s="160" t="s">
        <v>88</v>
      </c>
      <c r="AV279" s="12" t="s">
        <v>88</v>
      </c>
      <c r="AW279" s="12" t="s">
        <v>31</v>
      </c>
      <c r="AX279" s="12" t="s">
        <v>75</v>
      </c>
      <c r="AY279" s="160" t="s">
        <v>138</v>
      </c>
    </row>
    <row r="280" spans="2:65" s="12" customFormat="1" ht="11.25">
      <c r="B280" s="158"/>
      <c r="D280" s="159" t="s">
        <v>147</v>
      </c>
      <c r="E280" s="160" t="s">
        <v>1</v>
      </c>
      <c r="F280" s="161" t="s">
        <v>533</v>
      </c>
      <c r="H280" s="162">
        <v>1.06</v>
      </c>
      <c r="I280" s="163"/>
      <c r="L280" s="158"/>
      <c r="M280" s="164"/>
      <c r="T280" s="165"/>
      <c r="AT280" s="160" t="s">
        <v>147</v>
      </c>
      <c r="AU280" s="160" t="s">
        <v>88</v>
      </c>
      <c r="AV280" s="12" t="s">
        <v>88</v>
      </c>
      <c r="AW280" s="12" t="s">
        <v>31</v>
      </c>
      <c r="AX280" s="12" t="s">
        <v>75</v>
      </c>
      <c r="AY280" s="160" t="s">
        <v>138</v>
      </c>
    </row>
    <row r="281" spans="2:65" s="12" customFormat="1" ht="11.25">
      <c r="B281" s="158"/>
      <c r="D281" s="159" t="s">
        <v>147</v>
      </c>
      <c r="E281" s="160" t="s">
        <v>1</v>
      </c>
      <c r="F281" s="161" t="s">
        <v>534</v>
      </c>
      <c r="H281" s="162">
        <v>12.91</v>
      </c>
      <c r="I281" s="163"/>
      <c r="L281" s="158"/>
      <c r="M281" s="164"/>
      <c r="T281" s="165"/>
      <c r="AT281" s="160" t="s">
        <v>147</v>
      </c>
      <c r="AU281" s="160" t="s">
        <v>88</v>
      </c>
      <c r="AV281" s="12" t="s">
        <v>88</v>
      </c>
      <c r="AW281" s="12" t="s">
        <v>31</v>
      </c>
      <c r="AX281" s="12" t="s">
        <v>75</v>
      </c>
      <c r="AY281" s="160" t="s">
        <v>138</v>
      </c>
    </row>
    <row r="282" spans="2:65" s="12" customFormat="1" ht="11.25">
      <c r="B282" s="158"/>
      <c r="D282" s="159" t="s">
        <v>147</v>
      </c>
      <c r="E282" s="160" t="s">
        <v>1</v>
      </c>
      <c r="F282" s="161" t="s">
        <v>535</v>
      </c>
      <c r="H282" s="162">
        <v>1.7</v>
      </c>
      <c r="I282" s="163"/>
      <c r="L282" s="158"/>
      <c r="M282" s="164"/>
      <c r="T282" s="165"/>
      <c r="AT282" s="160" t="s">
        <v>147</v>
      </c>
      <c r="AU282" s="160" t="s">
        <v>88</v>
      </c>
      <c r="AV282" s="12" t="s">
        <v>88</v>
      </c>
      <c r="AW282" s="12" t="s">
        <v>31</v>
      </c>
      <c r="AX282" s="12" t="s">
        <v>75</v>
      </c>
      <c r="AY282" s="160" t="s">
        <v>138</v>
      </c>
    </row>
    <row r="283" spans="2:65" s="12" customFormat="1" ht="11.25">
      <c r="B283" s="158"/>
      <c r="D283" s="159" t="s">
        <v>147</v>
      </c>
      <c r="E283" s="160" t="s">
        <v>1</v>
      </c>
      <c r="F283" s="161" t="s">
        <v>536</v>
      </c>
      <c r="H283" s="162">
        <v>1.06</v>
      </c>
      <c r="I283" s="163"/>
      <c r="L283" s="158"/>
      <c r="M283" s="164"/>
      <c r="T283" s="165"/>
      <c r="AT283" s="160" t="s">
        <v>147</v>
      </c>
      <c r="AU283" s="160" t="s">
        <v>88</v>
      </c>
      <c r="AV283" s="12" t="s">
        <v>88</v>
      </c>
      <c r="AW283" s="12" t="s">
        <v>31</v>
      </c>
      <c r="AX283" s="12" t="s">
        <v>75</v>
      </c>
      <c r="AY283" s="160" t="s">
        <v>138</v>
      </c>
    </row>
    <row r="284" spans="2:65" s="12" customFormat="1" ht="11.25">
      <c r="B284" s="158"/>
      <c r="D284" s="159" t="s">
        <v>147</v>
      </c>
      <c r="E284" s="160" t="s">
        <v>1</v>
      </c>
      <c r="F284" s="161" t="s">
        <v>537</v>
      </c>
      <c r="H284" s="162">
        <v>206.18</v>
      </c>
      <c r="I284" s="163"/>
      <c r="L284" s="158"/>
      <c r="M284" s="164"/>
      <c r="T284" s="165"/>
      <c r="AT284" s="160" t="s">
        <v>147</v>
      </c>
      <c r="AU284" s="160" t="s">
        <v>88</v>
      </c>
      <c r="AV284" s="12" t="s">
        <v>88</v>
      </c>
      <c r="AW284" s="12" t="s">
        <v>31</v>
      </c>
      <c r="AX284" s="12" t="s">
        <v>75</v>
      </c>
      <c r="AY284" s="160" t="s">
        <v>138</v>
      </c>
    </row>
    <row r="285" spans="2:65" s="12" customFormat="1" ht="11.25">
      <c r="B285" s="158"/>
      <c r="D285" s="159" t="s">
        <v>147</v>
      </c>
      <c r="E285" s="160" t="s">
        <v>1</v>
      </c>
      <c r="F285" s="161" t="s">
        <v>538</v>
      </c>
      <c r="H285" s="162">
        <v>103.15</v>
      </c>
      <c r="I285" s="163"/>
      <c r="L285" s="158"/>
      <c r="M285" s="164"/>
      <c r="T285" s="165"/>
      <c r="AT285" s="160" t="s">
        <v>147</v>
      </c>
      <c r="AU285" s="160" t="s">
        <v>88</v>
      </c>
      <c r="AV285" s="12" t="s">
        <v>88</v>
      </c>
      <c r="AW285" s="12" t="s">
        <v>31</v>
      </c>
      <c r="AX285" s="12" t="s">
        <v>75</v>
      </c>
      <c r="AY285" s="160" t="s">
        <v>138</v>
      </c>
    </row>
    <row r="286" spans="2:65" s="12" customFormat="1" ht="11.25">
      <c r="B286" s="158"/>
      <c r="D286" s="159" t="s">
        <v>147</v>
      </c>
      <c r="E286" s="160" t="s">
        <v>1</v>
      </c>
      <c r="F286" s="161" t="s">
        <v>539</v>
      </c>
      <c r="H286" s="162">
        <v>103.09</v>
      </c>
      <c r="I286" s="163"/>
      <c r="L286" s="158"/>
      <c r="M286" s="164"/>
      <c r="T286" s="165"/>
      <c r="AT286" s="160" t="s">
        <v>147</v>
      </c>
      <c r="AU286" s="160" t="s">
        <v>88</v>
      </c>
      <c r="AV286" s="12" t="s">
        <v>88</v>
      </c>
      <c r="AW286" s="12" t="s">
        <v>31</v>
      </c>
      <c r="AX286" s="12" t="s">
        <v>75</v>
      </c>
      <c r="AY286" s="160" t="s">
        <v>138</v>
      </c>
    </row>
    <row r="287" spans="2:65" s="13" customFormat="1" ht="11.25">
      <c r="B287" s="166"/>
      <c r="D287" s="159" t="s">
        <v>147</v>
      </c>
      <c r="E287" s="167" t="s">
        <v>1</v>
      </c>
      <c r="F287" s="168" t="s">
        <v>150</v>
      </c>
      <c r="H287" s="169">
        <v>466.22</v>
      </c>
      <c r="I287" s="170"/>
      <c r="L287" s="166"/>
      <c r="M287" s="171"/>
      <c r="T287" s="172"/>
      <c r="AT287" s="167" t="s">
        <v>147</v>
      </c>
      <c r="AU287" s="167" t="s">
        <v>88</v>
      </c>
      <c r="AV287" s="13" t="s">
        <v>95</v>
      </c>
      <c r="AW287" s="13" t="s">
        <v>31</v>
      </c>
      <c r="AX287" s="13" t="s">
        <v>82</v>
      </c>
      <c r="AY287" s="167" t="s">
        <v>138</v>
      </c>
    </row>
    <row r="288" spans="2:65" s="11" customFormat="1" ht="22.9" customHeight="1">
      <c r="B288" s="131"/>
      <c r="D288" s="132" t="s">
        <v>74</v>
      </c>
      <c r="E288" s="141" t="s">
        <v>407</v>
      </c>
      <c r="F288" s="141" t="s">
        <v>408</v>
      </c>
      <c r="I288" s="134"/>
      <c r="J288" s="142">
        <f>BK288</f>
        <v>0</v>
      </c>
      <c r="L288" s="131"/>
      <c r="M288" s="136"/>
      <c r="P288" s="137">
        <f>P289</f>
        <v>0</v>
      </c>
      <c r="R288" s="137">
        <f>R289</f>
        <v>0</v>
      </c>
      <c r="T288" s="138">
        <f>T289</f>
        <v>0</v>
      </c>
      <c r="AR288" s="132" t="s">
        <v>82</v>
      </c>
      <c r="AT288" s="139" t="s">
        <v>74</v>
      </c>
      <c r="AU288" s="139" t="s">
        <v>82</v>
      </c>
      <c r="AY288" s="132" t="s">
        <v>138</v>
      </c>
      <c r="BK288" s="140">
        <f>BK289</f>
        <v>0</v>
      </c>
    </row>
    <row r="289" spans="2:65" s="1" customFormat="1" ht="24.2" customHeight="1">
      <c r="B289" s="143"/>
      <c r="C289" s="144" t="s">
        <v>340</v>
      </c>
      <c r="D289" s="144" t="s">
        <v>141</v>
      </c>
      <c r="E289" s="145" t="s">
        <v>410</v>
      </c>
      <c r="F289" s="146" t="s">
        <v>411</v>
      </c>
      <c r="G289" s="147" t="s">
        <v>207</v>
      </c>
      <c r="H289" s="148">
        <v>129.875</v>
      </c>
      <c r="I289" s="149"/>
      <c r="J289" s="150">
        <f>ROUND(I289*H289,2)</f>
        <v>0</v>
      </c>
      <c r="K289" s="151"/>
      <c r="L289" s="32"/>
      <c r="M289" s="152" t="s">
        <v>1</v>
      </c>
      <c r="N289" s="153" t="s">
        <v>41</v>
      </c>
      <c r="P289" s="154">
        <f>O289*H289</f>
        <v>0</v>
      </c>
      <c r="Q289" s="154">
        <v>0</v>
      </c>
      <c r="R289" s="154">
        <f>Q289*H289</f>
        <v>0</v>
      </c>
      <c r="S289" s="154">
        <v>0</v>
      </c>
      <c r="T289" s="155">
        <f>S289*H289</f>
        <v>0</v>
      </c>
      <c r="AR289" s="156" t="s">
        <v>145</v>
      </c>
      <c r="AT289" s="156" t="s">
        <v>141</v>
      </c>
      <c r="AU289" s="156" t="s">
        <v>88</v>
      </c>
      <c r="AY289" s="17" t="s">
        <v>138</v>
      </c>
      <c r="BE289" s="157">
        <f>IF(N289="základná",J289,0)</f>
        <v>0</v>
      </c>
      <c r="BF289" s="157">
        <f>IF(N289="znížená",J289,0)</f>
        <v>0</v>
      </c>
      <c r="BG289" s="157">
        <f>IF(N289="zákl. prenesená",J289,0)</f>
        <v>0</v>
      </c>
      <c r="BH289" s="157">
        <f>IF(N289="zníž. prenesená",J289,0)</f>
        <v>0</v>
      </c>
      <c r="BI289" s="157">
        <f>IF(N289="nulová",J289,0)</f>
        <v>0</v>
      </c>
      <c r="BJ289" s="17" t="s">
        <v>88</v>
      </c>
      <c r="BK289" s="157">
        <f>ROUND(I289*H289,2)</f>
        <v>0</v>
      </c>
      <c r="BL289" s="17" t="s">
        <v>145</v>
      </c>
      <c r="BM289" s="156" t="s">
        <v>587</v>
      </c>
    </row>
    <row r="290" spans="2:65" s="11" customFormat="1" ht="25.9" customHeight="1">
      <c r="B290" s="131"/>
      <c r="D290" s="132" t="s">
        <v>74</v>
      </c>
      <c r="E290" s="133" t="s">
        <v>221</v>
      </c>
      <c r="F290" s="133" t="s">
        <v>222</v>
      </c>
      <c r="I290" s="134"/>
      <c r="J290" s="135">
        <f>BK290</f>
        <v>0</v>
      </c>
      <c r="L290" s="131"/>
      <c r="M290" s="136"/>
      <c r="P290" s="137">
        <f>P291+P335+P361+P381+P398</f>
        <v>0</v>
      </c>
      <c r="R290" s="137">
        <f>R291+R335+R361+R381+R398</f>
        <v>6.7441646100000003</v>
      </c>
      <c r="T290" s="138">
        <f>T291+T335+T361+T381+T398</f>
        <v>0</v>
      </c>
      <c r="AR290" s="132" t="s">
        <v>88</v>
      </c>
      <c r="AT290" s="139" t="s">
        <v>74</v>
      </c>
      <c r="AU290" s="139" t="s">
        <v>75</v>
      </c>
      <c r="AY290" s="132" t="s">
        <v>138</v>
      </c>
      <c r="BK290" s="140">
        <f>BK291+BK335+BK361+BK381+BK398</f>
        <v>0</v>
      </c>
    </row>
    <row r="291" spans="2:65" s="11" customFormat="1" ht="22.9" customHeight="1">
      <c r="B291" s="131"/>
      <c r="D291" s="132" t="s">
        <v>74</v>
      </c>
      <c r="E291" s="141" t="s">
        <v>413</v>
      </c>
      <c r="F291" s="141" t="s">
        <v>414</v>
      </c>
      <c r="I291" s="134"/>
      <c r="J291" s="142">
        <f>BK291</f>
        <v>0</v>
      </c>
      <c r="L291" s="131"/>
      <c r="M291" s="136"/>
      <c r="P291" s="137">
        <f>SUM(P292:P334)</f>
        <v>0</v>
      </c>
      <c r="R291" s="137">
        <f>SUM(R292:R334)</f>
        <v>2.5010288500000004</v>
      </c>
      <c r="T291" s="138">
        <f>SUM(T292:T334)</f>
        <v>0</v>
      </c>
      <c r="AR291" s="132" t="s">
        <v>88</v>
      </c>
      <c r="AT291" s="139" t="s">
        <v>74</v>
      </c>
      <c r="AU291" s="139" t="s">
        <v>82</v>
      </c>
      <c r="AY291" s="132" t="s">
        <v>138</v>
      </c>
      <c r="BK291" s="140">
        <f>SUM(BK292:BK334)</f>
        <v>0</v>
      </c>
    </row>
    <row r="292" spans="2:65" s="1" customFormat="1" ht="24.2" customHeight="1">
      <c r="B292" s="143"/>
      <c r="C292" s="144" t="s">
        <v>7</v>
      </c>
      <c r="D292" s="144" t="s">
        <v>141</v>
      </c>
      <c r="E292" s="145" t="s">
        <v>588</v>
      </c>
      <c r="F292" s="146" t="s">
        <v>589</v>
      </c>
      <c r="G292" s="147" t="s">
        <v>144</v>
      </c>
      <c r="H292" s="148">
        <v>412.42</v>
      </c>
      <c r="I292" s="149"/>
      <c r="J292" s="150">
        <f>ROUND(I292*H292,2)</f>
        <v>0</v>
      </c>
      <c r="K292" s="151"/>
      <c r="L292" s="32"/>
      <c r="M292" s="152" t="s">
        <v>1</v>
      </c>
      <c r="N292" s="153" t="s">
        <v>41</v>
      </c>
      <c r="P292" s="154">
        <f>O292*H292</f>
        <v>0</v>
      </c>
      <c r="Q292" s="154">
        <v>0</v>
      </c>
      <c r="R292" s="154">
        <f>Q292*H292</f>
        <v>0</v>
      </c>
      <c r="S292" s="154">
        <v>0</v>
      </c>
      <c r="T292" s="155">
        <f>S292*H292</f>
        <v>0</v>
      </c>
      <c r="AR292" s="156" t="s">
        <v>228</v>
      </c>
      <c r="AT292" s="156" t="s">
        <v>141</v>
      </c>
      <c r="AU292" s="156" t="s">
        <v>88</v>
      </c>
      <c r="AY292" s="17" t="s">
        <v>138</v>
      </c>
      <c r="BE292" s="157">
        <f>IF(N292="základná",J292,0)</f>
        <v>0</v>
      </c>
      <c r="BF292" s="157">
        <f>IF(N292="znížená",J292,0)</f>
        <v>0</v>
      </c>
      <c r="BG292" s="157">
        <f>IF(N292="zákl. prenesená",J292,0)</f>
        <v>0</v>
      </c>
      <c r="BH292" s="157">
        <f>IF(N292="zníž. prenesená",J292,0)</f>
        <v>0</v>
      </c>
      <c r="BI292" s="157">
        <f>IF(N292="nulová",J292,0)</f>
        <v>0</v>
      </c>
      <c r="BJ292" s="17" t="s">
        <v>88</v>
      </c>
      <c r="BK292" s="157">
        <f>ROUND(I292*H292,2)</f>
        <v>0</v>
      </c>
      <c r="BL292" s="17" t="s">
        <v>228</v>
      </c>
      <c r="BM292" s="156" t="s">
        <v>590</v>
      </c>
    </row>
    <row r="293" spans="2:65" s="12" customFormat="1" ht="11.25">
      <c r="B293" s="158"/>
      <c r="D293" s="159" t="s">
        <v>147</v>
      </c>
      <c r="E293" s="160" t="s">
        <v>1</v>
      </c>
      <c r="F293" s="161" t="s">
        <v>503</v>
      </c>
      <c r="H293" s="162">
        <v>412.42</v>
      </c>
      <c r="I293" s="163"/>
      <c r="L293" s="158"/>
      <c r="M293" s="164"/>
      <c r="T293" s="165"/>
      <c r="AT293" s="160" t="s">
        <v>147</v>
      </c>
      <c r="AU293" s="160" t="s">
        <v>88</v>
      </c>
      <c r="AV293" s="12" t="s">
        <v>88</v>
      </c>
      <c r="AW293" s="12" t="s">
        <v>31</v>
      </c>
      <c r="AX293" s="12" t="s">
        <v>82</v>
      </c>
      <c r="AY293" s="160" t="s">
        <v>138</v>
      </c>
    </row>
    <row r="294" spans="2:65" s="1" customFormat="1" ht="16.5" customHeight="1">
      <c r="B294" s="143"/>
      <c r="C294" s="189" t="s">
        <v>348</v>
      </c>
      <c r="D294" s="189" t="s">
        <v>353</v>
      </c>
      <c r="E294" s="190" t="s">
        <v>591</v>
      </c>
      <c r="F294" s="191" t="s">
        <v>592</v>
      </c>
      <c r="G294" s="192" t="s">
        <v>207</v>
      </c>
      <c r="H294" s="193">
        <v>0.124</v>
      </c>
      <c r="I294" s="194"/>
      <c r="J294" s="195">
        <f>ROUND(I294*H294,2)</f>
        <v>0</v>
      </c>
      <c r="K294" s="196"/>
      <c r="L294" s="197"/>
      <c r="M294" s="198" t="s">
        <v>1</v>
      </c>
      <c r="N294" s="199" t="s">
        <v>41</v>
      </c>
      <c r="P294" s="154">
        <f>O294*H294</f>
        <v>0</v>
      </c>
      <c r="Q294" s="154">
        <v>1</v>
      </c>
      <c r="R294" s="154">
        <f>Q294*H294</f>
        <v>0.124</v>
      </c>
      <c r="S294" s="154">
        <v>0</v>
      </c>
      <c r="T294" s="155">
        <f>S294*H294</f>
        <v>0</v>
      </c>
      <c r="AR294" s="156" t="s">
        <v>399</v>
      </c>
      <c r="AT294" s="156" t="s">
        <v>353</v>
      </c>
      <c r="AU294" s="156" t="s">
        <v>88</v>
      </c>
      <c r="AY294" s="17" t="s">
        <v>138</v>
      </c>
      <c r="BE294" s="157">
        <f>IF(N294="základná",J294,0)</f>
        <v>0</v>
      </c>
      <c r="BF294" s="157">
        <f>IF(N294="znížená",J294,0)</f>
        <v>0</v>
      </c>
      <c r="BG294" s="157">
        <f>IF(N294="zákl. prenesená",J294,0)</f>
        <v>0</v>
      </c>
      <c r="BH294" s="157">
        <f>IF(N294="zníž. prenesená",J294,0)</f>
        <v>0</v>
      </c>
      <c r="BI294" s="157">
        <f>IF(N294="nulová",J294,0)</f>
        <v>0</v>
      </c>
      <c r="BJ294" s="17" t="s">
        <v>88</v>
      </c>
      <c r="BK294" s="157">
        <f>ROUND(I294*H294,2)</f>
        <v>0</v>
      </c>
      <c r="BL294" s="17" t="s">
        <v>228</v>
      </c>
      <c r="BM294" s="156" t="s">
        <v>593</v>
      </c>
    </row>
    <row r="295" spans="2:65" s="12" customFormat="1" ht="11.25">
      <c r="B295" s="158"/>
      <c r="D295" s="159" t="s">
        <v>147</v>
      </c>
      <c r="F295" s="161" t="s">
        <v>594</v>
      </c>
      <c r="H295" s="162">
        <v>0.124</v>
      </c>
      <c r="I295" s="163"/>
      <c r="L295" s="158"/>
      <c r="M295" s="164"/>
      <c r="T295" s="165"/>
      <c r="AT295" s="160" t="s">
        <v>147</v>
      </c>
      <c r="AU295" s="160" t="s">
        <v>88</v>
      </c>
      <c r="AV295" s="12" t="s">
        <v>88</v>
      </c>
      <c r="AW295" s="12" t="s">
        <v>3</v>
      </c>
      <c r="AX295" s="12" t="s">
        <v>82</v>
      </c>
      <c r="AY295" s="160" t="s">
        <v>138</v>
      </c>
    </row>
    <row r="296" spans="2:65" s="1" customFormat="1" ht="24.2" customHeight="1">
      <c r="B296" s="143"/>
      <c r="C296" s="144" t="s">
        <v>352</v>
      </c>
      <c r="D296" s="144" t="s">
        <v>141</v>
      </c>
      <c r="E296" s="145" t="s">
        <v>595</v>
      </c>
      <c r="F296" s="146" t="s">
        <v>596</v>
      </c>
      <c r="G296" s="147" t="s">
        <v>144</v>
      </c>
      <c r="H296" s="148">
        <v>466.22</v>
      </c>
      <c r="I296" s="149"/>
      <c r="J296" s="150">
        <f>ROUND(I296*H296,2)</f>
        <v>0</v>
      </c>
      <c r="K296" s="151"/>
      <c r="L296" s="32"/>
      <c r="M296" s="152" t="s">
        <v>1</v>
      </c>
      <c r="N296" s="153" t="s">
        <v>41</v>
      </c>
      <c r="P296" s="154">
        <f>O296*H296</f>
        <v>0</v>
      </c>
      <c r="Q296" s="154">
        <v>0</v>
      </c>
      <c r="R296" s="154">
        <f>Q296*H296</f>
        <v>0</v>
      </c>
      <c r="S296" s="154">
        <v>0</v>
      </c>
      <c r="T296" s="155">
        <f>S296*H296</f>
        <v>0</v>
      </c>
      <c r="AR296" s="156" t="s">
        <v>228</v>
      </c>
      <c r="AT296" s="156" t="s">
        <v>141</v>
      </c>
      <c r="AU296" s="156" t="s">
        <v>88</v>
      </c>
      <c r="AY296" s="17" t="s">
        <v>138</v>
      </c>
      <c r="BE296" s="157">
        <f>IF(N296="základná",J296,0)</f>
        <v>0</v>
      </c>
      <c r="BF296" s="157">
        <f>IF(N296="znížená",J296,0)</f>
        <v>0</v>
      </c>
      <c r="BG296" s="157">
        <f>IF(N296="zákl. prenesená",J296,0)</f>
        <v>0</v>
      </c>
      <c r="BH296" s="157">
        <f>IF(N296="zníž. prenesená",J296,0)</f>
        <v>0</v>
      </c>
      <c r="BI296" s="157">
        <f>IF(N296="nulová",J296,0)</f>
        <v>0</v>
      </c>
      <c r="BJ296" s="17" t="s">
        <v>88</v>
      </c>
      <c r="BK296" s="157">
        <f>ROUND(I296*H296,2)</f>
        <v>0</v>
      </c>
      <c r="BL296" s="17" t="s">
        <v>228</v>
      </c>
      <c r="BM296" s="156" t="s">
        <v>597</v>
      </c>
    </row>
    <row r="297" spans="2:65" s="14" customFormat="1" ht="11.25">
      <c r="B297" s="173"/>
      <c r="D297" s="159" t="s">
        <v>147</v>
      </c>
      <c r="E297" s="174" t="s">
        <v>1</v>
      </c>
      <c r="F297" s="175" t="s">
        <v>569</v>
      </c>
      <c r="H297" s="174" t="s">
        <v>1</v>
      </c>
      <c r="I297" s="176"/>
      <c r="L297" s="173"/>
      <c r="M297" s="177"/>
      <c r="T297" s="178"/>
      <c r="AT297" s="174" t="s">
        <v>147</v>
      </c>
      <c r="AU297" s="174" t="s">
        <v>88</v>
      </c>
      <c r="AV297" s="14" t="s">
        <v>82</v>
      </c>
      <c r="AW297" s="14" t="s">
        <v>31</v>
      </c>
      <c r="AX297" s="14" t="s">
        <v>75</v>
      </c>
      <c r="AY297" s="174" t="s">
        <v>138</v>
      </c>
    </row>
    <row r="298" spans="2:65" s="12" customFormat="1" ht="11.25">
      <c r="B298" s="158"/>
      <c r="D298" s="159" t="s">
        <v>147</v>
      </c>
      <c r="E298" s="160" t="s">
        <v>1</v>
      </c>
      <c r="F298" s="161" t="s">
        <v>570</v>
      </c>
      <c r="H298" s="162">
        <v>22.33</v>
      </c>
      <c r="I298" s="163"/>
      <c r="L298" s="158"/>
      <c r="M298" s="164"/>
      <c r="T298" s="165"/>
      <c r="AT298" s="160" t="s">
        <v>147</v>
      </c>
      <c r="AU298" s="160" t="s">
        <v>88</v>
      </c>
      <c r="AV298" s="12" t="s">
        <v>88</v>
      </c>
      <c r="AW298" s="12" t="s">
        <v>31</v>
      </c>
      <c r="AX298" s="12" t="s">
        <v>75</v>
      </c>
      <c r="AY298" s="160" t="s">
        <v>138</v>
      </c>
    </row>
    <row r="299" spans="2:65" s="12" customFormat="1" ht="11.25">
      <c r="B299" s="158"/>
      <c r="D299" s="159" t="s">
        <v>147</v>
      </c>
      <c r="E299" s="160" t="s">
        <v>1</v>
      </c>
      <c r="F299" s="161" t="s">
        <v>571</v>
      </c>
      <c r="H299" s="162">
        <v>13.04</v>
      </c>
      <c r="I299" s="163"/>
      <c r="L299" s="158"/>
      <c r="M299" s="164"/>
      <c r="T299" s="165"/>
      <c r="AT299" s="160" t="s">
        <v>147</v>
      </c>
      <c r="AU299" s="160" t="s">
        <v>88</v>
      </c>
      <c r="AV299" s="12" t="s">
        <v>88</v>
      </c>
      <c r="AW299" s="12" t="s">
        <v>31</v>
      </c>
      <c r="AX299" s="12" t="s">
        <v>75</v>
      </c>
      <c r="AY299" s="160" t="s">
        <v>138</v>
      </c>
    </row>
    <row r="300" spans="2:65" s="12" customFormat="1" ht="11.25">
      <c r="B300" s="158"/>
      <c r="D300" s="159" t="s">
        <v>147</v>
      </c>
      <c r="E300" s="160" t="s">
        <v>1</v>
      </c>
      <c r="F300" s="161" t="s">
        <v>572</v>
      </c>
      <c r="H300" s="162">
        <v>1.7</v>
      </c>
      <c r="I300" s="163"/>
      <c r="L300" s="158"/>
      <c r="M300" s="164"/>
      <c r="T300" s="165"/>
      <c r="AT300" s="160" t="s">
        <v>147</v>
      </c>
      <c r="AU300" s="160" t="s">
        <v>88</v>
      </c>
      <c r="AV300" s="12" t="s">
        <v>88</v>
      </c>
      <c r="AW300" s="12" t="s">
        <v>31</v>
      </c>
      <c r="AX300" s="12" t="s">
        <v>75</v>
      </c>
      <c r="AY300" s="160" t="s">
        <v>138</v>
      </c>
    </row>
    <row r="301" spans="2:65" s="12" customFormat="1" ht="11.25">
      <c r="B301" s="158"/>
      <c r="D301" s="159" t="s">
        <v>147</v>
      </c>
      <c r="E301" s="160" t="s">
        <v>1</v>
      </c>
      <c r="F301" s="161" t="s">
        <v>573</v>
      </c>
      <c r="H301" s="162">
        <v>1.06</v>
      </c>
      <c r="I301" s="163"/>
      <c r="L301" s="158"/>
      <c r="M301" s="164"/>
      <c r="T301" s="165"/>
      <c r="AT301" s="160" t="s">
        <v>147</v>
      </c>
      <c r="AU301" s="160" t="s">
        <v>88</v>
      </c>
      <c r="AV301" s="12" t="s">
        <v>88</v>
      </c>
      <c r="AW301" s="12" t="s">
        <v>31</v>
      </c>
      <c r="AX301" s="12" t="s">
        <v>75</v>
      </c>
      <c r="AY301" s="160" t="s">
        <v>138</v>
      </c>
    </row>
    <row r="302" spans="2:65" s="12" customFormat="1" ht="11.25">
      <c r="B302" s="158"/>
      <c r="D302" s="159" t="s">
        <v>147</v>
      </c>
      <c r="E302" s="160" t="s">
        <v>1</v>
      </c>
      <c r="F302" s="161" t="s">
        <v>574</v>
      </c>
      <c r="H302" s="162">
        <v>12.91</v>
      </c>
      <c r="I302" s="163"/>
      <c r="L302" s="158"/>
      <c r="M302" s="164"/>
      <c r="T302" s="165"/>
      <c r="AT302" s="160" t="s">
        <v>147</v>
      </c>
      <c r="AU302" s="160" t="s">
        <v>88</v>
      </c>
      <c r="AV302" s="12" t="s">
        <v>88</v>
      </c>
      <c r="AW302" s="12" t="s">
        <v>31</v>
      </c>
      <c r="AX302" s="12" t="s">
        <v>75</v>
      </c>
      <c r="AY302" s="160" t="s">
        <v>138</v>
      </c>
    </row>
    <row r="303" spans="2:65" s="12" customFormat="1" ht="11.25">
      <c r="B303" s="158"/>
      <c r="D303" s="159" t="s">
        <v>147</v>
      </c>
      <c r="E303" s="160" t="s">
        <v>1</v>
      </c>
      <c r="F303" s="161" t="s">
        <v>575</v>
      </c>
      <c r="H303" s="162">
        <v>1.7</v>
      </c>
      <c r="I303" s="163"/>
      <c r="L303" s="158"/>
      <c r="M303" s="164"/>
      <c r="T303" s="165"/>
      <c r="AT303" s="160" t="s">
        <v>147</v>
      </c>
      <c r="AU303" s="160" t="s">
        <v>88</v>
      </c>
      <c r="AV303" s="12" t="s">
        <v>88</v>
      </c>
      <c r="AW303" s="12" t="s">
        <v>31</v>
      </c>
      <c r="AX303" s="12" t="s">
        <v>75</v>
      </c>
      <c r="AY303" s="160" t="s">
        <v>138</v>
      </c>
    </row>
    <row r="304" spans="2:65" s="12" customFormat="1" ht="11.25">
      <c r="B304" s="158"/>
      <c r="D304" s="159" t="s">
        <v>147</v>
      </c>
      <c r="E304" s="160" t="s">
        <v>1</v>
      </c>
      <c r="F304" s="161" t="s">
        <v>576</v>
      </c>
      <c r="H304" s="162">
        <v>1.06</v>
      </c>
      <c r="I304" s="163"/>
      <c r="L304" s="158"/>
      <c r="M304" s="164"/>
      <c r="T304" s="165"/>
      <c r="AT304" s="160" t="s">
        <v>147</v>
      </c>
      <c r="AU304" s="160" t="s">
        <v>88</v>
      </c>
      <c r="AV304" s="12" t="s">
        <v>88</v>
      </c>
      <c r="AW304" s="12" t="s">
        <v>31</v>
      </c>
      <c r="AX304" s="12" t="s">
        <v>75</v>
      </c>
      <c r="AY304" s="160" t="s">
        <v>138</v>
      </c>
    </row>
    <row r="305" spans="2:65" s="12" customFormat="1" ht="11.25">
      <c r="B305" s="158"/>
      <c r="D305" s="159" t="s">
        <v>147</v>
      </c>
      <c r="E305" s="160" t="s">
        <v>1</v>
      </c>
      <c r="F305" s="161" t="s">
        <v>598</v>
      </c>
      <c r="H305" s="162">
        <v>412.42</v>
      </c>
      <c r="I305" s="163"/>
      <c r="L305" s="158"/>
      <c r="M305" s="164"/>
      <c r="T305" s="165"/>
      <c r="AT305" s="160" t="s">
        <v>147</v>
      </c>
      <c r="AU305" s="160" t="s">
        <v>88</v>
      </c>
      <c r="AV305" s="12" t="s">
        <v>88</v>
      </c>
      <c r="AW305" s="12" t="s">
        <v>31</v>
      </c>
      <c r="AX305" s="12" t="s">
        <v>75</v>
      </c>
      <c r="AY305" s="160" t="s">
        <v>138</v>
      </c>
    </row>
    <row r="306" spans="2:65" s="13" customFormat="1" ht="11.25">
      <c r="B306" s="166"/>
      <c r="D306" s="159" t="s">
        <v>147</v>
      </c>
      <c r="E306" s="167" t="s">
        <v>1</v>
      </c>
      <c r="F306" s="168" t="s">
        <v>150</v>
      </c>
      <c r="H306" s="169">
        <v>466.22</v>
      </c>
      <c r="I306" s="170"/>
      <c r="L306" s="166"/>
      <c r="M306" s="171"/>
      <c r="T306" s="172"/>
      <c r="AT306" s="167" t="s">
        <v>147</v>
      </c>
      <c r="AU306" s="167" t="s">
        <v>88</v>
      </c>
      <c r="AV306" s="13" t="s">
        <v>95</v>
      </c>
      <c r="AW306" s="13" t="s">
        <v>31</v>
      </c>
      <c r="AX306" s="13" t="s">
        <v>82</v>
      </c>
      <c r="AY306" s="167" t="s">
        <v>138</v>
      </c>
    </row>
    <row r="307" spans="2:65" s="1" customFormat="1" ht="24.2" customHeight="1">
      <c r="B307" s="143"/>
      <c r="C307" s="189" t="s">
        <v>358</v>
      </c>
      <c r="D307" s="189" t="s">
        <v>353</v>
      </c>
      <c r="E307" s="190" t="s">
        <v>599</v>
      </c>
      <c r="F307" s="191" t="s">
        <v>600</v>
      </c>
      <c r="G307" s="192" t="s">
        <v>144</v>
      </c>
      <c r="H307" s="193">
        <v>536.15300000000002</v>
      </c>
      <c r="I307" s="194"/>
      <c r="J307" s="195">
        <f>ROUND(I307*H307,2)</f>
        <v>0</v>
      </c>
      <c r="K307" s="196"/>
      <c r="L307" s="197"/>
      <c r="M307" s="198" t="s">
        <v>1</v>
      </c>
      <c r="N307" s="199" t="s">
        <v>41</v>
      </c>
      <c r="P307" s="154">
        <f>O307*H307</f>
        <v>0</v>
      </c>
      <c r="Q307" s="154">
        <v>1E-4</v>
      </c>
      <c r="R307" s="154">
        <f>Q307*H307</f>
        <v>5.3615300000000005E-2</v>
      </c>
      <c r="S307" s="154">
        <v>0</v>
      </c>
      <c r="T307" s="155">
        <f>S307*H307</f>
        <v>0</v>
      </c>
      <c r="AR307" s="156" t="s">
        <v>399</v>
      </c>
      <c r="AT307" s="156" t="s">
        <v>353</v>
      </c>
      <c r="AU307" s="156" t="s">
        <v>88</v>
      </c>
      <c r="AY307" s="17" t="s">
        <v>138</v>
      </c>
      <c r="BE307" s="157">
        <f>IF(N307="základná",J307,0)</f>
        <v>0</v>
      </c>
      <c r="BF307" s="157">
        <f>IF(N307="znížená",J307,0)</f>
        <v>0</v>
      </c>
      <c r="BG307" s="157">
        <f>IF(N307="zákl. prenesená",J307,0)</f>
        <v>0</v>
      </c>
      <c r="BH307" s="157">
        <f>IF(N307="zníž. prenesená",J307,0)</f>
        <v>0</v>
      </c>
      <c r="BI307" s="157">
        <f>IF(N307="nulová",J307,0)</f>
        <v>0</v>
      </c>
      <c r="BJ307" s="17" t="s">
        <v>88</v>
      </c>
      <c r="BK307" s="157">
        <f>ROUND(I307*H307,2)</f>
        <v>0</v>
      </c>
      <c r="BL307" s="17" t="s">
        <v>228</v>
      </c>
      <c r="BM307" s="156" t="s">
        <v>601</v>
      </c>
    </row>
    <row r="308" spans="2:65" s="14" customFormat="1" ht="11.25">
      <c r="B308" s="173"/>
      <c r="D308" s="159" t="s">
        <v>147</v>
      </c>
      <c r="E308" s="174" t="s">
        <v>1</v>
      </c>
      <c r="F308" s="175" t="s">
        <v>569</v>
      </c>
      <c r="H308" s="174" t="s">
        <v>1</v>
      </c>
      <c r="I308" s="176"/>
      <c r="L308" s="173"/>
      <c r="M308" s="177"/>
      <c r="T308" s="178"/>
      <c r="AT308" s="174" t="s">
        <v>147</v>
      </c>
      <c r="AU308" s="174" t="s">
        <v>88</v>
      </c>
      <c r="AV308" s="14" t="s">
        <v>82</v>
      </c>
      <c r="AW308" s="14" t="s">
        <v>31</v>
      </c>
      <c r="AX308" s="14" t="s">
        <v>75</v>
      </c>
      <c r="AY308" s="174" t="s">
        <v>138</v>
      </c>
    </row>
    <row r="309" spans="2:65" s="12" customFormat="1" ht="11.25">
      <c r="B309" s="158"/>
      <c r="D309" s="159" t="s">
        <v>147</v>
      </c>
      <c r="E309" s="160" t="s">
        <v>1</v>
      </c>
      <c r="F309" s="161" t="s">
        <v>570</v>
      </c>
      <c r="H309" s="162">
        <v>22.33</v>
      </c>
      <c r="I309" s="163"/>
      <c r="L309" s="158"/>
      <c r="M309" s="164"/>
      <c r="T309" s="165"/>
      <c r="AT309" s="160" t="s">
        <v>147</v>
      </c>
      <c r="AU309" s="160" t="s">
        <v>88</v>
      </c>
      <c r="AV309" s="12" t="s">
        <v>88</v>
      </c>
      <c r="AW309" s="12" t="s">
        <v>31</v>
      </c>
      <c r="AX309" s="12" t="s">
        <v>75</v>
      </c>
      <c r="AY309" s="160" t="s">
        <v>138</v>
      </c>
    </row>
    <row r="310" spans="2:65" s="12" customFormat="1" ht="11.25">
      <c r="B310" s="158"/>
      <c r="D310" s="159" t="s">
        <v>147</v>
      </c>
      <c r="E310" s="160" t="s">
        <v>1</v>
      </c>
      <c r="F310" s="161" t="s">
        <v>571</v>
      </c>
      <c r="H310" s="162">
        <v>13.04</v>
      </c>
      <c r="I310" s="163"/>
      <c r="L310" s="158"/>
      <c r="M310" s="164"/>
      <c r="T310" s="165"/>
      <c r="AT310" s="160" t="s">
        <v>147</v>
      </c>
      <c r="AU310" s="160" t="s">
        <v>88</v>
      </c>
      <c r="AV310" s="12" t="s">
        <v>88</v>
      </c>
      <c r="AW310" s="12" t="s">
        <v>31</v>
      </c>
      <c r="AX310" s="12" t="s">
        <v>75</v>
      </c>
      <c r="AY310" s="160" t="s">
        <v>138</v>
      </c>
    </row>
    <row r="311" spans="2:65" s="12" customFormat="1" ht="11.25">
      <c r="B311" s="158"/>
      <c r="D311" s="159" t="s">
        <v>147</v>
      </c>
      <c r="E311" s="160" t="s">
        <v>1</v>
      </c>
      <c r="F311" s="161" t="s">
        <v>572</v>
      </c>
      <c r="H311" s="162">
        <v>1.7</v>
      </c>
      <c r="I311" s="163"/>
      <c r="L311" s="158"/>
      <c r="M311" s="164"/>
      <c r="T311" s="165"/>
      <c r="AT311" s="160" t="s">
        <v>147</v>
      </c>
      <c r="AU311" s="160" t="s">
        <v>88</v>
      </c>
      <c r="AV311" s="12" t="s">
        <v>88</v>
      </c>
      <c r="AW311" s="12" t="s">
        <v>31</v>
      </c>
      <c r="AX311" s="12" t="s">
        <v>75</v>
      </c>
      <c r="AY311" s="160" t="s">
        <v>138</v>
      </c>
    </row>
    <row r="312" spans="2:65" s="12" customFormat="1" ht="11.25">
      <c r="B312" s="158"/>
      <c r="D312" s="159" t="s">
        <v>147</v>
      </c>
      <c r="E312" s="160" t="s">
        <v>1</v>
      </c>
      <c r="F312" s="161" t="s">
        <v>573</v>
      </c>
      <c r="H312" s="162">
        <v>1.06</v>
      </c>
      <c r="I312" s="163"/>
      <c r="L312" s="158"/>
      <c r="M312" s="164"/>
      <c r="T312" s="165"/>
      <c r="AT312" s="160" t="s">
        <v>147</v>
      </c>
      <c r="AU312" s="160" t="s">
        <v>88</v>
      </c>
      <c r="AV312" s="12" t="s">
        <v>88</v>
      </c>
      <c r="AW312" s="12" t="s">
        <v>31</v>
      </c>
      <c r="AX312" s="12" t="s">
        <v>75</v>
      </c>
      <c r="AY312" s="160" t="s">
        <v>138</v>
      </c>
    </row>
    <row r="313" spans="2:65" s="12" customFormat="1" ht="11.25">
      <c r="B313" s="158"/>
      <c r="D313" s="159" t="s">
        <v>147</v>
      </c>
      <c r="E313" s="160" t="s">
        <v>1</v>
      </c>
      <c r="F313" s="161" t="s">
        <v>574</v>
      </c>
      <c r="H313" s="162">
        <v>12.91</v>
      </c>
      <c r="I313" s="163"/>
      <c r="L313" s="158"/>
      <c r="M313" s="164"/>
      <c r="T313" s="165"/>
      <c r="AT313" s="160" t="s">
        <v>147</v>
      </c>
      <c r="AU313" s="160" t="s">
        <v>88</v>
      </c>
      <c r="AV313" s="12" t="s">
        <v>88</v>
      </c>
      <c r="AW313" s="12" t="s">
        <v>31</v>
      </c>
      <c r="AX313" s="12" t="s">
        <v>75</v>
      </c>
      <c r="AY313" s="160" t="s">
        <v>138</v>
      </c>
    </row>
    <row r="314" spans="2:65" s="12" customFormat="1" ht="11.25">
      <c r="B314" s="158"/>
      <c r="D314" s="159" t="s">
        <v>147</v>
      </c>
      <c r="E314" s="160" t="s">
        <v>1</v>
      </c>
      <c r="F314" s="161" t="s">
        <v>575</v>
      </c>
      <c r="H314" s="162">
        <v>1.7</v>
      </c>
      <c r="I314" s="163"/>
      <c r="L314" s="158"/>
      <c r="M314" s="164"/>
      <c r="T314" s="165"/>
      <c r="AT314" s="160" t="s">
        <v>147</v>
      </c>
      <c r="AU314" s="160" t="s">
        <v>88</v>
      </c>
      <c r="AV314" s="12" t="s">
        <v>88</v>
      </c>
      <c r="AW314" s="12" t="s">
        <v>31</v>
      </c>
      <c r="AX314" s="12" t="s">
        <v>75</v>
      </c>
      <c r="AY314" s="160" t="s">
        <v>138</v>
      </c>
    </row>
    <row r="315" spans="2:65" s="12" customFormat="1" ht="11.25">
      <c r="B315" s="158"/>
      <c r="D315" s="159" t="s">
        <v>147</v>
      </c>
      <c r="E315" s="160" t="s">
        <v>1</v>
      </c>
      <c r="F315" s="161" t="s">
        <v>576</v>
      </c>
      <c r="H315" s="162">
        <v>1.06</v>
      </c>
      <c r="I315" s="163"/>
      <c r="L315" s="158"/>
      <c r="M315" s="164"/>
      <c r="T315" s="165"/>
      <c r="AT315" s="160" t="s">
        <v>147</v>
      </c>
      <c r="AU315" s="160" t="s">
        <v>88</v>
      </c>
      <c r="AV315" s="12" t="s">
        <v>88</v>
      </c>
      <c r="AW315" s="12" t="s">
        <v>31</v>
      </c>
      <c r="AX315" s="12" t="s">
        <v>75</v>
      </c>
      <c r="AY315" s="160" t="s">
        <v>138</v>
      </c>
    </row>
    <row r="316" spans="2:65" s="13" customFormat="1" ht="11.25">
      <c r="B316" s="166"/>
      <c r="D316" s="159" t="s">
        <v>147</v>
      </c>
      <c r="E316" s="167" t="s">
        <v>1</v>
      </c>
      <c r="F316" s="168" t="s">
        <v>150</v>
      </c>
      <c r="H316" s="169">
        <v>53.800000000000011</v>
      </c>
      <c r="I316" s="170"/>
      <c r="L316" s="166"/>
      <c r="M316" s="171"/>
      <c r="T316" s="172"/>
      <c r="AT316" s="167" t="s">
        <v>147</v>
      </c>
      <c r="AU316" s="167" t="s">
        <v>88</v>
      </c>
      <c r="AV316" s="13" t="s">
        <v>95</v>
      </c>
      <c r="AW316" s="13" t="s">
        <v>31</v>
      </c>
      <c r="AX316" s="13" t="s">
        <v>75</v>
      </c>
      <c r="AY316" s="167" t="s">
        <v>138</v>
      </c>
    </row>
    <row r="317" spans="2:65" s="12" customFormat="1" ht="11.25">
      <c r="B317" s="158"/>
      <c r="D317" s="159" t="s">
        <v>147</v>
      </c>
      <c r="E317" s="160" t="s">
        <v>1</v>
      </c>
      <c r="F317" s="161" t="s">
        <v>598</v>
      </c>
      <c r="H317" s="162">
        <v>412.42</v>
      </c>
      <c r="I317" s="163"/>
      <c r="L317" s="158"/>
      <c r="M317" s="164"/>
      <c r="T317" s="165"/>
      <c r="AT317" s="160" t="s">
        <v>147</v>
      </c>
      <c r="AU317" s="160" t="s">
        <v>88</v>
      </c>
      <c r="AV317" s="12" t="s">
        <v>88</v>
      </c>
      <c r="AW317" s="12" t="s">
        <v>31</v>
      </c>
      <c r="AX317" s="12" t="s">
        <v>75</v>
      </c>
      <c r="AY317" s="160" t="s">
        <v>138</v>
      </c>
    </row>
    <row r="318" spans="2:65" s="15" customFormat="1" ht="11.25">
      <c r="B318" s="182"/>
      <c r="D318" s="159" t="s">
        <v>147</v>
      </c>
      <c r="E318" s="183" t="s">
        <v>1</v>
      </c>
      <c r="F318" s="184" t="s">
        <v>269</v>
      </c>
      <c r="H318" s="185">
        <v>466.22</v>
      </c>
      <c r="I318" s="186"/>
      <c r="L318" s="182"/>
      <c r="M318" s="187"/>
      <c r="T318" s="188"/>
      <c r="AT318" s="183" t="s">
        <v>147</v>
      </c>
      <c r="AU318" s="183" t="s">
        <v>88</v>
      </c>
      <c r="AV318" s="15" t="s">
        <v>145</v>
      </c>
      <c r="AW318" s="15" t="s">
        <v>31</v>
      </c>
      <c r="AX318" s="15" t="s">
        <v>82</v>
      </c>
      <c r="AY318" s="183" t="s">
        <v>138</v>
      </c>
    </row>
    <row r="319" spans="2:65" s="12" customFormat="1" ht="11.25">
      <c r="B319" s="158"/>
      <c r="D319" s="159" t="s">
        <v>147</v>
      </c>
      <c r="F319" s="161" t="s">
        <v>602</v>
      </c>
      <c r="H319" s="162">
        <v>536.15300000000002</v>
      </c>
      <c r="I319" s="163"/>
      <c r="L319" s="158"/>
      <c r="M319" s="164"/>
      <c r="T319" s="165"/>
      <c r="AT319" s="160" t="s">
        <v>147</v>
      </c>
      <c r="AU319" s="160" t="s">
        <v>88</v>
      </c>
      <c r="AV319" s="12" t="s">
        <v>88</v>
      </c>
      <c r="AW319" s="12" t="s">
        <v>3</v>
      </c>
      <c r="AX319" s="12" t="s">
        <v>82</v>
      </c>
      <c r="AY319" s="160" t="s">
        <v>138</v>
      </c>
    </row>
    <row r="320" spans="2:65" s="1" customFormat="1" ht="24.2" customHeight="1">
      <c r="B320" s="143"/>
      <c r="C320" s="144" t="s">
        <v>362</v>
      </c>
      <c r="D320" s="144" t="s">
        <v>141</v>
      </c>
      <c r="E320" s="145" t="s">
        <v>603</v>
      </c>
      <c r="F320" s="146" t="s">
        <v>604</v>
      </c>
      <c r="G320" s="147" t="s">
        <v>144</v>
      </c>
      <c r="H320" s="148">
        <v>412.42</v>
      </c>
      <c r="I320" s="149"/>
      <c r="J320" s="150">
        <f>ROUND(I320*H320,2)</f>
        <v>0</v>
      </c>
      <c r="K320" s="151"/>
      <c r="L320" s="32"/>
      <c r="M320" s="152" t="s">
        <v>1</v>
      </c>
      <c r="N320" s="153" t="s">
        <v>41</v>
      </c>
      <c r="P320" s="154">
        <f>O320*H320</f>
        <v>0</v>
      </c>
      <c r="Q320" s="154">
        <v>5.4000000000000001E-4</v>
      </c>
      <c r="R320" s="154">
        <f>Q320*H320</f>
        <v>0.22270680000000001</v>
      </c>
      <c r="S320" s="154">
        <v>0</v>
      </c>
      <c r="T320" s="155">
        <f>S320*H320</f>
        <v>0</v>
      </c>
      <c r="AR320" s="156" t="s">
        <v>228</v>
      </c>
      <c r="AT320" s="156" t="s">
        <v>141</v>
      </c>
      <c r="AU320" s="156" t="s">
        <v>88</v>
      </c>
      <c r="AY320" s="17" t="s">
        <v>138</v>
      </c>
      <c r="BE320" s="157">
        <f>IF(N320="základná",J320,0)</f>
        <v>0</v>
      </c>
      <c r="BF320" s="157">
        <f>IF(N320="znížená",J320,0)</f>
        <v>0</v>
      </c>
      <c r="BG320" s="157">
        <f>IF(N320="zákl. prenesená",J320,0)</f>
        <v>0</v>
      </c>
      <c r="BH320" s="157">
        <f>IF(N320="zníž. prenesená",J320,0)</f>
        <v>0</v>
      </c>
      <c r="BI320" s="157">
        <f>IF(N320="nulová",J320,0)</f>
        <v>0</v>
      </c>
      <c r="BJ320" s="17" t="s">
        <v>88</v>
      </c>
      <c r="BK320" s="157">
        <f>ROUND(I320*H320,2)</f>
        <v>0</v>
      </c>
      <c r="BL320" s="17" t="s">
        <v>228</v>
      </c>
      <c r="BM320" s="156" t="s">
        <v>605</v>
      </c>
    </row>
    <row r="321" spans="2:65" s="12" customFormat="1" ht="11.25">
      <c r="B321" s="158"/>
      <c r="D321" s="159" t="s">
        <v>147</v>
      </c>
      <c r="E321" s="160" t="s">
        <v>1</v>
      </c>
      <c r="F321" s="161" t="s">
        <v>503</v>
      </c>
      <c r="H321" s="162">
        <v>412.42</v>
      </c>
      <c r="I321" s="163"/>
      <c r="L321" s="158"/>
      <c r="M321" s="164"/>
      <c r="T321" s="165"/>
      <c r="AT321" s="160" t="s">
        <v>147</v>
      </c>
      <c r="AU321" s="160" t="s">
        <v>88</v>
      </c>
      <c r="AV321" s="12" t="s">
        <v>88</v>
      </c>
      <c r="AW321" s="12" t="s">
        <v>31</v>
      </c>
      <c r="AX321" s="12" t="s">
        <v>82</v>
      </c>
      <c r="AY321" s="160" t="s">
        <v>138</v>
      </c>
    </row>
    <row r="322" spans="2:65" s="1" customFormat="1" ht="24.2" customHeight="1">
      <c r="B322" s="143"/>
      <c r="C322" s="189" t="s">
        <v>368</v>
      </c>
      <c r="D322" s="189" t="s">
        <v>353</v>
      </c>
      <c r="E322" s="190" t="s">
        <v>606</v>
      </c>
      <c r="F322" s="191" t="s">
        <v>607</v>
      </c>
      <c r="G322" s="192" t="s">
        <v>144</v>
      </c>
      <c r="H322" s="193">
        <v>474.28300000000002</v>
      </c>
      <c r="I322" s="194"/>
      <c r="J322" s="195">
        <f>ROUND(I322*H322,2)</f>
        <v>0</v>
      </c>
      <c r="K322" s="196"/>
      <c r="L322" s="197"/>
      <c r="M322" s="198" t="s">
        <v>1</v>
      </c>
      <c r="N322" s="199" t="s">
        <v>41</v>
      </c>
      <c r="P322" s="154">
        <f>O322*H322</f>
        <v>0</v>
      </c>
      <c r="Q322" s="154">
        <v>4.2500000000000003E-3</v>
      </c>
      <c r="R322" s="154">
        <f>Q322*H322</f>
        <v>2.0157027500000004</v>
      </c>
      <c r="S322" s="154">
        <v>0</v>
      </c>
      <c r="T322" s="155">
        <f>S322*H322</f>
        <v>0</v>
      </c>
      <c r="AR322" s="156" t="s">
        <v>399</v>
      </c>
      <c r="AT322" s="156" t="s">
        <v>353</v>
      </c>
      <c r="AU322" s="156" t="s">
        <v>88</v>
      </c>
      <c r="AY322" s="17" t="s">
        <v>138</v>
      </c>
      <c r="BE322" s="157">
        <f>IF(N322="základná",J322,0)</f>
        <v>0</v>
      </c>
      <c r="BF322" s="157">
        <f>IF(N322="znížená",J322,0)</f>
        <v>0</v>
      </c>
      <c r="BG322" s="157">
        <f>IF(N322="zákl. prenesená",J322,0)</f>
        <v>0</v>
      </c>
      <c r="BH322" s="157">
        <f>IF(N322="zníž. prenesená",J322,0)</f>
        <v>0</v>
      </c>
      <c r="BI322" s="157">
        <f>IF(N322="nulová",J322,0)</f>
        <v>0</v>
      </c>
      <c r="BJ322" s="17" t="s">
        <v>88</v>
      </c>
      <c r="BK322" s="157">
        <f>ROUND(I322*H322,2)</f>
        <v>0</v>
      </c>
      <c r="BL322" s="17" t="s">
        <v>228</v>
      </c>
      <c r="BM322" s="156" t="s">
        <v>608</v>
      </c>
    </row>
    <row r="323" spans="2:65" s="12" customFormat="1" ht="11.25">
      <c r="B323" s="158"/>
      <c r="D323" s="159" t="s">
        <v>147</v>
      </c>
      <c r="F323" s="161" t="s">
        <v>609</v>
      </c>
      <c r="H323" s="162">
        <v>474.28300000000002</v>
      </c>
      <c r="I323" s="163"/>
      <c r="L323" s="158"/>
      <c r="M323" s="164"/>
      <c r="T323" s="165"/>
      <c r="AT323" s="160" t="s">
        <v>147</v>
      </c>
      <c r="AU323" s="160" t="s">
        <v>88</v>
      </c>
      <c r="AV323" s="12" t="s">
        <v>88</v>
      </c>
      <c r="AW323" s="12" t="s">
        <v>3</v>
      </c>
      <c r="AX323" s="12" t="s">
        <v>82</v>
      </c>
      <c r="AY323" s="160" t="s">
        <v>138</v>
      </c>
    </row>
    <row r="324" spans="2:65" s="1" customFormat="1" ht="24.2" customHeight="1">
      <c r="B324" s="143"/>
      <c r="C324" s="144" t="s">
        <v>373</v>
      </c>
      <c r="D324" s="144" t="s">
        <v>141</v>
      </c>
      <c r="E324" s="145" t="s">
        <v>610</v>
      </c>
      <c r="F324" s="146" t="s">
        <v>611</v>
      </c>
      <c r="G324" s="147" t="s">
        <v>144</v>
      </c>
      <c r="H324" s="148">
        <v>53.8</v>
      </c>
      <c r="I324" s="149"/>
      <c r="J324" s="150">
        <f>ROUND(I324*H324,2)</f>
        <v>0</v>
      </c>
      <c r="K324" s="151"/>
      <c r="L324" s="32"/>
      <c r="M324" s="152" t="s">
        <v>1</v>
      </c>
      <c r="N324" s="153" t="s">
        <v>41</v>
      </c>
      <c r="P324" s="154">
        <f>O324*H324</f>
        <v>0</v>
      </c>
      <c r="Q324" s="154">
        <v>1.58E-3</v>
      </c>
      <c r="R324" s="154">
        <f>Q324*H324</f>
        <v>8.5003999999999996E-2</v>
      </c>
      <c r="S324" s="154">
        <v>0</v>
      </c>
      <c r="T324" s="155">
        <f>S324*H324</f>
        <v>0</v>
      </c>
      <c r="AR324" s="156" t="s">
        <v>228</v>
      </c>
      <c r="AT324" s="156" t="s">
        <v>141</v>
      </c>
      <c r="AU324" s="156" t="s">
        <v>88</v>
      </c>
      <c r="AY324" s="17" t="s">
        <v>138</v>
      </c>
      <c r="BE324" s="157">
        <f>IF(N324="základná",J324,0)</f>
        <v>0</v>
      </c>
      <c r="BF324" s="157">
        <f>IF(N324="znížená",J324,0)</f>
        <v>0</v>
      </c>
      <c r="BG324" s="157">
        <f>IF(N324="zákl. prenesená",J324,0)</f>
        <v>0</v>
      </c>
      <c r="BH324" s="157">
        <f>IF(N324="zníž. prenesená",J324,0)</f>
        <v>0</v>
      </c>
      <c r="BI324" s="157">
        <f>IF(N324="nulová",J324,0)</f>
        <v>0</v>
      </c>
      <c r="BJ324" s="17" t="s">
        <v>88</v>
      </c>
      <c r="BK324" s="157">
        <f>ROUND(I324*H324,2)</f>
        <v>0</v>
      </c>
      <c r="BL324" s="17" t="s">
        <v>228</v>
      </c>
      <c r="BM324" s="156" t="s">
        <v>612</v>
      </c>
    </row>
    <row r="325" spans="2:65" s="14" customFormat="1" ht="11.25">
      <c r="B325" s="173"/>
      <c r="D325" s="159" t="s">
        <v>147</v>
      </c>
      <c r="E325" s="174" t="s">
        <v>1</v>
      </c>
      <c r="F325" s="175" t="s">
        <v>569</v>
      </c>
      <c r="H325" s="174" t="s">
        <v>1</v>
      </c>
      <c r="I325" s="176"/>
      <c r="L325" s="173"/>
      <c r="M325" s="177"/>
      <c r="T325" s="178"/>
      <c r="AT325" s="174" t="s">
        <v>147</v>
      </c>
      <c r="AU325" s="174" t="s">
        <v>88</v>
      </c>
      <c r="AV325" s="14" t="s">
        <v>82</v>
      </c>
      <c r="AW325" s="14" t="s">
        <v>31</v>
      </c>
      <c r="AX325" s="14" t="s">
        <v>75</v>
      </c>
      <c r="AY325" s="174" t="s">
        <v>138</v>
      </c>
    </row>
    <row r="326" spans="2:65" s="12" customFormat="1" ht="11.25">
      <c r="B326" s="158"/>
      <c r="D326" s="159" t="s">
        <v>147</v>
      </c>
      <c r="E326" s="160" t="s">
        <v>1</v>
      </c>
      <c r="F326" s="161" t="s">
        <v>570</v>
      </c>
      <c r="H326" s="162">
        <v>22.33</v>
      </c>
      <c r="I326" s="163"/>
      <c r="L326" s="158"/>
      <c r="M326" s="164"/>
      <c r="T326" s="165"/>
      <c r="AT326" s="160" t="s">
        <v>147</v>
      </c>
      <c r="AU326" s="160" t="s">
        <v>88</v>
      </c>
      <c r="AV326" s="12" t="s">
        <v>88</v>
      </c>
      <c r="AW326" s="12" t="s">
        <v>31</v>
      </c>
      <c r="AX326" s="12" t="s">
        <v>75</v>
      </c>
      <c r="AY326" s="160" t="s">
        <v>138</v>
      </c>
    </row>
    <row r="327" spans="2:65" s="12" customFormat="1" ht="11.25">
      <c r="B327" s="158"/>
      <c r="D327" s="159" t="s">
        <v>147</v>
      </c>
      <c r="E327" s="160" t="s">
        <v>1</v>
      </c>
      <c r="F327" s="161" t="s">
        <v>571</v>
      </c>
      <c r="H327" s="162">
        <v>13.04</v>
      </c>
      <c r="I327" s="163"/>
      <c r="L327" s="158"/>
      <c r="M327" s="164"/>
      <c r="T327" s="165"/>
      <c r="AT327" s="160" t="s">
        <v>147</v>
      </c>
      <c r="AU327" s="160" t="s">
        <v>88</v>
      </c>
      <c r="AV327" s="12" t="s">
        <v>88</v>
      </c>
      <c r="AW327" s="12" t="s">
        <v>31</v>
      </c>
      <c r="AX327" s="12" t="s">
        <v>75</v>
      </c>
      <c r="AY327" s="160" t="s">
        <v>138</v>
      </c>
    </row>
    <row r="328" spans="2:65" s="12" customFormat="1" ht="11.25">
      <c r="B328" s="158"/>
      <c r="D328" s="159" t="s">
        <v>147</v>
      </c>
      <c r="E328" s="160" t="s">
        <v>1</v>
      </c>
      <c r="F328" s="161" t="s">
        <v>572</v>
      </c>
      <c r="H328" s="162">
        <v>1.7</v>
      </c>
      <c r="I328" s="163"/>
      <c r="L328" s="158"/>
      <c r="M328" s="164"/>
      <c r="T328" s="165"/>
      <c r="AT328" s="160" t="s">
        <v>147</v>
      </c>
      <c r="AU328" s="160" t="s">
        <v>88</v>
      </c>
      <c r="AV328" s="12" t="s">
        <v>88</v>
      </c>
      <c r="AW328" s="12" t="s">
        <v>31</v>
      </c>
      <c r="AX328" s="12" t="s">
        <v>75</v>
      </c>
      <c r="AY328" s="160" t="s">
        <v>138</v>
      </c>
    </row>
    <row r="329" spans="2:65" s="12" customFormat="1" ht="11.25">
      <c r="B329" s="158"/>
      <c r="D329" s="159" t="s">
        <v>147</v>
      </c>
      <c r="E329" s="160" t="s">
        <v>1</v>
      </c>
      <c r="F329" s="161" t="s">
        <v>573</v>
      </c>
      <c r="H329" s="162">
        <v>1.06</v>
      </c>
      <c r="I329" s="163"/>
      <c r="L329" s="158"/>
      <c r="M329" s="164"/>
      <c r="T329" s="165"/>
      <c r="AT329" s="160" t="s">
        <v>147</v>
      </c>
      <c r="AU329" s="160" t="s">
        <v>88</v>
      </c>
      <c r="AV329" s="12" t="s">
        <v>88</v>
      </c>
      <c r="AW329" s="12" t="s">
        <v>31</v>
      </c>
      <c r="AX329" s="12" t="s">
        <v>75</v>
      </c>
      <c r="AY329" s="160" t="s">
        <v>138</v>
      </c>
    </row>
    <row r="330" spans="2:65" s="12" customFormat="1" ht="11.25">
      <c r="B330" s="158"/>
      <c r="D330" s="159" t="s">
        <v>147</v>
      </c>
      <c r="E330" s="160" t="s">
        <v>1</v>
      </c>
      <c r="F330" s="161" t="s">
        <v>574</v>
      </c>
      <c r="H330" s="162">
        <v>12.91</v>
      </c>
      <c r="I330" s="163"/>
      <c r="L330" s="158"/>
      <c r="M330" s="164"/>
      <c r="T330" s="165"/>
      <c r="AT330" s="160" t="s">
        <v>147</v>
      </c>
      <c r="AU330" s="160" t="s">
        <v>88</v>
      </c>
      <c r="AV330" s="12" t="s">
        <v>88</v>
      </c>
      <c r="AW330" s="12" t="s">
        <v>31</v>
      </c>
      <c r="AX330" s="12" t="s">
        <v>75</v>
      </c>
      <c r="AY330" s="160" t="s">
        <v>138</v>
      </c>
    </row>
    <row r="331" spans="2:65" s="12" customFormat="1" ht="11.25">
      <c r="B331" s="158"/>
      <c r="D331" s="159" t="s">
        <v>147</v>
      </c>
      <c r="E331" s="160" t="s">
        <v>1</v>
      </c>
      <c r="F331" s="161" t="s">
        <v>575</v>
      </c>
      <c r="H331" s="162">
        <v>1.7</v>
      </c>
      <c r="I331" s="163"/>
      <c r="L331" s="158"/>
      <c r="M331" s="164"/>
      <c r="T331" s="165"/>
      <c r="AT331" s="160" t="s">
        <v>147</v>
      </c>
      <c r="AU331" s="160" t="s">
        <v>88</v>
      </c>
      <c r="AV331" s="12" t="s">
        <v>88</v>
      </c>
      <c r="AW331" s="12" t="s">
        <v>31</v>
      </c>
      <c r="AX331" s="12" t="s">
        <v>75</v>
      </c>
      <c r="AY331" s="160" t="s">
        <v>138</v>
      </c>
    </row>
    <row r="332" spans="2:65" s="12" customFormat="1" ht="11.25">
      <c r="B332" s="158"/>
      <c r="D332" s="159" t="s">
        <v>147</v>
      </c>
      <c r="E332" s="160" t="s">
        <v>1</v>
      </c>
      <c r="F332" s="161" t="s">
        <v>576</v>
      </c>
      <c r="H332" s="162">
        <v>1.06</v>
      </c>
      <c r="I332" s="163"/>
      <c r="L332" s="158"/>
      <c r="M332" s="164"/>
      <c r="T332" s="165"/>
      <c r="AT332" s="160" t="s">
        <v>147</v>
      </c>
      <c r="AU332" s="160" t="s">
        <v>88</v>
      </c>
      <c r="AV332" s="12" t="s">
        <v>88</v>
      </c>
      <c r="AW332" s="12" t="s">
        <v>31</v>
      </c>
      <c r="AX332" s="12" t="s">
        <v>75</v>
      </c>
      <c r="AY332" s="160" t="s">
        <v>138</v>
      </c>
    </row>
    <row r="333" spans="2:65" s="13" customFormat="1" ht="11.25">
      <c r="B333" s="166"/>
      <c r="D333" s="159" t="s">
        <v>147</v>
      </c>
      <c r="E333" s="167" t="s">
        <v>1</v>
      </c>
      <c r="F333" s="168" t="s">
        <v>150</v>
      </c>
      <c r="H333" s="169">
        <v>53.800000000000011</v>
      </c>
      <c r="I333" s="170"/>
      <c r="L333" s="166"/>
      <c r="M333" s="171"/>
      <c r="T333" s="172"/>
      <c r="AT333" s="167" t="s">
        <v>147</v>
      </c>
      <c r="AU333" s="167" t="s">
        <v>88</v>
      </c>
      <c r="AV333" s="13" t="s">
        <v>95</v>
      </c>
      <c r="AW333" s="13" t="s">
        <v>31</v>
      </c>
      <c r="AX333" s="13" t="s">
        <v>82</v>
      </c>
      <c r="AY333" s="167" t="s">
        <v>138</v>
      </c>
    </row>
    <row r="334" spans="2:65" s="1" customFormat="1" ht="24.2" customHeight="1">
      <c r="B334" s="143"/>
      <c r="C334" s="144" t="s">
        <v>378</v>
      </c>
      <c r="D334" s="144" t="s">
        <v>141</v>
      </c>
      <c r="E334" s="145" t="s">
        <v>425</v>
      </c>
      <c r="F334" s="146" t="s">
        <v>426</v>
      </c>
      <c r="G334" s="147" t="s">
        <v>427</v>
      </c>
      <c r="H334" s="200"/>
      <c r="I334" s="149"/>
      <c r="J334" s="150">
        <f>ROUND(I334*H334,2)</f>
        <v>0</v>
      </c>
      <c r="K334" s="151"/>
      <c r="L334" s="32"/>
      <c r="M334" s="152" t="s">
        <v>1</v>
      </c>
      <c r="N334" s="153" t="s">
        <v>41</v>
      </c>
      <c r="P334" s="154">
        <f>O334*H334</f>
        <v>0</v>
      </c>
      <c r="Q334" s="154">
        <v>0</v>
      </c>
      <c r="R334" s="154">
        <f>Q334*H334</f>
        <v>0</v>
      </c>
      <c r="S334" s="154">
        <v>0</v>
      </c>
      <c r="T334" s="155">
        <f>S334*H334</f>
        <v>0</v>
      </c>
      <c r="AR334" s="156" t="s">
        <v>228</v>
      </c>
      <c r="AT334" s="156" t="s">
        <v>141</v>
      </c>
      <c r="AU334" s="156" t="s">
        <v>88</v>
      </c>
      <c r="AY334" s="17" t="s">
        <v>138</v>
      </c>
      <c r="BE334" s="157">
        <f>IF(N334="základná",J334,0)</f>
        <v>0</v>
      </c>
      <c r="BF334" s="157">
        <f>IF(N334="znížená",J334,0)</f>
        <v>0</v>
      </c>
      <c r="BG334" s="157">
        <f>IF(N334="zákl. prenesená",J334,0)</f>
        <v>0</v>
      </c>
      <c r="BH334" s="157">
        <f>IF(N334="zníž. prenesená",J334,0)</f>
        <v>0</v>
      </c>
      <c r="BI334" s="157">
        <f>IF(N334="nulová",J334,0)</f>
        <v>0</v>
      </c>
      <c r="BJ334" s="17" t="s">
        <v>88</v>
      </c>
      <c r="BK334" s="157">
        <f>ROUND(I334*H334,2)</f>
        <v>0</v>
      </c>
      <c r="BL334" s="17" t="s">
        <v>228</v>
      </c>
      <c r="BM334" s="156" t="s">
        <v>613</v>
      </c>
    </row>
    <row r="335" spans="2:65" s="11" customFormat="1" ht="22.9" customHeight="1">
      <c r="B335" s="131"/>
      <c r="D335" s="132" t="s">
        <v>74</v>
      </c>
      <c r="E335" s="141" t="s">
        <v>614</v>
      </c>
      <c r="F335" s="141" t="s">
        <v>615</v>
      </c>
      <c r="I335" s="134"/>
      <c r="J335" s="142">
        <f>BK335</f>
        <v>0</v>
      </c>
      <c r="L335" s="131"/>
      <c r="M335" s="136"/>
      <c r="P335" s="137">
        <f>SUM(P336:P360)</f>
        <v>0</v>
      </c>
      <c r="R335" s="137">
        <f>SUM(R336:R360)</f>
        <v>0.82526976000000007</v>
      </c>
      <c r="T335" s="138">
        <f>SUM(T336:T360)</f>
        <v>0</v>
      </c>
      <c r="AR335" s="132" t="s">
        <v>88</v>
      </c>
      <c r="AT335" s="139" t="s">
        <v>74</v>
      </c>
      <c r="AU335" s="139" t="s">
        <v>82</v>
      </c>
      <c r="AY335" s="132" t="s">
        <v>138</v>
      </c>
      <c r="BK335" s="140">
        <f>SUM(BK336:BK360)</f>
        <v>0</v>
      </c>
    </row>
    <row r="336" spans="2:65" s="1" customFormat="1" ht="24.2" customHeight="1">
      <c r="B336" s="143"/>
      <c r="C336" s="144" t="s">
        <v>383</v>
      </c>
      <c r="D336" s="144" t="s">
        <v>141</v>
      </c>
      <c r="E336" s="145" t="s">
        <v>616</v>
      </c>
      <c r="F336" s="146" t="s">
        <v>617</v>
      </c>
      <c r="G336" s="147" t="s">
        <v>144</v>
      </c>
      <c r="H336" s="148">
        <v>466.22</v>
      </c>
      <c r="I336" s="149"/>
      <c r="J336" s="150">
        <f>ROUND(I336*H336,2)</f>
        <v>0</v>
      </c>
      <c r="K336" s="151"/>
      <c r="L336" s="32"/>
      <c r="M336" s="152" t="s">
        <v>1</v>
      </c>
      <c r="N336" s="153" t="s">
        <v>41</v>
      </c>
      <c r="P336" s="154">
        <f>O336*H336</f>
        <v>0</v>
      </c>
      <c r="Q336" s="154">
        <v>0</v>
      </c>
      <c r="R336" s="154">
        <f>Q336*H336</f>
        <v>0</v>
      </c>
      <c r="S336" s="154">
        <v>0</v>
      </c>
      <c r="T336" s="155">
        <f>S336*H336</f>
        <v>0</v>
      </c>
      <c r="AR336" s="156" t="s">
        <v>228</v>
      </c>
      <c r="AT336" s="156" t="s">
        <v>141</v>
      </c>
      <c r="AU336" s="156" t="s">
        <v>88</v>
      </c>
      <c r="AY336" s="17" t="s">
        <v>138</v>
      </c>
      <c r="BE336" s="157">
        <f>IF(N336="základná",J336,0)</f>
        <v>0</v>
      </c>
      <c r="BF336" s="157">
        <f>IF(N336="znížená",J336,0)</f>
        <v>0</v>
      </c>
      <c r="BG336" s="157">
        <f>IF(N336="zákl. prenesená",J336,0)</f>
        <v>0</v>
      </c>
      <c r="BH336" s="157">
        <f>IF(N336="zníž. prenesená",J336,0)</f>
        <v>0</v>
      </c>
      <c r="BI336" s="157">
        <f>IF(N336="nulová",J336,0)</f>
        <v>0</v>
      </c>
      <c r="BJ336" s="17" t="s">
        <v>88</v>
      </c>
      <c r="BK336" s="157">
        <f>ROUND(I336*H336,2)</f>
        <v>0</v>
      </c>
      <c r="BL336" s="17" t="s">
        <v>228</v>
      </c>
      <c r="BM336" s="156" t="s">
        <v>618</v>
      </c>
    </row>
    <row r="337" spans="2:65" s="14" customFormat="1" ht="11.25">
      <c r="B337" s="173"/>
      <c r="D337" s="159" t="s">
        <v>147</v>
      </c>
      <c r="E337" s="174" t="s">
        <v>1</v>
      </c>
      <c r="F337" s="175" t="s">
        <v>569</v>
      </c>
      <c r="H337" s="174" t="s">
        <v>1</v>
      </c>
      <c r="I337" s="176"/>
      <c r="L337" s="173"/>
      <c r="M337" s="177"/>
      <c r="T337" s="178"/>
      <c r="AT337" s="174" t="s">
        <v>147</v>
      </c>
      <c r="AU337" s="174" t="s">
        <v>88</v>
      </c>
      <c r="AV337" s="14" t="s">
        <v>82</v>
      </c>
      <c r="AW337" s="14" t="s">
        <v>31</v>
      </c>
      <c r="AX337" s="14" t="s">
        <v>75</v>
      </c>
      <c r="AY337" s="174" t="s">
        <v>138</v>
      </c>
    </row>
    <row r="338" spans="2:65" s="12" customFormat="1" ht="11.25">
      <c r="B338" s="158"/>
      <c r="D338" s="159" t="s">
        <v>147</v>
      </c>
      <c r="E338" s="160" t="s">
        <v>1</v>
      </c>
      <c r="F338" s="161" t="s">
        <v>570</v>
      </c>
      <c r="H338" s="162">
        <v>22.33</v>
      </c>
      <c r="I338" s="163"/>
      <c r="L338" s="158"/>
      <c r="M338" s="164"/>
      <c r="T338" s="165"/>
      <c r="AT338" s="160" t="s">
        <v>147</v>
      </c>
      <c r="AU338" s="160" t="s">
        <v>88</v>
      </c>
      <c r="AV338" s="12" t="s">
        <v>88</v>
      </c>
      <c r="AW338" s="12" t="s">
        <v>31</v>
      </c>
      <c r="AX338" s="12" t="s">
        <v>75</v>
      </c>
      <c r="AY338" s="160" t="s">
        <v>138</v>
      </c>
    </row>
    <row r="339" spans="2:65" s="12" customFormat="1" ht="11.25">
      <c r="B339" s="158"/>
      <c r="D339" s="159" t="s">
        <v>147</v>
      </c>
      <c r="E339" s="160" t="s">
        <v>1</v>
      </c>
      <c r="F339" s="161" t="s">
        <v>571</v>
      </c>
      <c r="H339" s="162">
        <v>13.04</v>
      </c>
      <c r="I339" s="163"/>
      <c r="L339" s="158"/>
      <c r="M339" s="164"/>
      <c r="T339" s="165"/>
      <c r="AT339" s="160" t="s">
        <v>147</v>
      </c>
      <c r="AU339" s="160" t="s">
        <v>88</v>
      </c>
      <c r="AV339" s="12" t="s">
        <v>88</v>
      </c>
      <c r="AW339" s="12" t="s">
        <v>31</v>
      </c>
      <c r="AX339" s="12" t="s">
        <v>75</v>
      </c>
      <c r="AY339" s="160" t="s">
        <v>138</v>
      </c>
    </row>
    <row r="340" spans="2:65" s="12" customFormat="1" ht="11.25">
      <c r="B340" s="158"/>
      <c r="D340" s="159" t="s">
        <v>147</v>
      </c>
      <c r="E340" s="160" t="s">
        <v>1</v>
      </c>
      <c r="F340" s="161" t="s">
        <v>572</v>
      </c>
      <c r="H340" s="162">
        <v>1.7</v>
      </c>
      <c r="I340" s="163"/>
      <c r="L340" s="158"/>
      <c r="M340" s="164"/>
      <c r="T340" s="165"/>
      <c r="AT340" s="160" t="s">
        <v>147</v>
      </c>
      <c r="AU340" s="160" t="s">
        <v>88</v>
      </c>
      <c r="AV340" s="12" t="s">
        <v>88</v>
      </c>
      <c r="AW340" s="12" t="s">
        <v>31</v>
      </c>
      <c r="AX340" s="12" t="s">
        <v>75</v>
      </c>
      <c r="AY340" s="160" t="s">
        <v>138</v>
      </c>
    </row>
    <row r="341" spans="2:65" s="12" customFormat="1" ht="11.25">
      <c r="B341" s="158"/>
      <c r="D341" s="159" t="s">
        <v>147</v>
      </c>
      <c r="E341" s="160" t="s">
        <v>1</v>
      </c>
      <c r="F341" s="161" t="s">
        <v>573</v>
      </c>
      <c r="H341" s="162">
        <v>1.06</v>
      </c>
      <c r="I341" s="163"/>
      <c r="L341" s="158"/>
      <c r="M341" s="164"/>
      <c r="T341" s="165"/>
      <c r="AT341" s="160" t="s">
        <v>147</v>
      </c>
      <c r="AU341" s="160" t="s">
        <v>88</v>
      </c>
      <c r="AV341" s="12" t="s">
        <v>88</v>
      </c>
      <c r="AW341" s="12" t="s">
        <v>31</v>
      </c>
      <c r="AX341" s="12" t="s">
        <v>75</v>
      </c>
      <c r="AY341" s="160" t="s">
        <v>138</v>
      </c>
    </row>
    <row r="342" spans="2:65" s="12" customFormat="1" ht="11.25">
      <c r="B342" s="158"/>
      <c r="D342" s="159" t="s">
        <v>147</v>
      </c>
      <c r="E342" s="160" t="s">
        <v>1</v>
      </c>
      <c r="F342" s="161" t="s">
        <v>574</v>
      </c>
      <c r="H342" s="162">
        <v>12.91</v>
      </c>
      <c r="I342" s="163"/>
      <c r="L342" s="158"/>
      <c r="M342" s="164"/>
      <c r="T342" s="165"/>
      <c r="AT342" s="160" t="s">
        <v>147</v>
      </c>
      <c r="AU342" s="160" t="s">
        <v>88</v>
      </c>
      <c r="AV342" s="12" t="s">
        <v>88</v>
      </c>
      <c r="AW342" s="12" t="s">
        <v>31</v>
      </c>
      <c r="AX342" s="12" t="s">
        <v>75</v>
      </c>
      <c r="AY342" s="160" t="s">
        <v>138</v>
      </c>
    </row>
    <row r="343" spans="2:65" s="12" customFormat="1" ht="11.25">
      <c r="B343" s="158"/>
      <c r="D343" s="159" t="s">
        <v>147</v>
      </c>
      <c r="E343" s="160" t="s">
        <v>1</v>
      </c>
      <c r="F343" s="161" t="s">
        <v>575</v>
      </c>
      <c r="H343" s="162">
        <v>1.7</v>
      </c>
      <c r="I343" s="163"/>
      <c r="L343" s="158"/>
      <c r="M343" s="164"/>
      <c r="T343" s="165"/>
      <c r="AT343" s="160" t="s">
        <v>147</v>
      </c>
      <c r="AU343" s="160" t="s">
        <v>88</v>
      </c>
      <c r="AV343" s="12" t="s">
        <v>88</v>
      </c>
      <c r="AW343" s="12" t="s">
        <v>31</v>
      </c>
      <c r="AX343" s="12" t="s">
        <v>75</v>
      </c>
      <c r="AY343" s="160" t="s">
        <v>138</v>
      </c>
    </row>
    <row r="344" spans="2:65" s="12" customFormat="1" ht="11.25">
      <c r="B344" s="158"/>
      <c r="D344" s="159" t="s">
        <v>147</v>
      </c>
      <c r="E344" s="160" t="s">
        <v>1</v>
      </c>
      <c r="F344" s="161" t="s">
        <v>576</v>
      </c>
      <c r="H344" s="162">
        <v>1.06</v>
      </c>
      <c r="I344" s="163"/>
      <c r="L344" s="158"/>
      <c r="M344" s="164"/>
      <c r="T344" s="165"/>
      <c r="AT344" s="160" t="s">
        <v>147</v>
      </c>
      <c r="AU344" s="160" t="s">
        <v>88</v>
      </c>
      <c r="AV344" s="12" t="s">
        <v>88</v>
      </c>
      <c r="AW344" s="12" t="s">
        <v>31</v>
      </c>
      <c r="AX344" s="12" t="s">
        <v>75</v>
      </c>
      <c r="AY344" s="160" t="s">
        <v>138</v>
      </c>
    </row>
    <row r="345" spans="2:65" s="12" customFormat="1" ht="11.25">
      <c r="B345" s="158"/>
      <c r="D345" s="159" t="s">
        <v>147</v>
      </c>
      <c r="E345" s="160" t="s">
        <v>1</v>
      </c>
      <c r="F345" s="161" t="s">
        <v>598</v>
      </c>
      <c r="H345" s="162">
        <v>412.42</v>
      </c>
      <c r="I345" s="163"/>
      <c r="L345" s="158"/>
      <c r="M345" s="164"/>
      <c r="T345" s="165"/>
      <c r="AT345" s="160" t="s">
        <v>147</v>
      </c>
      <c r="AU345" s="160" t="s">
        <v>88</v>
      </c>
      <c r="AV345" s="12" t="s">
        <v>88</v>
      </c>
      <c r="AW345" s="12" t="s">
        <v>31</v>
      </c>
      <c r="AX345" s="12" t="s">
        <v>75</v>
      </c>
      <c r="AY345" s="160" t="s">
        <v>138</v>
      </c>
    </row>
    <row r="346" spans="2:65" s="13" customFormat="1" ht="11.25">
      <c r="B346" s="166"/>
      <c r="D346" s="159" t="s">
        <v>147</v>
      </c>
      <c r="E346" s="167" t="s">
        <v>1</v>
      </c>
      <c r="F346" s="168" t="s">
        <v>150</v>
      </c>
      <c r="H346" s="169">
        <v>466.22</v>
      </c>
      <c r="I346" s="170"/>
      <c r="L346" s="166"/>
      <c r="M346" s="171"/>
      <c r="T346" s="172"/>
      <c r="AT346" s="167" t="s">
        <v>147</v>
      </c>
      <c r="AU346" s="167" t="s">
        <v>88</v>
      </c>
      <c r="AV346" s="13" t="s">
        <v>95</v>
      </c>
      <c r="AW346" s="13" t="s">
        <v>31</v>
      </c>
      <c r="AX346" s="13" t="s">
        <v>82</v>
      </c>
      <c r="AY346" s="167" t="s">
        <v>138</v>
      </c>
    </row>
    <row r="347" spans="2:65" s="1" customFormat="1" ht="24.2" customHeight="1">
      <c r="B347" s="143"/>
      <c r="C347" s="189" t="s">
        <v>387</v>
      </c>
      <c r="D347" s="189" t="s">
        <v>353</v>
      </c>
      <c r="E347" s="190" t="s">
        <v>619</v>
      </c>
      <c r="F347" s="191" t="s">
        <v>620</v>
      </c>
      <c r="G347" s="192" t="s">
        <v>144</v>
      </c>
      <c r="H347" s="193">
        <v>54.875999999999998</v>
      </c>
      <c r="I347" s="194"/>
      <c r="J347" s="195">
        <f>ROUND(I347*H347,2)</f>
        <v>0</v>
      </c>
      <c r="K347" s="196"/>
      <c r="L347" s="197"/>
      <c r="M347" s="198" t="s">
        <v>1</v>
      </c>
      <c r="N347" s="199" t="s">
        <v>41</v>
      </c>
      <c r="P347" s="154">
        <f>O347*H347</f>
        <v>0</v>
      </c>
      <c r="Q347" s="154">
        <v>1.06E-3</v>
      </c>
      <c r="R347" s="154">
        <f>Q347*H347</f>
        <v>5.8168559999999994E-2</v>
      </c>
      <c r="S347" s="154">
        <v>0</v>
      </c>
      <c r="T347" s="155">
        <f>S347*H347</f>
        <v>0</v>
      </c>
      <c r="AR347" s="156" t="s">
        <v>399</v>
      </c>
      <c r="AT347" s="156" t="s">
        <v>353</v>
      </c>
      <c r="AU347" s="156" t="s">
        <v>88</v>
      </c>
      <c r="AY347" s="17" t="s">
        <v>138</v>
      </c>
      <c r="BE347" s="157">
        <f>IF(N347="základná",J347,0)</f>
        <v>0</v>
      </c>
      <c r="BF347" s="157">
        <f>IF(N347="znížená",J347,0)</f>
        <v>0</v>
      </c>
      <c r="BG347" s="157">
        <f>IF(N347="zákl. prenesená",J347,0)</f>
        <v>0</v>
      </c>
      <c r="BH347" s="157">
        <f>IF(N347="zníž. prenesená",J347,0)</f>
        <v>0</v>
      </c>
      <c r="BI347" s="157">
        <f>IF(N347="nulová",J347,0)</f>
        <v>0</v>
      </c>
      <c r="BJ347" s="17" t="s">
        <v>88</v>
      </c>
      <c r="BK347" s="157">
        <f>ROUND(I347*H347,2)</f>
        <v>0</v>
      </c>
      <c r="BL347" s="17" t="s">
        <v>228</v>
      </c>
      <c r="BM347" s="156" t="s">
        <v>621</v>
      </c>
    </row>
    <row r="348" spans="2:65" s="14" customFormat="1" ht="11.25">
      <c r="B348" s="173"/>
      <c r="D348" s="159" t="s">
        <v>147</v>
      </c>
      <c r="E348" s="174" t="s">
        <v>1</v>
      </c>
      <c r="F348" s="175" t="s">
        <v>569</v>
      </c>
      <c r="H348" s="174" t="s">
        <v>1</v>
      </c>
      <c r="I348" s="176"/>
      <c r="L348" s="173"/>
      <c r="M348" s="177"/>
      <c r="T348" s="178"/>
      <c r="AT348" s="174" t="s">
        <v>147</v>
      </c>
      <c r="AU348" s="174" t="s">
        <v>88</v>
      </c>
      <c r="AV348" s="14" t="s">
        <v>82</v>
      </c>
      <c r="AW348" s="14" t="s">
        <v>31</v>
      </c>
      <c r="AX348" s="14" t="s">
        <v>75</v>
      </c>
      <c r="AY348" s="174" t="s">
        <v>138</v>
      </c>
    </row>
    <row r="349" spans="2:65" s="12" customFormat="1" ht="11.25">
      <c r="B349" s="158"/>
      <c r="D349" s="159" t="s">
        <v>147</v>
      </c>
      <c r="E349" s="160" t="s">
        <v>1</v>
      </c>
      <c r="F349" s="161" t="s">
        <v>570</v>
      </c>
      <c r="H349" s="162">
        <v>22.33</v>
      </c>
      <c r="I349" s="163"/>
      <c r="L349" s="158"/>
      <c r="M349" s="164"/>
      <c r="T349" s="165"/>
      <c r="AT349" s="160" t="s">
        <v>147</v>
      </c>
      <c r="AU349" s="160" t="s">
        <v>88</v>
      </c>
      <c r="AV349" s="12" t="s">
        <v>88</v>
      </c>
      <c r="AW349" s="12" t="s">
        <v>31</v>
      </c>
      <c r="AX349" s="12" t="s">
        <v>75</v>
      </c>
      <c r="AY349" s="160" t="s">
        <v>138</v>
      </c>
    </row>
    <row r="350" spans="2:65" s="12" customFormat="1" ht="11.25">
      <c r="B350" s="158"/>
      <c r="D350" s="159" t="s">
        <v>147</v>
      </c>
      <c r="E350" s="160" t="s">
        <v>1</v>
      </c>
      <c r="F350" s="161" t="s">
        <v>571</v>
      </c>
      <c r="H350" s="162">
        <v>13.04</v>
      </c>
      <c r="I350" s="163"/>
      <c r="L350" s="158"/>
      <c r="M350" s="164"/>
      <c r="T350" s="165"/>
      <c r="AT350" s="160" t="s">
        <v>147</v>
      </c>
      <c r="AU350" s="160" t="s">
        <v>88</v>
      </c>
      <c r="AV350" s="12" t="s">
        <v>88</v>
      </c>
      <c r="AW350" s="12" t="s">
        <v>31</v>
      </c>
      <c r="AX350" s="12" t="s">
        <v>75</v>
      </c>
      <c r="AY350" s="160" t="s">
        <v>138</v>
      </c>
    </row>
    <row r="351" spans="2:65" s="12" customFormat="1" ht="11.25">
      <c r="B351" s="158"/>
      <c r="D351" s="159" t="s">
        <v>147</v>
      </c>
      <c r="E351" s="160" t="s">
        <v>1</v>
      </c>
      <c r="F351" s="161" t="s">
        <v>572</v>
      </c>
      <c r="H351" s="162">
        <v>1.7</v>
      </c>
      <c r="I351" s="163"/>
      <c r="L351" s="158"/>
      <c r="M351" s="164"/>
      <c r="T351" s="165"/>
      <c r="AT351" s="160" t="s">
        <v>147</v>
      </c>
      <c r="AU351" s="160" t="s">
        <v>88</v>
      </c>
      <c r="AV351" s="12" t="s">
        <v>88</v>
      </c>
      <c r="AW351" s="12" t="s">
        <v>31</v>
      </c>
      <c r="AX351" s="12" t="s">
        <v>75</v>
      </c>
      <c r="AY351" s="160" t="s">
        <v>138</v>
      </c>
    </row>
    <row r="352" spans="2:65" s="12" customFormat="1" ht="11.25">
      <c r="B352" s="158"/>
      <c r="D352" s="159" t="s">
        <v>147</v>
      </c>
      <c r="E352" s="160" t="s">
        <v>1</v>
      </c>
      <c r="F352" s="161" t="s">
        <v>573</v>
      </c>
      <c r="H352" s="162">
        <v>1.06</v>
      </c>
      <c r="I352" s="163"/>
      <c r="L352" s="158"/>
      <c r="M352" s="164"/>
      <c r="T352" s="165"/>
      <c r="AT352" s="160" t="s">
        <v>147</v>
      </c>
      <c r="AU352" s="160" t="s">
        <v>88</v>
      </c>
      <c r="AV352" s="12" t="s">
        <v>88</v>
      </c>
      <c r="AW352" s="12" t="s">
        <v>31</v>
      </c>
      <c r="AX352" s="12" t="s">
        <v>75</v>
      </c>
      <c r="AY352" s="160" t="s">
        <v>138</v>
      </c>
    </row>
    <row r="353" spans="2:65" s="12" customFormat="1" ht="11.25">
      <c r="B353" s="158"/>
      <c r="D353" s="159" t="s">
        <v>147</v>
      </c>
      <c r="E353" s="160" t="s">
        <v>1</v>
      </c>
      <c r="F353" s="161" t="s">
        <v>574</v>
      </c>
      <c r="H353" s="162">
        <v>12.91</v>
      </c>
      <c r="I353" s="163"/>
      <c r="L353" s="158"/>
      <c r="M353" s="164"/>
      <c r="T353" s="165"/>
      <c r="AT353" s="160" t="s">
        <v>147</v>
      </c>
      <c r="AU353" s="160" t="s">
        <v>88</v>
      </c>
      <c r="AV353" s="12" t="s">
        <v>88</v>
      </c>
      <c r="AW353" s="12" t="s">
        <v>31</v>
      </c>
      <c r="AX353" s="12" t="s">
        <v>75</v>
      </c>
      <c r="AY353" s="160" t="s">
        <v>138</v>
      </c>
    </row>
    <row r="354" spans="2:65" s="12" customFormat="1" ht="11.25">
      <c r="B354" s="158"/>
      <c r="D354" s="159" t="s">
        <v>147</v>
      </c>
      <c r="E354" s="160" t="s">
        <v>1</v>
      </c>
      <c r="F354" s="161" t="s">
        <v>575</v>
      </c>
      <c r="H354" s="162">
        <v>1.7</v>
      </c>
      <c r="I354" s="163"/>
      <c r="L354" s="158"/>
      <c r="M354" s="164"/>
      <c r="T354" s="165"/>
      <c r="AT354" s="160" t="s">
        <v>147</v>
      </c>
      <c r="AU354" s="160" t="s">
        <v>88</v>
      </c>
      <c r="AV354" s="12" t="s">
        <v>88</v>
      </c>
      <c r="AW354" s="12" t="s">
        <v>31</v>
      </c>
      <c r="AX354" s="12" t="s">
        <v>75</v>
      </c>
      <c r="AY354" s="160" t="s">
        <v>138</v>
      </c>
    </row>
    <row r="355" spans="2:65" s="12" customFormat="1" ht="11.25">
      <c r="B355" s="158"/>
      <c r="D355" s="159" t="s">
        <v>147</v>
      </c>
      <c r="E355" s="160" t="s">
        <v>1</v>
      </c>
      <c r="F355" s="161" t="s">
        <v>576</v>
      </c>
      <c r="H355" s="162">
        <v>1.06</v>
      </c>
      <c r="I355" s="163"/>
      <c r="L355" s="158"/>
      <c r="M355" s="164"/>
      <c r="T355" s="165"/>
      <c r="AT355" s="160" t="s">
        <v>147</v>
      </c>
      <c r="AU355" s="160" t="s">
        <v>88</v>
      </c>
      <c r="AV355" s="12" t="s">
        <v>88</v>
      </c>
      <c r="AW355" s="12" t="s">
        <v>31</v>
      </c>
      <c r="AX355" s="12" t="s">
        <v>75</v>
      </c>
      <c r="AY355" s="160" t="s">
        <v>138</v>
      </c>
    </row>
    <row r="356" spans="2:65" s="13" customFormat="1" ht="11.25">
      <c r="B356" s="166"/>
      <c r="D356" s="159" t="s">
        <v>147</v>
      </c>
      <c r="E356" s="167" t="s">
        <v>1</v>
      </c>
      <c r="F356" s="168" t="s">
        <v>150</v>
      </c>
      <c r="H356" s="169">
        <v>53.800000000000011</v>
      </c>
      <c r="I356" s="170"/>
      <c r="L356" s="166"/>
      <c r="M356" s="171"/>
      <c r="T356" s="172"/>
      <c r="AT356" s="167" t="s">
        <v>147</v>
      </c>
      <c r="AU356" s="167" t="s">
        <v>88</v>
      </c>
      <c r="AV356" s="13" t="s">
        <v>95</v>
      </c>
      <c r="AW356" s="13" t="s">
        <v>31</v>
      </c>
      <c r="AX356" s="13" t="s">
        <v>82</v>
      </c>
      <c r="AY356" s="167" t="s">
        <v>138</v>
      </c>
    </row>
    <row r="357" spans="2:65" s="12" customFormat="1" ht="11.25">
      <c r="B357" s="158"/>
      <c r="D357" s="159" t="s">
        <v>147</v>
      </c>
      <c r="F357" s="161" t="s">
        <v>622</v>
      </c>
      <c r="H357" s="162">
        <v>54.875999999999998</v>
      </c>
      <c r="I357" s="163"/>
      <c r="L357" s="158"/>
      <c r="M357" s="164"/>
      <c r="T357" s="165"/>
      <c r="AT357" s="160" t="s">
        <v>147</v>
      </c>
      <c r="AU357" s="160" t="s">
        <v>88</v>
      </c>
      <c r="AV357" s="12" t="s">
        <v>88</v>
      </c>
      <c r="AW357" s="12" t="s">
        <v>3</v>
      </c>
      <c r="AX357" s="12" t="s">
        <v>82</v>
      </c>
      <c r="AY357" s="160" t="s">
        <v>138</v>
      </c>
    </row>
    <row r="358" spans="2:65" s="1" customFormat="1" ht="24.2" customHeight="1">
      <c r="B358" s="143"/>
      <c r="C358" s="189" t="s">
        <v>391</v>
      </c>
      <c r="D358" s="189" t="s">
        <v>353</v>
      </c>
      <c r="E358" s="190" t="s">
        <v>623</v>
      </c>
      <c r="F358" s="191" t="s">
        <v>624</v>
      </c>
      <c r="G358" s="192" t="s">
        <v>144</v>
      </c>
      <c r="H358" s="193">
        <v>412.42</v>
      </c>
      <c r="I358" s="194"/>
      <c r="J358" s="195">
        <f>ROUND(I358*H358,2)</f>
        <v>0</v>
      </c>
      <c r="K358" s="196"/>
      <c r="L358" s="197"/>
      <c r="M358" s="198" t="s">
        <v>1</v>
      </c>
      <c r="N358" s="199" t="s">
        <v>41</v>
      </c>
      <c r="P358" s="154">
        <f>O358*H358</f>
        <v>0</v>
      </c>
      <c r="Q358" s="154">
        <v>1.8600000000000001E-3</v>
      </c>
      <c r="R358" s="154">
        <f>Q358*H358</f>
        <v>0.76710120000000004</v>
      </c>
      <c r="S358" s="154">
        <v>0</v>
      </c>
      <c r="T358" s="155">
        <f>S358*H358</f>
        <v>0</v>
      </c>
      <c r="AR358" s="156" t="s">
        <v>399</v>
      </c>
      <c r="AT358" s="156" t="s">
        <v>353</v>
      </c>
      <c r="AU358" s="156" t="s">
        <v>88</v>
      </c>
      <c r="AY358" s="17" t="s">
        <v>138</v>
      </c>
      <c r="BE358" s="157">
        <f>IF(N358="základná",J358,0)</f>
        <v>0</v>
      </c>
      <c r="BF358" s="157">
        <f>IF(N358="znížená",J358,0)</f>
        <v>0</v>
      </c>
      <c r="BG358" s="157">
        <f>IF(N358="zákl. prenesená",J358,0)</f>
        <v>0</v>
      </c>
      <c r="BH358" s="157">
        <f>IF(N358="zníž. prenesená",J358,0)</f>
        <v>0</v>
      </c>
      <c r="BI358" s="157">
        <f>IF(N358="nulová",J358,0)</f>
        <v>0</v>
      </c>
      <c r="BJ358" s="17" t="s">
        <v>88</v>
      </c>
      <c r="BK358" s="157">
        <f>ROUND(I358*H358,2)</f>
        <v>0</v>
      </c>
      <c r="BL358" s="17" t="s">
        <v>228</v>
      </c>
      <c r="BM358" s="156" t="s">
        <v>625</v>
      </c>
    </row>
    <row r="359" spans="2:65" s="12" customFormat="1" ht="11.25">
      <c r="B359" s="158"/>
      <c r="D359" s="159" t="s">
        <v>147</v>
      </c>
      <c r="E359" s="160" t="s">
        <v>1</v>
      </c>
      <c r="F359" s="161" t="s">
        <v>568</v>
      </c>
      <c r="H359" s="162">
        <v>412.42</v>
      </c>
      <c r="I359" s="163"/>
      <c r="L359" s="158"/>
      <c r="M359" s="164"/>
      <c r="T359" s="165"/>
      <c r="AT359" s="160" t="s">
        <v>147</v>
      </c>
      <c r="AU359" s="160" t="s">
        <v>88</v>
      </c>
      <c r="AV359" s="12" t="s">
        <v>88</v>
      </c>
      <c r="AW359" s="12" t="s">
        <v>31</v>
      </c>
      <c r="AX359" s="12" t="s">
        <v>82</v>
      </c>
      <c r="AY359" s="160" t="s">
        <v>138</v>
      </c>
    </row>
    <row r="360" spans="2:65" s="1" customFormat="1" ht="24.2" customHeight="1">
      <c r="B360" s="143"/>
      <c r="C360" s="144" t="s">
        <v>395</v>
      </c>
      <c r="D360" s="144" t="s">
        <v>141</v>
      </c>
      <c r="E360" s="145" t="s">
        <v>626</v>
      </c>
      <c r="F360" s="146" t="s">
        <v>627</v>
      </c>
      <c r="G360" s="147" t="s">
        <v>427</v>
      </c>
      <c r="H360" s="200"/>
      <c r="I360" s="149"/>
      <c r="J360" s="150">
        <f>ROUND(I360*H360,2)</f>
        <v>0</v>
      </c>
      <c r="K360" s="151"/>
      <c r="L360" s="32"/>
      <c r="M360" s="152" t="s">
        <v>1</v>
      </c>
      <c r="N360" s="153" t="s">
        <v>41</v>
      </c>
      <c r="P360" s="154">
        <f>O360*H360</f>
        <v>0</v>
      </c>
      <c r="Q360" s="154">
        <v>0</v>
      </c>
      <c r="R360" s="154">
        <f>Q360*H360</f>
        <v>0</v>
      </c>
      <c r="S360" s="154">
        <v>0</v>
      </c>
      <c r="T360" s="155">
        <f>S360*H360</f>
        <v>0</v>
      </c>
      <c r="AR360" s="156" t="s">
        <v>228</v>
      </c>
      <c r="AT360" s="156" t="s">
        <v>141</v>
      </c>
      <c r="AU360" s="156" t="s">
        <v>88</v>
      </c>
      <c r="AY360" s="17" t="s">
        <v>138</v>
      </c>
      <c r="BE360" s="157">
        <f>IF(N360="základná",J360,0)</f>
        <v>0</v>
      </c>
      <c r="BF360" s="157">
        <f>IF(N360="znížená",J360,0)</f>
        <v>0</v>
      </c>
      <c r="BG360" s="157">
        <f>IF(N360="zákl. prenesená",J360,0)</f>
        <v>0</v>
      </c>
      <c r="BH360" s="157">
        <f>IF(N360="zníž. prenesená",J360,0)</f>
        <v>0</v>
      </c>
      <c r="BI360" s="157">
        <f>IF(N360="nulová",J360,0)</f>
        <v>0</v>
      </c>
      <c r="BJ360" s="17" t="s">
        <v>88</v>
      </c>
      <c r="BK360" s="157">
        <f>ROUND(I360*H360,2)</f>
        <v>0</v>
      </c>
      <c r="BL360" s="17" t="s">
        <v>228</v>
      </c>
      <c r="BM360" s="156" t="s">
        <v>628</v>
      </c>
    </row>
    <row r="361" spans="2:65" s="11" customFormat="1" ht="22.9" customHeight="1">
      <c r="B361" s="131"/>
      <c r="D361" s="132" t="s">
        <v>74</v>
      </c>
      <c r="E361" s="141" t="s">
        <v>629</v>
      </c>
      <c r="F361" s="141" t="s">
        <v>630</v>
      </c>
      <c r="I361" s="134"/>
      <c r="J361" s="142">
        <f>BK361</f>
        <v>0</v>
      </c>
      <c r="L361" s="131"/>
      <c r="M361" s="136"/>
      <c r="P361" s="137">
        <f>SUM(P362:P380)</f>
        <v>0</v>
      </c>
      <c r="R361" s="137">
        <f>SUM(R362:R380)</f>
        <v>1.3863703999999999</v>
      </c>
      <c r="T361" s="138">
        <f>SUM(T362:T380)</f>
        <v>0</v>
      </c>
      <c r="AR361" s="132" t="s">
        <v>88</v>
      </c>
      <c r="AT361" s="139" t="s">
        <v>74</v>
      </c>
      <c r="AU361" s="139" t="s">
        <v>82</v>
      </c>
      <c r="AY361" s="132" t="s">
        <v>138</v>
      </c>
      <c r="BK361" s="140">
        <f>SUM(BK362:BK380)</f>
        <v>0</v>
      </c>
    </row>
    <row r="362" spans="2:65" s="1" customFormat="1" ht="24.2" customHeight="1">
      <c r="B362" s="143"/>
      <c r="C362" s="144" t="s">
        <v>399</v>
      </c>
      <c r="D362" s="144" t="s">
        <v>141</v>
      </c>
      <c r="E362" s="145" t="s">
        <v>631</v>
      </c>
      <c r="F362" s="146" t="s">
        <v>632</v>
      </c>
      <c r="G362" s="147" t="s">
        <v>191</v>
      </c>
      <c r="H362" s="148">
        <v>29.9</v>
      </c>
      <c r="I362" s="149"/>
      <c r="J362" s="150">
        <f>ROUND(I362*H362,2)</f>
        <v>0</v>
      </c>
      <c r="K362" s="151"/>
      <c r="L362" s="32"/>
      <c r="M362" s="152" t="s">
        <v>1</v>
      </c>
      <c r="N362" s="153" t="s">
        <v>41</v>
      </c>
      <c r="P362" s="154">
        <f>O362*H362</f>
        <v>0</v>
      </c>
      <c r="Q362" s="154">
        <v>3.1199999999999999E-3</v>
      </c>
      <c r="R362" s="154">
        <f>Q362*H362</f>
        <v>9.3287999999999996E-2</v>
      </c>
      <c r="S362" s="154">
        <v>0</v>
      </c>
      <c r="T362" s="155">
        <f>S362*H362</f>
        <v>0</v>
      </c>
      <c r="AR362" s="156" t="s">
        <v>228</v>
      </c>
      <c r="AT362" s="156" t="s">
        <v>141</v>
      </c>
      <c r="AU362" s="156" t="s">
        <v>88</v>
      </c>
      <c r="AY362" s="17" t="s">
        <v>138</v>
      </c>
      <c r="BE362" s="157">
        <f>IF(N362="základná",J362,0)</f>
        <v>0</v>
      </c>
      <c r="BF362" s="157">
        <f>IF(N362="znížená",J362,0)</f>
        <v>0</v>
      </c>
      <c r="BG362" s="157">
        <f>IF(N362="zákl. prenesená",J362,0)</f>
        <v>0</v>
      </c>
      <c r="BH362" s="157">
        <f>IF(N362="zníž. prenesená",J362,0)</f>
        <v>0</v>
      </c>
      <c r="BI362" s="157">
        <f>IF(N362="nulová",J362,0)</f>
        <v>0</v>
      </c>
      <c r="BJ362" s="17" t="s">
        <v>88</v>
      </c>
      <c r="BK362" s="157">
        <f>ROUND(I362*H362,2)</f>
        <v>0</v>
      </c>
      <c r="BL362" s="17" t="s">
        <v>228</v>
      </c>
      <c r="BM362" s="156" t="s">
        <v>633</v>
      </c>
    </row>
    <row r="363" spans="2:65" s="12" customFormat="1" ht="11.25">
      <c r="B363" s="158"/>
      <c r="D363" s="159" t="s">
        <v>147</v>
      </c>
      <c r="E363" s="160" t="s">
        <v>1</v>
      </c>
      <c r="F363" s="161" t="s">
        <v>634</v>
      </c>
      <c r="H363" s="162">
        <v>14.95</v>
      </c>
      <c r="I363" s="163"/>
      <c r="L363" s="158"/>
      <c r="M363" s="164"/>
      <c r="T363" s="165"/>
      <c r="AT363" s="160" t="s">
        <v>147</v>
      </c>
      <c r="AU363" s="160" t="s">
        <v>88</v>
      </c>
      <c r="AV363" s="12" t="s">
        <v>88</v>
      </c>
      <c r="AW363" s="12" t="s">
        <v>31</v>
      </c>
      <c r="AX363" s="12" t="s">
        <v>75</v>
      </c>
      <c r="AY363" s="160" t="s">
        <v>138</v>
      </c>
    </row>
    <row r="364" spans="2:65" s="12" customFormat="1" ht="11.25">
      <c r="B364" s="158"/>
      <c r="D364" s="159" t="s">
        <v>147</v>
      </c>
      <c r="E364" s="160" t="s">
        <v>1</v>
      </c>
      <c r="F364" s="161" t="s">
        <v>635</v>
      </c>
      <c r="H364" s="162">
        <v>14.95</v>
      </c>
      <c r="I364" s="163"/>
      <c r="L364" s="158"/>
      <c r="M364" s="164"/>
      <c r="T364" s="165"/>
      <c r="AT364" s="160" t="s">
        <v>147</v>
      </c>
      <c r="AU364" s="160" t="s">
        <v>88</v>
      </c>
      <c r="AV364" s="12" t="s">
        <v>88</v>
      </c>
      <c r="AW364" s="12" t="s">
        <v>31</v>
      </c>
      <c r="AX364" s="12" t="s">
        <v>75</v>
      </c>
      <c r="AY364" s="160" t="s">
        <v>138</v>
      </c>
    </row>
    <row r="365" spans="2:65" s="13" customFormat="1" ht="11.25">
      <c r="B365" s="166"/>
      <c r="D365" s="159" t="s">
        <v>147</v>
      </c>
      <c r="E365" s="167" t="s">
        <v>1</v>
      </c>
      <c r="F365" s="168" t="s">
        <v>150</v>
      </c>
      <c r="H365" s="169">
        <v>29.9</v>
      </c>
      <c r="I365" s="170"/>
      <c r="L365" s="166"/>
      <c r="M365" s="171"/>
      <c r="T365" s="172"/>
      <c r="AT365" s="167" t="s">
        <v>147</v>
      </c>
      <c r="AU365" s="167" t="s">
        <v>88</v>
      </c>
      <c r="AV365" s="13" t="s">
        <v>95</v>
      </c>
      <c r="AW365" s="13" t="s">
        <v>31</v>
      </c>
      <c r="AX365" s="13" t="s">
        <v>82</v>
      </c>
      <c r="AY365" s="167" t="s">
        <v>138</v>
      </c>
    </row>
    <row r="366" spans="2:65" s="1" customFormat="1" ht="16.5" customHeight="1">
      <c r="B366" s="143"/>
      <c r="C366" s="189" t="s">
        <v>403</v>
      </c>
      <c r="D366" s="189" t="s">
        <v>353</v>
      </c>
      <c r="E366" s="190" t="s">
        <v>636</v>
      </c>
      <c r="F366" s="191" t="s">
        <v>637</v>
      </c>
      <c r="G366" s="192" t="s">
        <v>365</v>
      </c>
      <c r="H366" s="193">
        <v>93.287999999999997</v>
      </c>
      <c r="I366" s="194"/>
      <c r="J366" s="195">
        <f>ROUND(I366*H366,2)</f>
        <v>0</v>
      </c>
      <c r="K366" s="196"/>
      <c r="L366" s="197"/>
      <c r="M366" s="198" t="s">
        <v>1</v>
      </c>
      <c r="N366" s="199" t="s">
        <v>41</v>
      </c>
      <c r="P366" s="154">
        <f>O366*H366</f>
        <v>0</v>
      </c>
      <c r="Q366" s="154">
        <v>5.0000000000000001E-4</v>
      </c>
      <c r="R366" s="154">
        <f>Q366*H366</f>
        <v>4.6643999999999998E-2</v>
      </c>
      <c r="S366" s="154">
        <v>0</v>
      </c>
      <c r="T366" s="155">
        <f>S366*H366</f>
        <v>0</v>
      </c>
      <c r="AR366" s="156" t="s">
        <v>399</v>
      </c>
      <c r="AT366" s="156" t="s">
        <v>353</v>
      </c>
      <c r="AU366" s="156" t="s">
        <v>88</v>
      </c>
      <c r="AY366" s="17" t="s">
        <v>138</v>
      </c>
      <c r="BE366" s="157">
        <f>IF(N366="základná",J366,0)</f>
        <v>0</v>
      </c>
      <c r="BF366" s="157">
        <f>IF(N366="znížená",J366,0)</f>
        <v>0</v>
      </c>
      <c r="BG366" s="157">
        <f>IF(N366="zákl. prenesená",J366,0)</f>
        <v>0</v>
      </c>
      <c r="BH366" s="157">
        <f>IF(N366="zníž. prenesená",J366,0)</f>
        <v>0</v>
      </c>
      <c r="BI366" s="157">
        <f>IF(N366="nulová",J366,0)</f>
        <v>0</v>
      </c>
      <c r="BJ366" s="17" t="s">
        <v>88</v>
      </c>
      <c r="BK366" s="157">
        <f>ROUND(I366*H366,2)</f>
        <v>0</v>
      </c>
      <c r="BL366" s="17" t="s">
        <v>228</v>
      </c>
      <c r="BM366" s="156" t="s">
        <v>638</v>
      </c>
    </row>
    <row r="367" spans="2:65" s="12" customFormat="1" ht="11.25">
      <c r="B367" s="158"/>
      <c r="D367" s="159" t="s">
        <v>147</v>
      </c>
      <c r="F367" s="161" t="s">
        <v>639</v>
      </c>
      <c r="H367" s="162">
        <v>93.287999999999997</v>
      </c>
      <c r="I367" s="163"/>
      <c r="L367" s="158"/>
      <c r="M367" s="164"/>
      <c r="T367" s="165"/>
      <c r="AT367" s="160" t="s">
        <v>147</v>
      </c>
      <c r="AU367" s="160" t="s">
        <v>88</v>
      </c>
      <c r="AV367" s="12" t="s">
        <v>88</v>
      </c>
      <c r="AW367" s="12" t="s">
        <v>3</v>
      </c>
      <c r="AX367" s="12" t="s">
        <v>82</v>
      </c>
      <c r="AY367" s="160" t="s">
        <v>138</v>
      </c>
    </row>
    <row r="368" spans="2:65" s="1" customFormat="1" ht="33" customHeight="1">
      <c r="B368" s="143"/>
      <c r="C368" s="144" t="s">
        <v>409</v>
      </c>
      <c r="D368" s="144" t="s">
        <v>141</v>
      </c>
      <c r="E368" s="145" t="s">
        <v>640</v>
      </c>
      <c r="F368" s="146" t="s">
        <v>641</v>
      </c>
      <c r="G368" s="147" t="s">
        <v>144</v>
      </c>
      <c r="H368" s="148">
        <v>53.8</v>
      </c>
      <c r="I368" s="149"/>
      <c r="J368" s="150">
        <f>ROUND(I368*H368,2)</f>
        <v>0</v>
      </c>
      <c r="K368" s="151"/>
      <c r="L368" s="32"/>
      <c r="M368" s="152" t="s">
        <v>1</v>
      </c>
      <c r="N368" s="153" t="s">
        <v>41</v>
      </c>
      <c r="P368" s="154">
        <f>O368*H368</f>
        <v>0</v>
      </c>
      <c r="Q368" s="154">
        <v>3.2000000000000002E-3</v>
      </c>
      <c r="R368" s="154">
        <f>Q368*H368</f>
        <v>0.17216000000000001</v>
      </c>
      <c r="S368" s="154">
        <v>0</v>
      </c>
      <c r="T368" s="155">
        <f>S368*H368</f>
        <v>0</v>
      </c>
      <c r="AR368" s="156" t="s">
        <v>228</v>
      </c>
      <c r="AT368" s="156" t="s">
        <v>141</v>
      </c>
      <c r="AU368" s="156" t="s">
        <v>88</v>
      </c>
      <c r="AY368" s="17" t="s">
        <v>138</v>
      </c>
      <c r="BE368" s="157">
        <f>IF(N368="základná",J368,0)</f>
        <v>0</v>
      </c>
      <c r="BF368" s="157">
        <f>IF(N368="znížená",J368,0)</f>
        <v>0</v>
      </c>
      <c r="BG368" s="157">
        <f>IF(N368="zákl. prenesená",J368,0)</f>
        <v>0</v>
      </c>
      <c r="BH368" s="157">
        <f>IF(N368="zníž. prenesená",J368,0)</f>
        <v>0</v>
      </c>
      <c r="BI368" s="157">
        <f>IF(N368="nulová",J368,0)</f>
        <v>0</v>
      </c>
      <c r="BJ368" s="17" t="s">
        <v>88</v>
      </c>
      <c r="BK368" s="157">
        <f>ROUND(I368*H368,2)</f>
        <v>0</v>
      </c>
      <c r="BL368" s="17" t="s">
        <v>228</v>
      </c>
      <c r="BM368" s="156" t="s">
        <v>642</v>
      </c>
    </row>
    <row r="369" spans="2:65" s="14" customFormat="1" ht="11.25">
      <c r="B369" s="173"/>
      <c r="D369" s="159" t="s">
        <v>147</v>
      </c>
      <c r="E369" s="174" t="s">
        <v>1</v>
      </c>
      <c r="F369" s="175" t="s">
        <v>569</v>
      </c>
      <c r="H369" s="174" t="s">
        <v>1</v>
      </c>
      <c r="I369" s="176"/>
      <c r="L369" s="173"/>
      <c r="M369" s="177"/>
      <c r="T369" s="178"/>
      <c r="AT369" s="174" t="s">
        <v>147</v>
      </c>
      <c r="AU369" s="174" t="s">
        <v>88</v>
      </c>
      <c r="AV369" s="14" t="s">
        <v>82</v>
      </c>
      <c r="AW369" s="14" t="s">
        <v>31</v>
      </c>
      <c r="AX369" s="14" t="s">
        <v>75</v>
      </c>
      <c r="AY369" s="174" t="s">
        <v>138</v>
      </c>
    </row>
    <row r="370" spans="2:65" s="12" customFormat="1" ht="11.25">
      <c r="B370" s="158"/>
      <c r="D370" s="159" t="s">
        <v>147</v>
      </c>
      <c r="E370" s="160" t="s">
        <v>1</v>
      </c>
      <c r="F370" s="161" t="s">
        <v>570</v>
      </c>
      <c r="H370" s="162">
        <v>22.33</v>
      </c>
      <c r="I370" s="163"/>
      <c r="L370" s="158"/>
      <c r="M370" s="164"/>
      <c r="T370" s="165"/>
      <c r="AT370" s="160" t="s">
        <v>147</v>
      </c>
      <c r="AU370" s="160" t="s">
        <v>88</v>
      </c>
      <c r="AV370" s="12" t="s">
        <v>88</v>
      </c>
      <c r="AW370" s="12" t="s">
        <v>31</v>
      </c>
      <c r="AX370" s="12" t="s">
        <v>75</v>
      </c>
      <c r="AY370" s="160" t="s">
        <v>138</v>
      </c>
    </row>
    <row r="371" spans="2:65" s="12" customFormat="1" ht="11.25">
      <c r="B371" s="158"/>
      <c r="D371" s="159" t="s">
        <v>147</v>
      </c>
      <c r="E371" s="160" t="s">
        <v>1</v>
      </c>
      <c r="F371" s="161" t="s">
        <v>571</v>
      </c>
      <c r="H371" s="162">
        <v>13.04</v>
      </c>
      <c r="I371" s="163"/>
      <c r="L371" s="158"/>
      <c r="M371" s="164"/>
      <c r="T371" s="165"/>
      <c r="AT371" s="160" t="s">
        <v>147</v>
      </c>
      <c r="AU371" s="160" t="s">
        <v>88</v>
      </c>
      <c r="AV371" s="12" t="s">
        <v>88</v>
      </c>
      <c r="AW371" s="12" t="s">
        <v>31</v>
      </c>
      <c r="AX371" s="12" t="s">
        <v>75</v>
      </c>
      <c r="AY371" s="160" t="s">
        <v>138</v>
      </c>
    </row>
    <row r="372" spans="2:65" s="12" customFormat="1" ht="11.25">
      <c r="B372" s="158"/>
      <c r="D372" s="159" t="s">
        <v>147</v>
      </c>
      <c r="E372" s="160" t="s">
        <v>1</v>
      </c>
      <c r="F372" s="161" t="s">
        <v>572</v>
      </c>
      <c r="H372" s="162">
        <v>1.7</v>
      </c>
      <c r="I372" s="163"/>
      <c r="L372" s="158"/>
      <c r="M372" s="164"/>
      <c r="T372" s="165"/>
      <c r="AT372" s="160" t="s">
        <v>147</v>
      </c>
      <c r="AU372" s="160" t="s">
        <v>88</v>
      </c>
      <c r="AV372" s="12" t="s">
        <v>88</v>
      </c>
      <c r="AW372" s="12" t="s">
        <v>31</v>
      </c>
      <c r="AX372" s="12" t="s">
        <v>75</v>
      </c>
      <c r="AY372" s="160" t="s">
        <v>138</v>
      </c>
    </row>
    <row r="373" spans="2:65" s="12" customFormat="1" ht="11.25">
      <c r="B373" s="158"/>
      <c r="D373" s="159" t="s">
        <v>147</v>
      </c>
      <c r="E373" s="160" t="s">
        <v>1</v>
      </c>
      <c r="F373" s="161" t="s">
        <v>573</v>
      </c>
      <c r="H373" s="162">
        <v>1.06</v>
      </c>
      <c r="I373" s="163"/>
      <c r="L373" s="158"/>
      <c r="M373" s="164"/>
      <c r="T373" s="165"/>
      <c r="AT373" s="160" t="s">
        <v>147</v>
      </c>
      <c r="AU373" s="160" t="s">
        <v>88</v>
      </c>
      <c r="AV373" s="12" t="s">
        <v>88</v>
      </c>
      <c r="AW373" s="12" t="s">
        <v>31</v>
      </c>
      <c r="AX373" s="12" t="s">
        <v>75</v>
      </c>
      <c r="AY373" s="160" t="s">
        <v>138</v>
      </c>
    </row>
    <row r="374" spans="2:65" s="12" customFormat="1" ht="11.25">
      <c r="B374" s="158"/>
      <c r="D374" s="159" t="s">
        <v>147</v>
      </c>
      <c r="E374" s="160" t="s">
        <v>1</v>
      </c>
      <c r="F374" s="161" t="s">
        <v>574</v>
      </c>
      <c r="H374" s="162">
        <v>12.91</v>
      </c>
      <c r="I374" s="163"/>
      <c r="L374" s="158"/>
      <c r="M374" s="164"/>
      <c r="T374" s="165"/>
      <c r="AT374" s="160" t="s">
        <v>147</v>
      </c>
      <c r="AU374" s="160" t="s">
        <v>88</v>
      </c>
      <c r="AV374" s="12" t="s">
        <v>88</v>
      </c>
      <c r="AW374" s="12" t="s">
        <v>31</v>
      </c>
      <c r="AX374" s="12" t="s">
        <v>75</v>
      </c>
      <c r="AY374" s="160" t="s">
        <v>138</v>
      </c>
    </row>
    <row r="375" spans="2:65" s="12" customFormat="1" ht="11.25">
      <c r="B375" s="158"/>
      <c r="D375" s="159" t="s">
        <v>147</v>
      </c>
      <c r="E375" s="160" t="s">
        <v>1</v>
      </c>
      <c r="F375" s="161" t="s">
        <v>575</v>
      </c>
      <c r="H375" s="162">
        <v>1.7</v>
      </c>
      <c r="I375" s="163"/>
      <c r="L375" s="158"/>
      <c r="M375" s="164"/>
      <c r="T375" s="165"/>
      <c r="AT375" s="160" t="s">
        <v>147</v>
      </c>
      <c r="AU375" s="160" t="s">
        <v>88</v>
      </c>
      <c r="AV375" s="12" t="s">
        <v>88</v>
      </c>
      <c r="AW375" s="12" t="s">
        <v>31</v>
      </c>
      <c r="AX375" s="12" t="s">
        <v>75</v>
      </c>
      <c r="AY375" s="160" t="s">
        <v>138</v>
      </c>
    </row>
    <row r="376" spans="2:65" s="12" customFormat="1" ht="11.25">
      <c r="B376" s="158"/>
      <c r="D376" s="159" t="s">
        <v>147</v>
      </c>
      <c r="E376" s="160" t="s">
        <v>1</v>
      </c>
      <c r="F376" s="161" t="s">
        <v>576</v>
      </c>
      <c r="H376" s="162">
        <v>1.06</v>
      </c>
      <c r="I376" s="163"/>
      <c r="L376" s="158"/>
      <c r="M376" s="164"/>
      <c r="T376" s="165"/>
      <c r="AT376" s="160" t="s">
        <v>147</v>
      </c>
      <c r="AU376" s="160" t="s">
        <v>88</v>
      </c>
      <c r="AV376" s="12" t="s">
        <v>88</v>
      </c>
      <c r="AW376" s="12" t="s">
        <v>31</v>
      </c>
      <c r="AX376" s="12" t="s">
        <v>75</v>
      </c>
      <c r="AY376" s="160" t="s">
        <v>138</v>
      </c>
    </row>
    <row r="377" spans="2:65" s="13" customFormat="1" ht="11.25">
      <c r="B377" s="166"/>
      <c r="D377" s="159" t="s">
        <v>147</v>
      </c>
      <c r="E377" s="167" t="s">
        <v>1</v>
      </c>
      <c r="F377" s="168" t="s">
        <v>150</v>
      </c>
      <c r="H377" s="169">
        <v>53.800000000000011</v>
      </c>
      <c r="I377" s="170"/>
      <c r="L377" s="166"/>
      <c r="M377" s="171"/>
      <c r="T377" s="172"/>
      <c r="AT377" s="167" t="s">
        <v>147</v>
      </c>
      <c r="AU377" s="167" t="s">
        <v>88</v>
      </c>
      <c r="AV377" s="13" t="s">
        <v>95</v>
      </c>
      <c r="AW377" s="13" t="s">
        <v>31</v>
      </c>
      <c r="AX377" s="13" t="s">
        <v>82</v>
      </c>
      <c r="AY377" s="167" t="s">
        <v>138</v>
      </c>
    </row>
    <row r="378" spans="2:65" s="1" customFormat="1" ht="24.2" customHeight="1">
      <c r="B378" s="143"/>
      <c r="C378" s="189" t="s">
        <v>415</v>
      </c>
      <c r="D378" s="189" t="s">
        <v>353</v>
      </c>
      <c r="E378" s="190" t="s">
        <v>643</v>
      </c>
      <c r="F378" s="191" t="s">
        <v>644</v>
      </c>
      <c r="G378" s="192" t="s">
        <v>144</v>
      </c>
      <c r="H378" s="193">
        <v>55.951999999999998</v>
      </c>
      <c r="I378" s="194"/>
      <c r="J378" s="195">
        <f>ROUND(I378*H378,2)</f>
        <v>0</v>
      </c>
      <c r="K378" s="196"/>
      <c r="L378" s="197"/>
      <c r="M378" s="198" t="s">
        <v>1</v>
      </c>
      <c r="N378" s="199" t="s">
        <v>41</v>
      </c>
      <c r="P378" s="154">
        <f>O378*H378</f>
        <v>0</v>
      </c>
      <c r="Q378" s="154">
        <v>1.9199999999999998E-2</v>
      </c>
      <c r="R378" s="154">
        <f>Q378*H378</f>
        <v>1.0742783999999999</v>
      </c>
      <c r="S378" s="154">
        <v>0</v>
      </c>
      <c r="T378" s="155">
        <f>S378*H378</f>
        <v>0</v>
      </c>
      <c r="AR378" s="156" t="s">
        <v>399</v>
      </c>
      <c r="AT378" s="156" t="s">
        <v>353</v>
      </c>
      <c r="AU378" s="156" t="s">
        <v>88</v>
      </c>
      <c r="AY378" s="17" t="s">
        <v>138</v>
      </c>
      <c r="BE378" s="157">
        <f>IF(N378="základná",J378,0)</f>
        <v>0</v>
      </c>
      <c r="BF378" s="157">
        <f>IF(N378="znížená",J378,0)</f>
        <v>0</v>
      </c>
      <c r="BG378" s="157">
        <f>IF(N378="zákl. prenesená",J378,0)</f>
        <v>0</v>
      </c>
      <c r="BH378" s="157">
        <f>IF(N378="zníž. prenesená",J378,0)</f>
        <v>0</v>
      </c>
      <c r="BI378" s="157">
        <f>IF(N378="nulová",J378,0)</f>
        <v>0</v>
      </c>
      <c r="BJ378" s="17" t="s">
        <v>88</v>
      </c>
      <c r="BK378" s="157">
        <f>ROUND(I378*H378,2)</f>
        <v>0</v>
      </c>
      <c r="BL378" s="17" t="s">
        <v>228</v>
      </c>
      <c r="BM378" s="156" t="s">
        <v>645</v>
      </c>
    </row>
    <row r="379" spans="2:65" s="12" customFormat="1" ht="11.25">
      <c r="B379" s="158"/>
      <c r="D379" s="159" t="s">
        <v>147</v>
      </c>
      <c r="F379" s="161" t="s">
        <v>646</v>
      </c>
      <c r="H379" s="162">
        <v>55.951999999999998</v>
      </c>
      <c r="I379" s="163"/>
      <c r="L379" s="158"/>
      <c r="M379" s="164"/>
      <c r="T379" s="165"/>
      <c r="AT379" s="160" t="s">
        <v>147</v>
      </c>
      <c r="AU379" s="160" t="s">
        <v>88</v>
      </c>
      <c r="AV379" s="12" t="s">
        <v>88</v>
      </c>
      <c r="AW379" s="12" t="s">
        <v>3</v>
      </c>
      <c r="AX379" s="12" t="s">
        <v>82</v>
      </c>
      <c r="AY379" s="160" t="s">
        <v>138</v>
      </c>
    </row>
    <row r="380" spans="2:65" s="1" customFormat="1" ht="24.2" customHeight="1">
      <c r="B380" s="143"/>
      <c r="C380" s="144" t="s">
        <v>419</v>
      </c>
      <c r="D380" s="144" t="s">
        <v>141</v>
      </c>
      <c r="E380" s="145" t="s">
        <v>647</v>
      </c>
      <c r="F380" s="146" t="s">
        <v>648</v>
      </c>
      <c r="G380" s="147" t="s">
        <v>427</v>
      </c>
      <c r="H380" s="200"/>
      <c r="I380" s="149"/>
      <c r="J380" s="150">
        <f>ROUND(I380*H380,2)</f>
        <v>0</v>
      </c>
      <c r="K380" s="151"/>
      <c r="L380" s="32"/>
      <c r="M380" s="152" t="s">
        <v>1</v>
      </c>
      <c r="N380" s="153" t="s">
        <v>41</v>
      </c>
      <c r="P380" s="154">
        <f>O380*H380</f>
        <v>0</v>
      </c>
      <c r="Q380" s="154">
        <v>0</v>
      </c>
      <c r="R380" s="154">
        <f>Q380*H380</f>
        <v>0</v>
      </c>
      <c r="S380" s="154">
        <v>0</v>
      </c>
      <c r="T380" s="155">
        <f>S380*H380</f>
        <v>0</v>
      </c>
      <c r="AR380" s="156" t="s">
        <v>228</v>
      </c>
      <c r="AT380" s="156" t="s">
        <v>141</v>
      </c>
      <c r="AU380" s="156" t="s">
        <v>88</v>
      </c>
      <c r="AY380" s="17" t="s">
        <v>138</v>
      </c>
      <c r="BE380" s="157">
        <f>IF(N380="základná",J380,0)</f>
        <v>0</v>
      </c>
      <c r="BF380" s="157">
        <f>IF(N380="znížená",J380,0)</f>
        <v>0</v>
      </c>
      <c r="BG380" s="157">
        <f>IF(N380="zákl. prenesená",J380,0)</f>
        <v>0</v>
      </c>
      <c r="BH380" s="157">
        <f>IF(N380="zníž. prenesená",J380,0)</f>
        <v>0</v>
      </c>
      <c r="BI380" s="157">
        <f>IF(N380="nulová",J380,0)</f>
        <v>0</v>
      </c>
      <c r="BJ380" s="17" t="s">
        <v>88</v>
      </c>
      <c r="BK380" s="157">
        <f>ROUND(I380*H380,2)</f>
        <v>0</v>
      </c>
      <c r="BL380" s="17" t="s">
        <v>228</v>
      </c>
      <c r="BM380" s="156" t="s">
        <v>649</v>
      </c>
    </row>
    <row r="381" spans="2:65" s="11" customFormat="1" ht="22.9" customHeight="1">
      <c r="B381" s="131"/>
      <c r="D381" s="132" t="s">
        <v>74</v>
      </c>
      <c r="E381" s="141" t="s">
        <v>650</v>
      </c>
      <c r="F381" s="141" t="s">
        <v>651</v>
      </c>
      <c r="I381" s="134"/>
      <c r="J381" s="142">
        <f>BK381</f>
        <v>0</v>
      </c>
      <c r="L381" s="131"/>
      <c r="M381" s="136"/>
      <c r="P381" s="137">
        <f>SUM(P382:P397)</f>
        <v>0</v>
      </c>
      <c r="R381" s="137">
        <f>SUM(R382:R397)</f>
        <v>1.9216283999999999</v>
      </c>
      <c r="T381" s="138">
        <f>SUM(T382:T397)</f>
        <v>0</v>
      </c>
      <c r="AR381" s="132" t="s">
        <v>88</v>
      </c>
      <c r="AT381" s="139" t="s">
        <v>74</v>
      </c>
      <c r="AU381" s="139" t="s">
        <v>82</v>
      </c>
      <c r="AY381" s="132" t="s">
        <v>138</v>
      </c>
      <c r="BK381" s="140">
        <f>SUM(BK382:BK397)</f>
        <v>0</v>
      </c>
    </row>
    <row r="382" spans="2:65" s="1" customFormat="1" ht="33" customHeight="1">
      <c r="B382" s="143"/>
      <c r="C382" s="144" t="s">
        <v>424</v>
      </c>
      <c r="D382" s="144" t="s">
        <v>141</v>
      </c>
      <c r="E382" s="145" t="s">
        <v>652</v>
      </c>
      <c r="F382" s="146" t="s">
        <v>653</v>
      </c>
      <c r="G382" s="147" t="s">
        <v>144</v>
      </c>
      <c r="H382" s="148">
        <v>122.428</v>
      </c>
      <c r="I382" s="149"/>
      <c r="J382" s="150">
        <f>ROUND(I382*H382,2)</f>
        <v>0</v>
      </c>
      <c r="K382" s="151"/>
      <c r="L382" s="32"/>
      <c r="M382" s="152" t="s">
        <v>1</v>
      </c>
      <c r="N382" s="153" t="s">
        <v>41</v>
      </c>
      <c r="P382" s="154">
        <f>O382*H382</f>
        <v>0</v>
      </c>
      <c r="Q382" s="154">
        <v>2.8E-3</v>
      </c>
      <c r="R382" s="154">
        <f>Q382*H382</f>
        <v>0.3427984</v>
      </c>
      <c r="S382" s="154">
        <v>0</v>
      </c>
      <c r="T382" s="155">
        <f>S382*H382</f>
        <v>0</v>
      </c>
      <c r="AR382" s="156" t="s">
        <v>228</v>
      </c>
      <c r="AT382" s="156" t="s">
        <v>141</v>
      </c>
      <c r="AU382" s="156" t="s">
        <v>88</v>
      </c>
      <c r="AY382" s="17" t="s">
        <v>138</v>
      </c>
      <c r="BE382" s="157">
        <f>IF(N382="základná",J382,0)</f>
        <v>0</v>
      </c>
      <c r="BF382" s="157">
        <f>IF(N382="znížená",J382,0)</f>
        <v>0</v>
      </c>
      <c r="BG382" s="157">
        <f>IF(N382="zákl. prenesená",J382,0)</f>
        <v>0</v>
      </c>
      <c r="BH382" s="157">
        <f>IF(N382="zníž. prenesená",J382,0)</f>
        <v>0</v>
      </c>
      <c r="BI382" s="157">
        <f>IF(N382="nulová",J382,0)</f>
        <v>0</v>
      </c>
      <c r="BJ382" s="17" t="s">
        <v>88</v>
      </c>
      <c r="BK382" s="157">
        <f>ROUND(I382*H382,2)</f>
        <v>0</v>
      </c>
      <c r="BL382" s="17" t="s">
        <v>228</v>
      </c>
      <c r="BM382" s="156" t="s">
        <v>654</v>
      </c>
    </row>
    <row r="383" spans="2:65" s="12" customFormat="1" ht="22.5">
      <c r="B383" s="158"/>
      <c r="D383" s="159" t="s">
        <v>147</v>
      </c>
      <c r="E383" s="160" t="s">
        <v>1</v>
      </c>
      <c r="F383" s="161" t="s">
        <v>549</v>
      </c>
      <c r="H383" s="162">
        <v>63.628</v>
      </c>
      <c r="I383" s="163"/>
      <c r="L383" s="158"/>
      <c r="M383" s="164"/>
      <c r="T383" s="165"/>
      <c r="AT383" s="160" t="s">
        <v>147</v>
      </c>
      <c r="AU383" s="160" t="s">
        <v>88</v>
      </c>
      <c r="AV383" s="12" t="s">
        <v>88</v>
      </c>
      <c r="AW383" s="12" t="s">
        <v>31</v>
      </c>
      <c r="AX383" s="12" t="s">
        <v>75</v>
      </c>
      <c r="AY383" s="160" t="s">
        <v>138</v>
      </c>
    </row>
    <row r="384" spans="2:65" s="12" customFormat="1" ht="11.25">
      <c r="B384" s="158"/>
      <c r="D384" s="159" t="s">
        <v>147</v>
      </c>
      <c r="E384" s="160" t="s">
        <v>1</v>
      </c>
      <c r="F384" s="161" t="s">
        <v>551</v>
      </c>
      <c r="H384" s="162">
        <v>16.2</v>
      </c>
      <c r="I384" s="163"/>
      <c r="L384" s="158"/>
      <c r="M384" s="164"/>
      <c r="T384" s="165"/>
      <c r="AT384" s="160" t="s">
        <v>147</v>
      </c>
      <c r="AU384" s="160" t="s">
        <v>88</v>
      </c>
      <c r="AV384" s="12" t="s">
        <v>88</v>
      </c>
      <c r="AW384" s="12" t="s">
        <v>31</v>
      </c>
      <c r="AX384" s="12" t="s">
        <v>75</v>
      </c>
      <c r="AY384" s="160" t="s">
        <v>138</v>
      </c>
    </row>
    <row r="385" spans="2:65" s="12" customFormat="1" ht="11.25">
      <c r="B385" s="158"/>
      <c r="D385" s="159" t="s">
        <v>147</v>
      </c>
      <c r="E385" s="160" t="s">
        <v>1</v>
      </c>
      <c r="F385" s="161" t="s">
        <v>552</v>
      </c>
      <c r="H385" s="162">
        <v>13.2</v>
      </c>
      <c r="I385" s="163"/>
      <c r="L385" s="158"/>
      <c r="M385" s="164"/>
      <c r="T385" s="165"/>
      <c r="AT385" s="160" t="s">
        <v>147</v>
      </c>
      <c r="AU385" s="160" t="s">
        <v>88</v>
      </c>
      <c r="AV385" s="12" t="s">
        <v>88</v>
      </c>
      <c r="AW385" s="12" t="s">
        <v>31</v>
      </c>
      <c r="AX385" s="12" t="s">
        <v>75</v>
      </c>
      <c r="AY385" s="160" t="s">
        <v>138</v>
      </c>
    </row>
    <row r="386" spans="2:65" s="12" customFormat="1" ht="11.25">
      <c r="B386" s="158"/>
      <c r="D386" s="159" t="s">
        <v>147</v>
      </c>
      <c r="E386" s="160" t="s">
        <v>1</v>
      </c>
      <c r="F386" s="161" t="s">
        <v>554</v>
      </c>
      <c r="H386" s="162">
        <v>16.2</v>
      </c>
      <c r="I386" s="163"/>
      <c r="L386" s="158"/>
      <c r="M386" s="164"/>
      <c r="T386" s="165"/>
      <c r="AT386" s="160" t="s">
        <v>147</v>
      </c>
      <c r="AU386" s="160" t="s">
        <v>88</v>
      </c>
      <c r="AV386" s="12" t="s">
        <v>88</v>
      </c>
      <c r="AW386" s="12" t="s">
        <v>31</v>
      </c>
      <c r="AX386" s="12" t="s">
        <v>75</v>
      </c>
      <c r="AY386" s="160" t="s">
        <v>138</v>
      </c>
    </row>
    <row r="387" spans="2:65" s="12" customFormat="1" ht="11.25">
      <c r="B387" s="158"/>
      <c r="D387" s="159" t="s">
        <v>147</v>
      </c>
      <c r="E387" s="160" t="s">
        <v>1</v>
      </c>
      <c r="F387" s="161" t="s">
        <v>555</v>
      </c>
      <c r="H387" s="162">
        <v>13.2</v>
      </c>
      <c r="I387" s="163"/>
      <c r="L387" s="158"/>
      <c r="M387" s="164"/>
      <c r="T387" s="165"/>
      <c r="AT387" s="160" t="s">
        <v>147</v>
      </c>
      <c r="AU387" s="160" t="s">
        <v>88</v>
      </c>
      <c r="AV387" s="12" t="s">
        <v>88</v>
      </c>
      <c r="AW387" s="12" t="s">
        <v>31</v>
      </c>
      <c r="AX387" s="12" t="s">
        <v>75</v>
      </c>
      <c r="AY387" s="160" t="s">
        <v>138</v>
      </c>
    </row>
    <row r="388" spans="2:65" s="13" customFormat="1" ht="11.25">
      <c r="B388" s="166"/>
      <c r="D388" s="159" t="s">
        <v>147</v>
      </c>
      <c r="E388" s="167" t="s">
        <v>1</v>
      </c>
      <c r="F388" s="168" t="s">
        <v>150</v>
      </c>
      <c r="H388" s="169">
        <v>122.42800000000001</v>
      </c>
      <c r="I388" s="170"/>
      <c r="L388" s="166"/>
      <c r="M388" s="171"/>
      <c r="T388" s="172"/>
      <c r="AT388" s="167" t="s">
        <v>147</v>
      </c>
      <c r="AU388" s="167" t="s">
        <v>88</v>
      </c>
      <c r="AV388" s="13" t="s">
        <v>95</v>
      </c>
      <c r="AW388" s="13" t="s">
        <v>31</v>
      </c>
      <c r="AX388" s="13" t="s">
        <v>82</v>
      </c>
      <c r="AY388" s="167" t="s">
        <v>138</v>
      </c>
    </row>
    <row r="389" spans="2:65" s="1" customFormat="1" ht="16.5" customHeight="1">
      <c r="B389" s="143"/>
      <c r="C389" s="189" t="s">
        <v>431</v>
      </c>
      <c r="D389" s="189" t="s">
        <v>353</v>
      </c>
      <c r="E389" s="190" t="s">
        <v>655</v>
      </c>
      <c r="F389" s="191" t="s">
        <v>656</v>
      </c>
      <c r="G389" s="192" t="s">
        <v>144</v>
      </c>
      <c r="H389" s="193">
        <v>127.325</v>
      </c>
      <c r="I389" s="194"/>
      <c r="J389" s="195">
        <f>ROUND(I389*H389,2)</f>
        <v>0</v>
      </c>
      <c r="K389" s="196"/>
      <c r="L389" s="197"/>
      <c r="M389" s="198" t="s">
        <v>1</v>
      </c>
      <c r="N389" s="199" t="s">
        <v>41</v>
      </c>
      <c r="P389" s="154">
        <f>O389*H389</f>
        <v>0</v>
      </c>
      <c r="Q389" s="154">
        <v>1.24E-2</v>
      </c>
      <c r="R389" s="154">
        <f>Q389*H389</f>
        <v>1.57883</v>
      </c>
      <c r="S389" s="154">
        <v>0</v>
      </c>
      <c r="T389" s="155">
        <f>S389*H389</f>
        <v>0</v>
      </c>
      <c r="AR389" s="156" t="s">
        <v>399</v>
      </c>
      <c r="AT389" s="156" t="s">
        <v>353</v>
      </c>
      <c r="AU389" s="156" t="s">
        <v>88</v>
      </c>
      <c r="AY389" s="17" t="s">
        <v>138</v>
      </c>
      <c r="BE389" s="157">
        <f>IF(N389="základná",J389,0)</f>
        <v>0</v>
      </c>
      <c r="BF389" s="157">
        <f>IF(N389="znížená",J389,0)</f>
        <v>0</v>
      </c>
      <c r="BG389" s="157">
        <f>IF(N389="zákl. prenesená",J389,0)</f>
        <v>0</v>
      </c>
      <c r="BH389" s="157">
        <f>IF(N389="zníž. prenesená",J389,0)</f>
        <v>0</v>
      </c>
      <c r="BI389" s="157">
        <f>IF(N389="nulová",J389,0)</f>
        <v>0</v>
      </c>
      <c r="BJ389" s="17" t="s">
        <v>88</v>
      </c>
      <c r="BK389" s="157">
        <f>ROUND(I389*H389,2)</f>
        <v>0</v>
      </c>
      <c r="BL389" s="17" t="s">
        <v>228</v>
      </c>
      <c r="BM389" s="156" t="s">
        <v>657</v>
      </c>
    </row>
    <row r="390" spans="2:65" s="12" customFormat="1" ht="22.5">
      <c r="B390" s="158"/>
      <c r="D390" s="159" t="s">
        <v>147</v>
      </c>
      <c r="E390" s="160" t="s">
        <v>1</v>
      </c>
      <c r="F390" s="161" t="s">
        <v>549</v>
      </c>
      <c r="H390" s="162">
        <v>63.628</v>
      </c>
      <c r="I390" s="163"/>
      <c r="L390" s="158"/>
      <c r="M390" s="164"/>
      <c r="T390" s="165"/>
      <c r="AT390" s="160" t="s">
        <v>147</v>
      </c>
      <c r="AU390" s="160" t="s">
        <v>88</v>
      </c>
      <c r="AV390" s="12" t="s">
        <v>88</v>
      </c>
      <c r="AW390" s="12" t="s">
        <v>31</v>
      </c>
      <c r="AX390" s="12" t="s">
        <v>75</v>
      </c>
      <c r="AY390" s="160" t="s">
        <v>138</v>
      </c>
    </row>
    <row r="391" spans="2:65" s="12" customFormat="1" ht="11.25">
      <c r="B391" s="158"/>
      <c r="D391" s="159" t="s">
        <v>147</v>
      </c>
      <c r="E391" s="160" t="s">
        <v>1</v>
      </c>
      <c r="F391" s="161" t="s">
        <v>551</v>
      </c>
      <c r="H391" s="162">
        <v>16.2</v>
      </c>
      <c r="I391" s="163"/>
      <c r="L391" s="158"/>
      <c r="M391" s="164"/>
      <c r="T391" s="165"/>
      <c r="AT391" s="160" t="s">
        <v>147</v>
      </c>
      <c r="AU391" s="160" t="s">
        <v>88</v>
      </c>
      <c r="AV391" s="12" t="s">
        <v>88</v>
      </c>
      <c r="AW391" s="12" t="s">
        <v>31</v>
      </c>
      <c r="AX391" s="12" t="s">
        <v>75</v>
      </c>
      <c r="AY391" s="160" t="s">
        <v>138</v>
      </c>
    </row>
    <row r="392" spans="2:65" s="12" customFormat="1" ht="11.25">
      <c r="B392" s="158"/>
      <c r="D392" s="159" t="s">
        <v>147</v>
      </c>
      <c r="E392" s="160" t="s">
        <v>1</v>
      </c>
      <c r="F392" s="161" t="s">
        <v>552</v>
      </c>
      <c r="H392" s="162">
        <v>13.2</v>
      </c>
      <c r="I392" s="163"/>
      <c r="L392" s="158"/>
      <c r="M392" s="164"/>
      <c r="T392" s="165"/>
      <c r="AT392" s="160" t="s">
        <v>147</v>
      </c>
      <c r="AU392" s="160" t="s">
        <v>88</v>
      </c>
      <c r="AV392" s="12" t="s">
        <v>88</v>
      </c>
      <c r="AW392" s="12" t="s">
        <v>31</v>
      </c>
      <c r="AX392" s="12" t="s">
        <v>75</v>
      </c>
      <c r="AY392" s="160" t="s">
        <v>138</v>
      </c>
    </row>
    <row r="393" spans="2:65" s="12" customFormat="1" ht="11.25">
      <c r="B393" s="158"/>
      <c r="D393" s="159" t="s">
        <v>147</v>
      </c>
      <c r="E393" s="160" t="s">
        <v>1</v>
      </c>
      <c r="F393" s="161" t="s">
        <v>554</v>
      </c>
      <c r="H393" s="162">
        <v>16.2</v>
      </c>
      <c r="I393" s="163"/>
      <c r="L393" s="158"/>
      <c r="M393" s="164"/>
      <c r="T393" s="165"/>
      <c r="AT393" s="160" t="s">
        <v>147</v>
      </c>
      <c r="AU393" s="160" t="s">
        <v>88</v>
      </c>
      <c r="AV393" s="12" t="s">
        <v>88</v>
      </c>
      <c r="AW393" s="12" t="s">
        <v>31</v>
      </c>
      <c r="AX393" s="12" t="s">
        <v>75</v>
      </c>
      <c r="AY393" s="160" t="s">
        <v>138</v>
      </c>
    </row>
    <row r="394" spans="2:65" s="12" customFormat="1" ht="11.25">
      <c r="B394" s="158"/>
      <c r="D394" s="159" t="s">
        <v>147</v>
      </c>
      <c r="E394" s="160" t="s">
        <v>1</v>
      </c>
      <c r="F394" s="161" t="s">
        <v>555</v>
      </c>
      <c r="H394" s="162">
        <v>13.2</v>
      </c>
      <c r="I394" s="163"/>
      <c r="L394" s="158"/>
      <c r="M394" s="164"/>
      <c r="T394" s="165"/>
      <c r="AT394" s="160" t="s">
        <v>147</v>
      </c>
      <c r="AU394" s="160" t="s">
        <v>88</v>
      </c>
      <c r="AV394" s="12" t="s">
        <v>88</v>
      </c>
      <c r="AW394" s="12" t="s">
        <v>31</v>
      </c>
      <c r="AX394" s="12" t="s">
        <v>75</v>
      </c>
      <c r="AY394" s="160" t="s">
        <v>138</v>
      </c>
    </row>
    <row r="395" spans="2:65" s="13" customFormat="1" ht="11.25">
      <c r="B395" s="166"/>
      <c r="D395" s="159" t="s">
        <v>147</v>
      </c>
      <c r="E395" s="167" t="s">
        <v>1</v>
      </c>
      <c r="F395" s="168" t="s">
        <v>150</v>
      </c>
      <c r="H395" s="169">
        <v>122.42800000000001</v>
      </c>
      <c r="I395" s="170"/>
      <c r="L395" s="166"/>
      <c r="M395" s="171"/>
      <c r="T395" s="172"/>
      <c r="AT395" s="167" t="s">
        <v>147</v>
      </c>
      <c r="AU395" s="167" t="s">
        <v>88</v>
      </c>
      <c r="AV395" s="13" t="s">
        <v>95</v>
      </c>
      <c r="AW395" s="13" t="s">
        <v>31</v>
      </c>
      <c r="AX395" s="13" t="s">
        <v>82</v>
      </c>
      <c r="AY395" s="167" t="s">
        <v>138</v>
      </c>
    </row>
    <row r="396" spans="2:65" s="12" customFormat="1" ht="11.25">
      <c r="B396" s="158"/>
      <c r="D396" s="159" t="s">
        <v>147</v>
      </c>
      <c r="F396" s="161" t="s">
        <v>658</v>
      </c>
      <c r="H396" s="162">
        <v>127.325</v>
      </c>
      <c r="I396" s="163"/>
      <c r="L396" s="158"/>
      <c r="M396" s="164"/>
      <c r="T396" s="165"/>
      <c r="AT396" s="160" t="s">
        <v>147</v>
      </c>
      <c r="AU396" s="160" t="s">
        <v>88</v>
      </c>
      <c r="AV396" s="12" t="s">
        <v>88</v>
      </c>
      <c r="AW396" s="12" t="s">
        <v>3</v>
      </c>
      <c r="AX396" s="12" t="s">
        <v>82</v>
      </c>
      <c r="AY396" s="160" t="s">
        <v>138</v>
      </c>
    </row>
    <row r="397" spans="2:65" s="1" customFormat="1" ht="24.2" customHeight="1">
      <c r="B397" s="143"/>
      <c r="C397" s="144" t="s">
        <v>436</v>
      </c>
      <c r="D397" s="144" t="s">
        <v>141</v>
      </c>
      <c r="E397" s="145" t="s">
        <v>659</v>
      </c>
      <c r="F397" s="146" t="s">
        <v>660</v>
      </c>
      <c r="G397" s="147" t="s">
        <v>427</v>
      </c>
      <c r="H397" s="200"/>
      <c r="I397" s="149"/>
      <c r="J397" s="150">
        <f>ROUND(I397*H397,2)</f>
        <v>0</v>
      </c>
      <c r="K397" s="151"/>
      <c r="L397" s="32"/>
      <c r="M397" s="152" t="s">
        <v>1</v>
      </c>
      <c r="N397" s="153" t="s">
        <v>41</v>
      </c>
      <c r="P397" s="154">
        <f>O397*H397</f>
        <v>0</v>
      </c>
      <c r="Q397" s="154">
        <v>0</v>
      </c>
      <c r="R397" s="154">
        <f>Q397*H397</f>
        <v>0</v>
      </c>
      <c r="S397" s="154">
        <v>0</v>
      </c>
      <c r="T397" s="155">
        <f>S397*H397</f>
        <v>0</v>
      </c>
      <c r="AR397" s="156" t="s">
        <v>228</v>
      </c>
      <c r="AT397" s="156" t="s">
        <v>141</v>
      </c>
      <c r="AU397" s="156" t="s">
        <v>88</v>
      </c>
      <c r="AY397" s="17" t="s">
        <v>138</v>
      </c>
      <c r="BE397" s="157">
        <f>IF(N397="základná",J397,0)</f>
        <v>0</v>
      </c>
      <c r="BF397" s="157">
        <f>IF(N397="znížená",J397,0)</f>
        <v>0</v>
      </c>
      <c r="BG397" s="157">
        <f>IF(N397="zákl. prenesená",J397,0)</f>
        <v>0</v>
      </c>
      <c r="BH397" s="157">
        <f>IF(N397="zníž. prenesená",J397,0)</f>
        <v>0</v>
      </c>
      <c r="BI397" s="157">
        <f>IF(N397="nulová",J397,0)</f>
        <v>0</v>
      </c>
      <c r="BJ397" s="17" t="s">
        <v>88</v>
      </c>
      <c r="BK397" s="157">
        <f>ROUND(I397*H397,2)</f>
        <v>0</v>
      </c>
      <c r="BL397" s="17" t="s">
        <v>228</v>
      </c>
      <c r="BM397" s="156" t="s">
        <v>661</v>
      </c>
    </row>
    <row r="398" spans="2:65" s="11" customFormat="1" ht="22.9" customHeight="1">
      <c r="B398" s="131"/>
      <c r="D398" s="132" t="s">
        <v>74</v>
      </c>
      <c r="E398" s="141" t="s">
        <v>662</v>
      </c>
      <c r="F398" s="141" t="s">
        <v>663</v>
      </c>
      <c r="I398" s="134"/>
      <c r="J398" s="142">
        <f>BK398</f>
        <v>0</v>
      </c>
      <c r="L398" s="131"/>
      <c r="M398" s="136"/>
      <c r="P398" s="137">
        <f>SUM(P399:P416)</f>
        <v>0</v>
      </c>
      <c r="R398" s="137">
        <f>SUM(R399:R416)</f>
        <v>0.1098672</v>
      </c>
      <c r="T398" s="138">
        <f>SUM(T399:T416)</f>
        <v>0</v>
      </c>
      <c r="AR398" s="132" t="s">
        <v>88</v>
      </c>
      <c r="AT398" s="139" t="s">
        <v>74</v>
      </c>
      <c r="AU398" s="139" t="s">
        <v>82</v>
      </c>
      <c r="AY398" s="132" t="s">
        <v>138</v>
      </c>
      <c r="BK398" s="140">
        <f>SUM(BK399:BK416)</f>
        <v>0</v>
      </c>
    </row>
    <row r="399" spans="2:65" s="1" customFormat="1" ht="24.2" customHeight="1">
      <c r="B399" s="143"/>
      <c r="C399" s="144" t="s">
        <v>440</v>
      </c>
      <c r="D399" s="144" t="s">
        <v>141</v>
      </c>
      <c r="E399" s="145" t="s">
        <v>664</v>
      </c>
      <c r="F399" s="146" t="s">
        <v>665</v>
      </c>
      <c r="G399" s="147" t="s">
        <v>144</v>
      </c>
      <c r="H399" s="148">
        <v>53.8</v>
      </c>
      <c r="I399" s="149"/>
      <c r="J399" s="150">
        <f>ROUND(I399*H399,2)</f>
        <v>0</v>
      </c>
      <c r="K399" s="151"/>
      <c r="L399" s="32"/>
      <c r="M399" s="152" t="s">
        <v>1</v>
      </c>
      <c r="N399" s="153" t="s">
        <v>41</v>
      </c>
      <c r="P399" s="154">
        <f>O399*H399</f>
        <v>0</v>
      </c>
      <c r="Q399" s="154">
        <v>4.0000000000000002E-4</v>
      </c>
      <c r="R399" s="154">
        <f>Q399*H399</f>
        <v>2.1520000000000001E-2</v>
      </c>
      <c r="S399" s="154">
        <v>0</v>
      </c>
      <c r="T399" s="155">
        <f>S399*H399</f>
        <v>0</v>
      </c>
      <c r="AR399" s="156" t="s">
        <v>228</v>
      </c>
      <c r="AT399" s="156" t="s">
        <v>141</v>
      </c>
      <c r="AU399" s="156" t="s">
        <v>88</v>
      </c>
      <c r="AY399" s="17" t="s">
        <v>138</v>
      </c>
      <c r="BE399" s="157">
        <f>IF(N399="základná",J399,0)</f>
        <v>0</v>
      </c>
      <c r="BF399" s="157">
        <f>IF(N399="znížená",J399,0)</f>
        <v>0</v>
      </c>
      <c r="BG399" s="157">
        <f>IF(N399="zákl. prenesená",J399,0)</f>
        <v>0</v>
      </c>
      <c r="BH399" s="157">
        <f>IF(N399="zníž. prenesená",J399,0)</f>
        <v>0</v>
      </c>
      <c r="BI399" s="157">
        <f>IF(N399="nulová",J399,0)</f>
        <v>0</v>
      </c>
      <c r="BJ399" s="17" t="s">
        <v>88</v>
      </c>
      <c r="BK399" s="157">
        <f>ROUND(I399*H399,2)</f>
        <v>0</v>
      </c>
      <c r="BL399" s="17" t="s">
        <v>228</v>
      </c>
      <c r="BM399" s="156" t="s">
        <v>666</v>
      </c>
    </row>
    <row r="400" spans="2:65" s="12" customFormat="1" ht="11.25">
      <c r="B400" s="158"/>
      <c r="D400" s="159" t="s">
        <v>147</v>
      </c>
      <c r="E400" s="160" t="s">
        <v>1</v>
      </c>
      <c r="F400" s="161" t="s">
        <v>530</v>
      </c>
      <c r="H400" s="162">
        <v>22.33</v>
      </c>
      <c r="I400" s="163"/>
      <c r="L400" s="158"/>
      <c r="M400" s="164"/>
      <c r="T400" s="165"/>
      <c r="AT400" s="160" t="s">
        <v>147</v>
      </c>
      <c r="AU400" s="160" t="s">
        <v>88</v>
      </c>
      <c r="AV400" s="12" t="s">
        <v>88</v>
      </c>
      <c r="AW400" s="12" t="s">
        <v>31</v>
      </c>
      <c r="AX400" s="12" t="s">
        <v>75</v>
      </c>
      <c r="AY400" s="160" t="s">
        <v>138</v>
      </c>
    </row>
    <row r="401" spans="2:65" s="12" customFormat="1" ht="11.25">
      <c r="B401" s="158"/>
      <c r="D401" s="159" t="s">
        <v>147</v>
      </c>
      <c r="E401" s="160" t="s">
        <v>1</v>
      </c>
      <c r="F401" s="161" t="s">
        <v>531</v>
      </c>
      <c r="H401" s="162">
        <v>13.04</v>
      </c>
      <c r="I401" s="163"/>
      <c r="L401" s="158"/>
      <c r="M401" s="164"/>
      <c r="T401" s="165"/>
      <c r="AT401" s="160" t="s">
        <v>147</v>
      </c>
      <c r="AU401" s="160" t="s">
        <v>88</v>
      </c>
      <c r="AV401" s="12" t="s">
        <v>88</v>
      </c>
      <c r="AW401" s="12" t="s">
        <v>31</v>
      </c>
      <c r="AX401" s="12" t="s">
        <v>75</v>
      </c>
      <c r="AY401" s="160" t="s">
        <v>138</v>
      </c>
    </row>
    <row r="402" spans="2:65" s="12" customFormat="1" ht="11.25">
      <c r="B402" s="158"/>
      <c r="D402" s="159" t="s">
        <v>147</v>
      </c>
      <c r="E402" s="160" t="s">
        <v>1</v>
      </c>
      <c r="F402" s="161" t="s">
        <v>532</v>
      </c>
      <c r="H402" s="162">
        <v>1.7</v>
      </c>
      <c r="I402" s="163"/>
      <c r="L402" s="158"/>
      <c r="M402" s="164"/>
      <c r="T402" s="165"/>
      <c r="AT402" s="160" t="s">
        <v>147</v>
      </c>
      <c r="AU402" s="160" t="s">
        <v>88</v>
      </c>
      <c r="AV402" s="12" t="s">
        <v>88</v>
      </c>
      <c r="AW402" s="12" t="s">
        <v>31</v>
      </c>
      <c r="AX402" s="12" t="s">
        <v>75</v>
      </c>
      <c r="AY402" s="160" t="s">
        <v>138</v>
      </c>
    </row>
    <row r="403" spans="2:65" s="12" customFormat="1" ht="11.25">
      <c r="B403" s="158"/>
      <c r="D403" s="159" t="s">
        <v>147</v>
      </c>
      <c r="E403" s="160" t="s">
        <v>1</v>
      </c>
      <c r="F403" s="161" t="s">
        <v>533</v>
      </c>
      <c r="H403" s="162">
        <v>1.06</v>
      </c>
      <c r="I403" s="163"/>
      <c r="L403" s="158"/>
      <c r="M403" s="164"/>
      <c r="T403" s="165"/>
      <c r="AT403" s="160" t="s">
        <v>147</v>
      </c>
      <c r="AU403" s="160" t="s">
        <v>88</v>
      </c>
      <c r="AV403" s="12" t="s">
        <v>88</v>
      </c>
      <c r="AW403" s="12" t="s">
        <v>31</v>
      </c>
      <c r="AX403" s="12" t="s">
        <v>75</v>
      </c>
      <c r="AY403" s="160" t="s">
        <v>138</v>
      </c>
    </row>
    <row r="404" spans="2:65" s="12" customFormat="1" ht="11.25">
      <c r="B404" s="158"/>
      <c r="D404" s="159" t="s">
        <v>147</v>
      </c>
      <c r="E404" s="160" t="s">
        <v>1</v>
      </c>
      <c r="F404" s="161" t="s">
        <v>534</v>
      </c>
      <c r="H404" s="162">
        <v>12.91</v>
      </c>
      <c r="I404" s="163"/>
      <c r="L404" s="158"/>
      <c r="M404" s="164"/>
      <c r="T404" s="165"/>
      <c r="AT404" s="160" t="s">
        <v>147</v>
      </c>
      <c r="AU404" s="160" t="s">
        <v>88</v>
      </c>
      <c r="AV404" s="12" t="s">
        <v>88</v>
      </c>
      <c r="AW404" s="12" t="s">
        <v>31</v>
      </c>
      <c r="AX404" s="12" t="s">
        <v>75</v>
      </c>
      <c r="AY404" s="160" t="s">
        <v>138</v>
      </c>
    </row>
    <row r="405" spans="2:65" s="12" customFormat="1" ht="11.25">
      <c r="B405" s="158"/>
      <c r="D405" s="159" t="s">
        <v>147</v>
      </c>
      <c r="E405" s="160" t="s">
        <v>1</v>
      </c>
      <c r="F405" s="161" t="s">
        <v>535</v>
      </c>
      <c r="H405" s="162">
        <v>1.7</v>
      </c>
      <c r="I405" s="163"/>
      <c r="L405" s="158"/>
      <c r="M405" s="164"/>
      <c r="T405" s="165"/>
      <c r="AT405" s="160" t="s">
        <v>147</v>
      </c>
      <c r="AU405" s="160" t="s">
        <v>88</v>
      </c>
      <c r="AV405" s="12" t="s">
        <v>88</v>
      </c>
      <c r="AW405" s="12" t="s">
        <v>31</v>
      </c>
      <c r="AX405" s="12" t="s">
        <v>75</v>
      </c>
      <c r="AY405" s="160" t="s">
        <v>138</v>
      </c>
    </row>
    <row r="406" spans="2:65" s="12" customFormat="1" ht="11.25">
      <c r="B406" s="158"/>
      <c r="D406" s="159" t="s">
        <v>147</v>
      </c>
      <c r="E406" s="160" t="s">
        <v>1</v>
      </c>
      <c r="F406" s="161" t="s">
        <v>536</v>
      </c>
      <c r="H406" s="162">
        <v>1.06</v>
      </c>
      <c r="I406" s="163"/>
      <c r="L406" s="158"/>
      <c r="M406" s="164"/>
      <c r="T406" s="165"/>
      <c r="AT406" s="160" t="s">
        <v>147</v>
      </c>
      <c r="AU406" s="160" t="s">
        <v>88</v>
      </c>
      <c r="AV406" s="12" t="s">
        <v>88</v>
      </c>
      <c r="AW406" s="12" t="s">
        <v>31</v>
      </c>
      <c r="AX406" s="12" t="s">
        <v>75</v>
      </c>
      <c r="AY406" s="160" t="s">
        <v>138</v>
      </c>
    </row>
    <row r="407" spans="2:65" s="13" customFormat="1" ht="11.25">
      <c r="B407" s="166"/>
      <c r="D407" s="159" t="s">
        <v>147</v>
      </c>
      <c r="E407" s="167" t="s">
        <v>1</v>
      </c>
      <c r="F407" s="168" t="s">
        <v>150</v>
      </c>
      <c r="H407" s="169">
        <v>53.800000000000011</v>
      </c>
      <c r="I407" s="170"/>
      <c r="L407" s="166"/>
      <c r="M407" s="171"/>
      <c r="T407" s="172"/>
      <c r="AT407" s="167" t="s">
        <v>147</v>
      </c>
      <c r="AU407" s="167" t="s">
        <v>88</v>
      </c>
      <c r="AV407" s="13" t="s">
        <v>95</v>
      </c>
      <c r="AW407" s="13" t="s">
        <v>31</v>
      </c>
      <c r="AX407" s="13" t="s">
        <v>82</v>
      </c>
      <c r="AY407" s="167" t="s">
        <v>138</v>
      </c>
    </row>
    <row r="408" spans="2:65" s="1" customFormat="1" ht="24.2" customHeight="1">
      <c r="B408" s="143"/>
      <c r="C408" s="144" t="s">
        <v>444</v>
      </c>
      <c r="D408" s="144" t="s">
        <v>141</v>
      </c>
      <c r="E408" s="145" t="s">
        <v>667</v>
      </c>
      <c r="F408" s="146" t="s">
        <v>668</v>
      </c>
      <c r="G408" s="147" t="s">
        <v>144</v>
      </c>
      <c r="H408" s="148">
        <v>220.86799999999999</v>
      </c>
      <c r="I408" s="149"/>
      <c r="J408" s="150">
        <f>ROUND(I408*H408,2)</f>
        <v>0</v>
      </c>
      <c r="K408" s="151"/>
      <c r="L408" s="32"/>
      <c r="M408" s="152" t="s">
        <v>1</v>
      </c>
      <c r="N408" s="153" t="s">
        <v>41</v>
      </c>
      <c r="P408" s="154">
        <f>O408*H408</f>
        <v>0</v>
      </c>
      <c r="Q408" s="154">
        <v>4.0000000000000002E-4</v>
      </c>
      <c r="R408" s="154">
        <f>Q408*H408</f>
        <v>8.8347200000000001E-2</v>
      </c>
      <c r="S408" s="154">
        <v>0</v>
      </c>
      <c r="T408" s="155">
        <f>S408*H408</f>
        <v>0</v>
      </c>
      <c r="AR408" s="156" t="s">
        <v>228</v>
      </c>
      <c r="AT408" s="156" t="s">
        <v>141</v>
      </c>
      <c r="AU408" s="156" t="s">
        <v>88</v>
      </c>
      <c r="AY408" s="17" t="s">
        <v>138</v>
      </c>
      <c r="BE408" s="157">
        <f>IF(N408="základná",J408,0)</f>
        <v>0</v>
      </c>
      <c r="BF408" s="157">
        <f>IF(N408="znížená",J408,0)</f>
        <v>0</v>
      </c>
      <c r="BG408" s="157">
        <f>IF(N408="zákl. prenesená",J408,0)</f>
        <v>0</v>
      </c>
      <c r="BH408" s="157">
        <f>IF(N408="zníž. prenesená",J408,0)</f>
        <v>0</v>
      </c>
      <c r="BI408" s="157">
        <f>IF(N408="nulová",J408,0)</f>
        <v>0</v>
      </c>
      <c r="BJ408" s="17" t="s">
        <v>88</v>
      </c>
      <c r="BK408" s="157">
        <f>ROUND(I408*H408,2)</f>
        <v>0</v>
      </c>
      <c r="BL408" s="17" t="s">
        <v>228</v>
      </c>
      <c r="BM408" s="156" t="s">
        <v>669</v>
      </c>
    </row>
    <row r="409" spans="2:65" s="12" customFormat="1" ht="22.5">
      <c r="B409" s="158"/>
      <c r="D409" s="159" t="s">
        <v>147</v>
      </c>
      <c r="E409" s="160" t="s">
        <v>1</v>
      </c>
      <c r="F409" s="161" t="s">
        <v>549</v>
      </c>
      <c r="H409" s="162">
        <v>63.628</v>
      </c>
      <c r="I409" s="163"/>
      <c r="L409" s="158"/>
      <c r="M409" s="164"/>
      <c r="T409" s="165"/>
      <c r="AT409" s="160" t="s">
        <v>147</v>
      </c>
      <c r="AU409" s="160" t="s">
        <v>88</v>
      </c>
      <c r="AV409" s="12" t="s">
        <v>88</v>
      </c>
      <c r="AW409" s="12" t="s">
        <v>31</v>
      </c>
      <c r="AX409" s="12" t="s">
        <v>75</v>
      </c>
      <c r="AY409" s="160" t="s">
        <v>138</v>
      </c>
    </row>
    <row r="410" spans="2:65" s="12" customFormat="1" ht="22.5">
      <c r="B410" s="158"/>
      <c r="D410" s="159" t="s">
        <v>147</v>
      </c>
      <c r="E410" s="160" t="s">
        <v>1</v>
      </c>
      <c r="F410" s="161" t="s">
        <v>550</v>
      </c>
      <c r="H410" s="162">
        <v>49.22</v>
      </c>
      <c r="I410" s="163"/>
      <c r="L410" s="158"/>
      <c r="M410" s="164"/>
      <c r="T410" s="165"/>
      <c r="AT410" s="160" t="s">
        <v>147</v>
      </c>
      <c r="AU410" s="160" t="s">
        <v>88</v>
      </c>
      <c r="AV410" s="12" t="s">
        <v>88</v>
      </c>
      <c r="AW410" s="12" t="s">
        <v>31</v>
      </c>
      <c r="AX410" s="12" t="s">
        <v>75</v>
      </c>
      <c r="AY410" s="160" t="s">
        <v>138</v>
      </c>
    </row>
    <row r="411" spans="2:65" s="12" customFormat="1" ht="11.25">
      <c r="B411" s="158"/>
      <c r="D411" s="159" t="s">
        <v>147</v>
      </c>
      <c r="E411" s="160" t="s">
        <v>1</v>
      </c>
      <c r="F411" s="161" t="s">
        <v>551</v>
      </c>
      <c r="H411" s="162">
        <v>16.2</v>
      </c>
      <c r="I411" s="163"/>
      <c r="L411" s="158"/>
      <c r="M411" s="164"/>
      <c r="T411" s="165"/>
      <c r="AT411" s="160" t="s">
        <v>147</v>
      </c>
      <c r="AU411" s="160" t="s">
        <v>88</v>
      </c>
      <c r="AV411" s="12" t="s">
        <v>88</v>
      </c>
      <c r="AW411" s="12" t="s">
        <v>31</v>
      </c>
      <c r="AX411" s="12" t="s">
        <v>75</v>
      </c>
      <c r="AY411" s="160" t="s">
        <v>138</v>
      </c>
    </row>
    <row r="412" spans="2:65" s="12" customFormat="1" ht="11.25">
      <c r="B412" s="158"/>
      <c r="D412" s="159" t="s">
        <v>147</v>
      </c>
      <c r="E412" s="160" t="s">
        <v>1</v>
      </c>
      <c r="F412" s="161" t="s">
        <v>552</v>
      </c>
      <c r="H412" s="162">
        <v>13.2</v>
      </c>
      <c r="I412" s="163"/>
      <c r="L412" s="158"/>
      <c r="M412" s="164"/>
      <c r="T412" s="165"/>
      <c r="AT412" s="160" t="s">
        <v>147</v>
      </c>
      <c r="AU412" s="160" t="s">
        <v>88</v>
      </c>
      <c r="AV412" s="12" t="s">
        <v>88</v>
      </c>
      <c r="AW412" s="12" t="s">
        <v>31</v>
      </c>
      <c r="AX412" s="12" t="s">
        <v>75</v>
      </c>
      <c r="AY412" s="160" t="s">
        <v>138</v>
      </c>
    </row>
    <row r="413" spans="2:65" s="12" customFormat="1" ht="22.5">
      <c r="B413" s="158"/>
      <c r="D413" s="159" t="s">
        <v>147</v>
      </c>
      <c r="E413" s="160" t="s">
        <v>1</v>
      </c>
      <c r="F413" s="161" t="s">
        <v>553</v>
      </c>
      <c r="H413" s="162">
        <v>49.22</v>
      </c>
      <c r="I413" s="163"/>
      <c r="L413" s="158"/>
      <c r="M413" s="164"/>
      <c r="T413" s="165"/>
      <c r="AT413" s="160" t="s">
        <v>147</v>
      </c>
      <c r="AU413" s="160" t="s">
        <v>88</v>
      </c>
      <c r="AV413" s="12" t="s">
        <v>88</v>
      </c>
      <c r="AW413" s="12" t="s">
        <v>31</v>
      </c>
      <c r="AX413" s="12" t="s">
        <v>75</v>
      </c>
      <c r="AY413" s="160" t="s">
        <v>138</v>
      </c>
    </row>
    <row r="414" spans="2:65" s="12" customFormat="1" ht="11.25">
      <c r="B414" s="158"/>
      <c r="D414" s="159" t="s">
        <v>147</v>
      </c>
      <c r="E414" s="160" t="s">
        <v>1</v>
      </c>
      <c r="F414" s="161" t="s">
        <v>554</v>
      </c>
      <c r="H414" s="162">
        <v>16.2</v>
      </c>
      <c r="I414" s="163"/>
      <c r="L414" s="158"/>
      <c r="M414" s="164"/>
      <c r="T414" s="165"/>
      <c r="AT414" s="160" t="s">
        <v>147</v>
      </c>
      <c r="AU414" s="160" t="s">
        <v>88</v>
      </c>
      <c r="AV414" s="12" t="s">
        <v>88</v>
      </c>
      <c r="AW414" s="12" t="s">
        <v>31</v>
      </c>
      <c r="AX414" s="12" t="s">
        <v>75</v>
      </c>
      <c r="AY414" s="160" t="s">
        <v>138</v>
      </c>
    </row>
    <row r="415" spans="2:65" s="12" customFormat="1" ht="11.25">
      <c r="B415" s="158"/>
      <c r="D415" s="159" t="s">
        <v>147</v>
      </c>
      <c r="E415" s="160" t="s">
        <v>1</v>
      </c>
      <c r="F415" s="161" t="s">
        <v>555</v>
      </c>
      <c r="H415" s="162">
        <v>13.2</v>
      </c>
      <c r="I415" s="163"/>
      <c r="L415" s="158"/>
      <c r="M415" s="164"/>
      <c r="T415" s="165"/>
      <c r="AT415" s="160" t="s">
        <v>147</v>
      </c>
      <c r="AU415" s="160" t="s">
        <v>88</v>
      </c>
      <c r="AV415" s="12" t="s">
        <v>88</v>
      </c>
      <c r="AW415" s="12" t="s">
        <v>31</v>
      </c>
      <c r="AX415" s="12" t="s">
        <v>75</v>
      </c>
      <c r="AY415" s="160" t="s">
        <v>138</v>
      </c>
    </row>
    <row r="416" spans="2:65" s="13" customFormat="1" ht="11.25">
      <c r="B416" s="166"/>
      <c r="D416" s="159" t="s">
        <v>147</v>
      </c>
      <c r="E416" s="167" t="s">
        <v>1</v>
      </c>
      <c r="F416" s="168" t="s">
        <v>150</v>
      </c>
      <c r="H416" s="169">
        <v>220.86799999999997</v>
      </c>
      <c r="I416" s="170"/>
      <c r="L416" s="166"/>
      <c r="M416" s="179"/>
      <c r="N416" s="180"/>
      <c r="O416" s="180"/>
      <c r="P416" s="180"/>
      <c r="Q416" s="180"/>
      <c r="R416" s="180"/>
      <c r="S416" s="180"/>
      <c r="T416" s="181"/>
      <c r="AT416" s="167" t="s">
        <v>147</v>
      </c>
      <c r="AU416" s="167" t="s">
        <v>88</v>
      </c>
      <c r="AV416" s="13" t="s">
        <v>95</v>
      </c>
      <c r="AW416" s="13" t="s">
        <v>31</v>
      </c>
      <c r="AX416" s="13" t="s">
        <v>82</v>
      </c>
      <c r="AY416" s="167" t="s">
        <v>138</v>
      </c>
    </row>
    <row r="417" spans="2:12" s="1" customFormat="1" ht="6.95" customHeight="1">
      <c r="B417" s="47"/>
      <c r="C417" s="48"/>
      <c r="D417" s="48"/>
      <c r="E417" s="48"/>
      <c r="F417" s="48"/>
      <c r="G417" s="48"/>
      <c r="H417" s="48"/>
      <c r="I417" s="48"/>
      <c r="J417" s="48"/>
      <c r="K417" s="48"/>
      <c r="L417" s="32"/>
    </row>
  </sheetData>
  <autoFilter ref="C135:K416" xr:uid="{00000000-0009-0000-0000-000003000000}"/>
  <mergeCells count="15">
    <mergeCell ref="E122:H122"/>
    <mergeCell ref="E126:H126"/>
    <mergeCell ref="E124:H124"/>
    <mergeCell ref="E128:H12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5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102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109</v>
      </c>
      <c r="L4" s="20"/>
      <c r="M4" s="96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6" t="str">
        <f>'Rekapitulácia stavby'!K6</f>
        <v>Rekonštrukcia maštale D - Hydina</v>
      </c>
      <c r="F7" s="257"/>
      <c r="G7" s="257"/>
      <c r="H7" s="257"/>
      <c r="L7" s="20"/>
    </row>
    <row r="8" spans="2:46" ht="12.75">
      <c r="B8" s="20"/>
      <c r="D8" s="27" t="s">
        <v>110</v>
      </c>
      <c r="L8" s="20"/>
    </row>
    <row r="9" spans="2:46" ht="16.5" customHeight="1">
      <c r="B9" s="20"/>
      <c r="E9" s="256" t="s">
        <v>111</v>
      </c>
      <c r="F9" s="237"/>
      <c r="G9" s="237"/>
      <c r="H9" s="237"/>
      <c r="L9" s="20"/>
    </row>
    <row r="10" spans="2:46" ht="12" customHeight="1">
      <c r="B10" s="20"/>
      <c r="D10" s="27" t="s">
        <v>112</v>
      </c>
      <c r="L10" s="20"/>
    </row>
    <row r="11" spans="2:46" s="1" customFormat="1" ht="16.5" customHeight="1">
      <c r="B11" s="32"/>
      <c r="E11" s="215" t="s">
        <v>248</v>
      </c>
      <c r="F11" s="258"/>
      <c r="G11" s="258"/>
      <c r="H11" s="258"/>
      <c r="L11" s="32"/>
    </row>
    <row r="12" spans="2:46" s="1" customFormat="1" ht="12" customHeight="1">
      <c r="B12" s="32"/>
      <c r="D12" s="27" t="s">
        <v>249</v>
      </c>
      <c r="L12" s="32"/>
    </row>
    <row r="13" spans="2:46" s="1" customFormat="1" ht="16.5" customHeight="1">
      <c r="B13" s="32"/>
      <c r="E13" s="209" t="s">
        <v>670</v>
      </c>
      <c r="F13" s="258"/>
      <c r="G13" s="258"/>
      <c r="H13" s="258"/>
      <c r="L13" s="32"/>
    </row>
    <row r="14" spans="2:46" s="1" customFormat="1" ht="11.25">
      <c r="B14" s="32"/>
      <c r="L14" s="32"/>
    </row>
    <row r="15" spans="2:46" s="1" customFormat="1" ht="12" customHeight="1">
      <c r="B15" s="32"/>
      <c r="D15" s="27" t="s">
        <v>17</v>
      </c>
      <c r="F15" s="25" t="s">
        <v>1</v>
      </c>
      <c r="I15" s="27" t="s">
        <v>18</v>
      </c>
      <c r="J15" s="25" t="s">
        <v>1</v>
      </c>
      <c r="L15" s="32"/>
    </row>
    <row r="16" spans="2:46" s="1" customFormat="1" ht="12" customHeight="1">
      <c r="B16" s="32"/>
      <c r="D16" s="27" t="s">
        <v>19</v>
      </c>
      <c r="F16" s="25" t="s">
        <v>20</v>
      </c>
      <c r="I16" s="27" t="s">
        <v>21</v>
      </c>
      <c r="J16" s="55">
        <f>'Rekapitulácia stavby'!AN8</f>
        <v>45640</v>
      </c>
      <c r="L16" s="32"/>
    </row>
    <row r="17" spans="2:12" s="1" customFormat="1" ht="10.9" customHeight="1">
      <c r="B17" s="32"/>
      <c r="L17" s="32"/>
    </row>
    <row r="18" spans="2:12" s="1" customFormat="1" ht="12" customHeight="1">
      <c r="B18" s="32"/>
      <c r="D18" s="27" t="s">
        <v>22</v>
      </c>
      <c r="I18" s="27" t="s">
        <v>23</v>
      </c>
      <c r="J18" s="25" t="s">
        <v>24</v>
      </c>
      <c r="L18" s="32"/>
    </row>
    <row r="19" spans="2:12" s="1" customFormat="1" ht="18" customHeight="1">
      <c r="B19" s="32"/>
      <c r="E19" s="25" t="s">
        <v>25</v>
      </c>
      <c r="I19" s="27" t="s">
        <v>26</v>
      </c>
      <c r="J19" s="25" t="s">
        <v>1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27</v>
      </c>
      <c r="I21" s="27" t="s">
        <v>23</v>
      </c>
      <c r="J21" s="28" t="str">
        <f>'Rekapitulácia stavby'!AN13</f>
        <v>Vyplň údaj</v>
      </c>
      <c r="L21" s="32"/>
    </row>
    <row r="22" spans="2:12" s="1" customFormat="1" ht="18" customHeight="1">
      <c r="B22" s="32"/>
      <c r="E22" s="259" t="str">
        <f>'Rekapitulácia stavby'!E14</f>
        <v>Vyplň údaj</v>
      </c>
      <c r="F22" s="236"/>
      <c r="G22" s="236"/>
      <c r="H22" s="236"/>
      <c r="I22" s="27" t="s">
        <v>26</v>
      </c>
      <c r="J22" s="28" t="str">
        <f>'Rekapitulácia stavby'!AN14</f>
        <v>Vyplň údaj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29</v>
      </c>
      <c r="I24" s="27" t="s">
        <v>23</v>
      </c>
      <c r="J24" s="25" t="s">
        <v>1</v>
      </c>
      <c r="L24" s="32"/>
    </row>
    <row r="25" spans="2:12" s="1" customFormat="1" ht="18" customHeight="1">
      <c r="B25" s="32"/>
      <c r="E25" s="25" t="s">
        <v>30</v>
      </c>
      <c r="I25" s="27" t="s">
        <v>26</v>
      </c>
      <c r="J25" s="25" t="s">
        <v>1</v>
      </c>
      <c r="L25" s="32"/>
    </row>
    <row r="26" spans="2:12" s="1" customFormat="1" ht="6.95" customHeight="1">
      <c r="B26" s="32"/>
      <c r="L26" s="32"/>
    </row>
    <row r="27" spans="2:12" s="1" customFormat="1" ht="12" customHeight="1">
      <c r="B27" s="32"/>
      <c r="D27" s="27" t="s">
        <v>32</v>
      </c>
      <c r="I27" s="27" t="s">
        <v>23</v>
      </c>
      <c r="J27" s="25" t="s">
        <v>1</v>
      </c>
      <c r="L27" s="32"/>
    </row>
    <row r="28" spans="2:12" s="1" customFormat="1" ht="18" customHeight="1">
      <c r="B28" s="32"/>
      <c r="E28" s="25" t="s">
        <v>33</v>
      </c>
      <c r="I28" s="27" t="s">
        <v>26</v>
      </c>
      <c r="J28" s="25" t="s">
        <v>1</v>
      </c>
      <c r="L28" s="32"/>
    </row>
    <row r="29" spans="2:12" s="1" customFormat="1" ht="6.95" customHeight="1">
      <c r="B29" s="32"/>
      <c r="L29" s="32"/>
    </row>
    <row r="30" spans="2:12" s="1" customFormat="1" ht="12" customHeight="1">
      <c r="B30" s="32"/>
      <c r="D30" s="27" t="s">
        <v>34</v>
      </c>
      <c r="L30" s="32"/>
    </row>
    <row r="31" spans="2:12" s="7" customFormat="1" ht="16.5" customHeight="1">
      <c r="B31" s="97"/>
      <c r="E31" s="241" t="s">
        <v>1</v>
      </c>
      <c r="F31" s="241"/>
      <c r="G31" s="241"/>
      <c r="H31" s="241"/>
      <c r="L31" s="97"/>
    </row>
    <row r="32" spans="2:12" s="1" customFormat="1" ht="6.95" customHeight="1">
      <c r="B32" s="32"/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25.35" customHeight="1">
      <c r="B34" s="32"/>
      <c r="D34" s="98" t="s">
        <v>35</v>
      </c>
      <c r="J34" s="69">
        <f>ROUND(J127, 2)</f>
        <v>0</v>
      </c>
      <c r="L34" s="32"/>
    </row>
    <row r="35" spans="2:12" s="1" customFormat="1" ht="6.95" customHeight="1">
      <c r="B35" s="32"/>
      <c r="D35" s="56"/>
      <c r="E35" s="56"/>
      <c r="F35" s="56"/>
      <c r="G35" s="56"/>
      <c r="H35" s="56"/>
      <c r="I35" s="56"/>
      <c r="J35" s="56"/>
      <c r="K35" s="56"/>
      <c r="L35" s="32"/>
    </row>
    <row r="36" spans="2:12" s="1" customFormat="1" ht="14.45" customHeight="1">
      <c r="B36" s="32"/>
      <c r="F36" s="35" t="s">
        <v>37</v>
      </c>
      <c r="I36" s="35" t="s">
        <v>36</v>
      </c>
      <c r="J36" s="35" t="s">
        <v>38</v>
      </c>
      <c r="L36" s="32"/>
    </row>
    <row r="37" spans="2:12" s="1" customFormat="1" ht="14.45" customHeight="1">
      <c r="B37" s="32"/>
      <c r="D37" s="58" t="s">
        <v>39</v>
      </c>
      <c r="E37" s="37" t="s">
        <v>40</v>
      </c>
      <c r="F37" s="99">
        <f>ROUND((SUM(BE127:BE143)),  2)</f>
        <v>0</v>
      </c>
      <c r="G37" s="100"/>
      <c r="H37" s="100"/>
      <c r="I37" s="101">
        <v>0.2</v>
      </c>
      <c r="J37" s="99">
        <f>ROUND(((SUM(BE127:BE143))*I37),  2)</f>
        <v>0</v>
      </c>
      <c r="L37" s="32"/>
    </row>
    <row r="38" spans="2:12" s="1" customFormat="1" ht="14.45" customHeight="1">
      <c r="B38" s="32"/>
      <c r="E38" s="37" t="s">
        <v>41</v>
      </c>
      <c r="F38" s="99">
        <f>ROUND((SUM(BF127:BF143)),  2)</f>
        <v>0</v>
      </c>
      <c r="G38" s="100"/>
      <c r="H38" s="100"/>
      <c r="I38" s="101">
        <v>0.2</v>
      </c>
      <c r="J38" s="99">
        <f>ROUND(((SUM(BF127:BF143))*I38),  2)</f>
        <v>0</v>
      </c>
      <c r="L38" s="32"/>
    </row>
    <row r="39" spans="2:12" s="1" customFormat="1" ht="14.45" hidden="1" customHeight="1">
      <c r="B39" s="32"/>
      <c r="E39" s="27" t="s">
        <v>42</v>
      </c>
      <c r="F39" s="89">
        <f>ROUND((SUM(BG127:BG143)),  2)</f>
        <v>0</v>
      </c>
      <c r="I39" s="102">
        <v>0.2</v>
      </c>
      <c r="J39" s="89">
        <f>0</f>
        <v>0</v>
      </c>
      <c r="L39" s="32"/>
    </row>
    <row r="40" spans="2:12" s="1" customFormat="1" ht="14.45" hidden="1" customHeight="1">
      <c r="B40" s="32"/>
      <c r="E40" s="27" t="s">
        <v>43</v>
      </c>
      <c r="F40" s="89">
        <f>ROUND((SUM(BH127:BH143)),  2)</f>
        <v>0</v>
      </c>
      <c r="I40" s="102">
        <v>0.2</v>
      </c>
      <c r="J40" s="89">
        <f>0</f>
        <v>0</v>
      </c>
      <c r="L40" s="32"/>
    </row>
    <row r="41" spans="2:12" s="1" customFormat="1" ht="14.45" hidden="1" customHeight="1">
      <c r="B41" s="32"/>
      <c r="E41" s="37" t="s">
        <v>44</v>
      </c>
      <c r="F41" s="99">
        <f>ROUND((SUM(BI127:BI143)),  2)</f>
        <v>0</v>
      </c>
      <c r="G41" s="100"/>
      <c r="H41" s="100"/>
      <c r="I41" s="101">
        <v>0</v>
      </c>
      <c r="J41" s="99">
        <f>0</f>
        <v>0</v>
      </c>
      <c r="L41" s="32"/>
    </row>
    <row r="42" spans="2:12" s="1" customFormat="1" ht="6.95" customHeight="1">
      <c r="B42" s="32"/>
      <c r="L42" s="32"/>
    </row>
    <row r="43" spans="2:12" s="1" customFormat="1" ht="25.35" customHeight="1">
      <c r="B43" s="32"/>
      <c r="C43" s="103"/>
      <c r="D43" s="104" t="s">
        <v>45</v>
      </c>
      <c r="E43" s="60"/>
      <c r="F43" s="60"/>
      <c r="G43" s="105" t="s">
        <v>46</v>
      </c>
      <c r="H43" s="106" t="s">
        <v>47</v>
      </c>
      <c r="I43" s="60"/>
      <c r="J43" s="107">
        <f>SUM(J34:J41)</f>
        <v>0</v>
      </c>
      <c r="K43" s="108"/>
      <c r="L43" s="32"/>
    </row>
    <row r="44" spans="2:12" s="1" customFormat="1" ht="14.45" customHeight="1">
      <c r="B44" s="32"/>
      <c r="L44" s="32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114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6" t="str">
        <f>E7</f>
        <v>Rekonštrukcia maštale D - Hydina</v>
      </c>
      <c r="F85" s="257"/>
      <c r="G85" s="257"/>
      <c r="H85" s="257"/>
      <c r="L85" s="32"/>
    </row>
    <row r="86" spans="2:12" ht="12" customHeight="1">
      <c r="B86" s="20"/>
      <c r="C86" s="27" t="s">
        <v>110</v>
      </c>
      <c r="L86" s="20"/>
    </row>
    <row r="87" spans="2:12" ht="16.5" customHeight="1">
      <c r="B87" s="20"/>
      <c r="E87" s="256" t="s">
        <v>111</v>
      </c>
      <c r="F87" s="237"/>
      <c r="G87" s="237"/>
      <c r="H87" s="237"/>
      <c r="L87" s="20"/>
    </row>
    <row r="88" spans="2:12" ht="12" customHeight="1">
      <c r="B88" s="20"/>
      <c r="C88" s="27" t="s">
        <v>112</v>
      </c>
      <c r="L88" s="20"/>
    </row>
    <row r="89" spans="2:12" s="1" customFormat="1" ht="16.5" customHeight="1">
      <c r="B89" s="32"/>
      <c r="E89" s="215" t="s">
        <v>248</v>
      </c>
      <c r="F89" s="258"/>
      <c r="G89" s="258"/>
      <c r="H89" s="258"/>
      <c r="L89" s="32"/>
    </row>
    <row r="90" spans="2:12" s="1" customFormat="1" ht="12" customHeight="1">
      <c r="B90" s="32"/>
      <c r="C90" s="27" t="s">
        <v>249</v>
      </c>
      <c r="L90" s="32"/>
    </row>
    <row r="91" spans="2:12" s="1" customFormat="1" ht="16.5" customHeight="1">
      <c r="B91" s="32"/>
      <c r="E91" s="209" t="str">
        <f>E13</f>
        <v>24-58a-01-02-03 - Poschodie + povala</v>
      </c>
      <c r="F91" s="258"/>
      <c r="G91" s="258"/>
      <c r="H91" s="258"/>
      <c r="L91" s="32"/>
    </row>
    <row r="92" spans="2:12" s="1" customFormat="1" ht="6.95" customHeight="1">
      <c r="B92" s="32"/>
      <c r="L92" s="32"/>
    </row>
    <row r="93" spans="2:12" s="1" customFormat="1" ht="12" customHeight="1">
      <c r="B93" s="32"/>
      <c r="C93" s="27" t="s">
        <v>19</v>
      </c>
      <c r="F93" s="25" t="str">
        <f>F16</f>
        <v xml:space="preserve"> </v>
      </c>
      <c r="I93" s="27" t="s">
        <v>21</v>
      </c>
      <c r="J93" s="55">
        <f>IF(J16="","",J16)</f>
        <v>45640</v>
      </c>
      <c r="L93" s="32"/>
    </row>
    <row r="94" spans="2:12" s="1" customFormat="1" ht="6.95" customHeight="1">
      <c r="B94" s="32"/>
      <c r="L94" s="32"/>
    </row>
    <row r="95" spans="2:12" s="1" customFormat="1" ht="25.7" customHeight="1">
      <c r="B95" s="32"/>
      <c r="C95" s="27" t="s">
        <v>22</v>
      </c>
      <c r="F95" s="25" t="str">
        <f>E19</f>
        <v>AGRIKA s.r.o.Tulská 19 Zvolen</v>
      </c>
      <c r="I95" s="27" t="s">
        <v>29</v>
      </c>
      <c r="J95" s="30" t="str">
        <f>E25</f>
        <v>HS partner s.r.o. Sielnica</v>
      </c>
      <c r="L95" s="32"/>
    </row>
    <row r="96" spans="2:12" s="1" customFormat="1" ht="15.2" customHeight="1">
      <c r="B96" s="32"/>
      <c r="C96" s="27" t="s">
        <v>27</v>
      </c>
      <c r="F96" s="25" t="str">
        <f>IF(E22="","",E22)</f>
        <v>Vyplň údaj</v>
      </c>
      <c r="I96" s="27" t="s">
        <v>32</v>
      </c>
      <c r="J96" s="30" t="str">
        <f>E28</f>
        <v>Ing. Miroslav Plevka</v>
      </c>
      <c r="L96" s="32"/>
    </row>
    <row r="97" spans="2:47" s="1" customFormat="1" ht="10.35" customHeight="1">
      <c r="B97" s="32"/>
      <c r="L97" s="32"/>
    </row>
    <row r="98" spans="2:47" s="1" customFormat="1" ht="29.25" customHeight="1">
      <c r="B98" s="32"/>
      <c r="C98" s="111" t="s">
        <v>115</v>
      </c>
      <c r="D98" s="103"/>
      <c r="E98" s="103"/>
      <c r="F98" s="103"/>
      <c r="G98" s="103"/>
      <c r="H98" s="103"/>
      <c r="I98" s="103"/>
      <c r="J98" s="112" t="s">
        <v>116</v>
      </c>
      <c r="K98" s="103"/>
      <c r="L98" s="32"/>
    </row>
    <row r="99" spans="2:47" s="1" customFormat="1" ht="10.35" customHeight="1">
      <c r="B99" s="32"/>
      <c r="L99" s="32"/>
    </row>
    <row r="100" spans="2:47" s="1" customFormat="1" ht="22.9" customHeight="1">
      <c r="B100" s="32"/>
      <c r="C100" s="113" t="s">
        <v>117</v>
      </c>
      <c r="J100" s="69">
        <f>J127</f>
        <v>0</v>
      </c>
      <c r="L100" s="32"/>
      <c r="AU100" s="17" t="s">
        <v>118</v>
      </c>
    </row>
    <row r="101" spans="2:47" s="8" customFormat="1" ht="24.95" customHeight="1">
      <c r="B101" s="114"/>
      <c r="D101" s="115" t="s">
        <v>119</v>
      </c>
      <c r="E101" s="116"/>
      <c r="F101" s="116"/>
      <c r="G101" s="116"/>
      <c r="H101" s="116"/>
      <c r="I101" s="116"/>
      <c r="J101" s="117">
        <f>J128</f>
        <v>0</v>
      </c>
      <c r="L101" s="114"/>
    </row>
    <row r="102" spans="2:47" s="9" customFormat="1" ht="19.899999999999999" customHeight="1">
      <c r="B102" s="118"/>
      <c r="D102" s="119" t="s">
        <v>255</v>
      </c>
      <c r="E102" s="120"/>
      <c r="F102" s="120"/>
      <c r="G102" s="120"/>
      <c r="H102" s="120"/>
      <c r="I102" s="120"/>
      <c r="J102" s="121">
        <f>J129</f>
        <v>0</v>
      </c>
      <c r="L102" s="118"/>
    </row>
    <row r="103" spans="2:47" s="9" customFormat="1" ht="19.899999999999999" customHeight="1">
      <c r="B103" s="118"/>
      <c r="D103" s="119" t="s">
        <v>256</v>
      </c>
      <c r="E103" s="120"/>
      <c r="F103" s="120"/>
      <c r="G103" s="120"/>
      <c r="H103" s="120"/>
      <c r="I103" s="120"/>
      <c r="J103" s="121">
        <f>J142</f>
        <v>0</v>
      </c>
      <c r="L103" s="118"/>
    </row>
    <row r="104" spans="2:47" s="1" customFormat="1" ht="21.75" customHeight="1">
      <c r="B104" s="32"/>
      <c r="L104" s="32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2"/>
    </row>
    <row r="109" spans="2:47" s="1" customFormat="1" ht="6.95" customHeight="1"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32"/>
    </row>
    <row r="110" spans="2:47" s="1" customFormat="1" ht="24.95" customHeight="1">
      <c r="B110" s="32"/>
      <c r="C110" s="21" t="s">
        <v>124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3" s="1" customFormat="1" ht="16.5" customHeight="1">
      <c r="B113" s="32"/>
      <c r="E113" s="256" t="str">
        <f>E7</f>
        <v>Rekonštrukcia maštale D - Hydina</v>
      </c>
      <c r="F113" s="257"/>
      <c r="G113" s="257"/>
      <c r="H113" s="257"/>
      <c r="L113" s="32"/>
    </row>
    <row r="114" spans="2:63" ht="12" customHeight="1">
      <c r="B114" s="20"/>
      <c r="C114" s="27" t="s">
        <v>110</v>
      </c>
      <c r="L114" s="20"/>
    </row>
    <row r="115" spans="2:63" ht="16.5" customHeight="1">
      <c r="B115" s="20"/>
      <c r="E115" s="256" t="s">
        <v>111</v>
      </c>
      <c r="F115" s="237"/>
      <c r="G115" s="237"/>
      <c r="H115" s="237"/>
      <c r="L115" s="20"/>
    </row>
    <row r="116" spans="2:63" ht="12" customHeight="1">
      <c r="B116" s="20"/>
      <c r="C116" s="27" t="s">
        <v>112</v>
      </c>
      <c r="L116" s="20"/>
    </row>
    <row r="117" spans="2:63" s="1" customFormat="1" ht="16.5" customHeight="1">
      <c r="B117" s="32"/>
      <c r="E117" s="215" t="s">
        <v>248</v>
      </c>
      <c r="F117" s="258"/>
      <c r="G117" s="258"/>
      <c r="H117" s="258"/>
      <c r="L117" s="32"/>
    </row>
    <row r="118" spans="2:63" s="1" customFormat="1" ht="12" customHeight="1">
      <c r="B118" s="32"/>
      <c r="C118" s="27" t="s">
        <v>249</v>
      </c>
      <c r="L118" s="32"/>
    </row>
    <row r="119" spans="2:63" s="1" customFormat="1" ht="16.5" customHeight="1">
      <c r="B119" s="32"/>
      <c r="E119" s="209" t="str">
        <f>E13</f>
        <v>24-58a-01-02-03 - Poschodie + povala</v>
      </c>
      <c r="F119" s="258"/>
      <c r="G119" s="258"/>
      <c r="H119" s="258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19</v>
      </c>
      <c r="F121" s="25" t="str">
        <f>F16</f>
        <v xml:space="preserve"> </v>
      </c>
      <c r="I121" s="27" t="s">
        <v>21</v>
      </c>
      <c r="J121" s="55">
        <f>IF(J16="","",J16)</f>
        <v>45640</v>
      </c>
      <c r="L121" s="32"/>
    </row>
    <row r="122" spans="2:63" s="1" customFormat="1" ht="6.95" customHeight="1">
      <c r="B122" s="32"/>
      <c r="L122" s="32"/>
    </row>
    <row r="123" spans="2:63" s="1" customFormat="1" ht="25.7" customHeight="1">
      <c r="B123" s="32"/>
      <c r="C123" s="27" t="s">
        <v>22</v>
      </c>
      <c r="F123" s="25" t="str">
        <f>E19</f>
        <v>AGRIKA s.r.o.Tulská 19 Zvolen</v>
      </c>
      <c r="I123" s="27" t="s">
        <v>29</v>
      </c>
      <c r="J123" s="30" t="str">
        <f>E25</f>
        <v>HS partner s.r.o. Sielnica</v>
      </c>
      <c r="L123" s="32"/>
    </row>
    <row r="124" spans="2:63" s="1" customFormat="1" ht="15.2" customHeight="1">
      <c r="B124" s="32"/>
      <c r="C124" s="27" t="s">
        <v>27</v>
      </c>
      <c r="F124" s="25" t="str">
        <f>IF(E22="","",E22)</f>
        <v>Vyplň údaj</v>
      </c>
      <c r="I124" s="27" t="s">
        <v>32</v>
      </c>
      <c r="J124" s="30" t="str">
        <f>E28</f>
        <v>Ing. Miroslav Plevka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22"/>
      <c r="C126" s="123" t="s">
        <v>125</v>
      </c>
      <c r="D126" s="124" t="s">
        <v>60</v>
      </c>
      <c r="E126" s="124" t="s">
        <v>56</v>
      </c>
      <c r="F126" s="124" t="s">
        <v>57</v>
      </c>
      <c r="G126" s="124" t="s">
        <v>126</v>
      </c>
      <c r="H126" s="124" t="s">
        <v>127</v>
      </c>
      <c r="I126" s="124" t="s">
        <v>128</v>
      </c>
      <c r="J126" s="125" t="s">
        <v>116</v>
      </c>
      <c r="K126" s="126" t="s">
        <v>129</v>
      </c>
      <c r="L126" s="122"/>
      <c r="M126" s="62" t="s">
        <v>1</v>
      </c>
      <c r="N126" s="63" t="s">
        <v>39</v>
      </c>
      <c r="O126" s="63" t="s">
        <v>130</v>
      </c>
      <c r="P126" s="63" t="s">
        <v>131</v>
      </c>
      <c r="Q126" s="63" t="s">
        <v>132</v>
      </c>
      <c r="R126" s="63" t="s">
        <v>133</v>
      </c>
      <c r="S126" s="63" t="s">
        <v>134</v>
      </c>
      <c r="T126" s="64" t="s">
        <v>135</v>
      </c>
    </row>
    <row r="127" spans="2:63" s="1" customFormat="1" ht="22.9" customHeight="1">
      <c r="B127" s="32"/>
      <c r="C127" s="67" t="s">
        <v>117</v>
      </c>
      <c r="J127" s="127">
        <f>BK127</f>
        <v>0</v>
      </c>
      <c r="L127" s="32"/>
      <c r="M127" s="65"/>
      <c r="N127" s="56"/>
      <c r="O127" s="56"/>
      <c r="P127" s="128">
        <f>P128</f>
        <v>0</v>
      </c>
      <c r="Q127" s="56"/>
      <c r="R127" s="128">
        <f>R128</f>
        <v>41.606854500000004</v>
      </c>
      <c r="S127" s="56"/>
      <c r="T127" s="129">
        <f>T128</f>
        <v>0</v>
      </c>
      <c r="AT127" s="17" t="s">
        <v>74</v>
      </c>
      <c r="AU127" s="17" t="s">
        <v>118</v>
      </c>
      <c r="BK127" s="130">
        <f>BK128</f>
        <v>0</v>
      </c>
    </row>
    <row r="128" spans="2:63" s="11" customFormat="1" ht="25.9" customHeight="1">
      <c r="B128" s="131"/>
      <c r="D128" s="132" t="s">
        <v>74</v>
      </c>
      <c r="E128" s="133" t="s">
        <v>136</v>
      </c>
      <c r="F128" s="133" t="s">
        <v>137</v>
      </c>
      <c r="I128" s="134"/>
      <c r="J128" s="135">
        <f>BK128</f>
        <v>0</v>
      </c>
      <c r="L128" s="131"/>
      <c r="M128" s="136"/>
      <c r="P128" s="137">
        <f>P129+P142</f>
        <v>0</v>
      </c>
      <c r="R128" s="137">
        <f>R129+R142</f>
        <v>41.606854500000004</v>
      </c>
      <c r="T128" s="138">
        <f>T129+T142</f>
        <v>0</v>
      </c>
      <c r="AR128" s="132" t="s">
        <v>82</v>
      </c>
      <c r="AT128" s="139" t="s">
        <v>74</v>
      </c>
      <c r="AU128" s="139" t="s">
        <v>75</v>
      </c>
      <c r="AY128" s="132" t="s">
        <v>138</v>
      </c>
      <c r="BK128" s="140">
        <f>BK129+BK142</f>
        <v>0</v>
      </c>
    </row>
    <row r="129" spans="2:65" s="11" customFormat="1" ht="22.9" customHeight="1">
      <c r="B129" s="131"/>
      <c r="D129" s="132" t="s">
        <v>74</v>
      </c>
      <c r="E129" s="141" t="s">
        <v>176</v>
      </c>
      <c r="F129" s="141" t="s">
        <v>314</v>
      </c>
      <c r="I129" s="134"/>
      <c r="J129" s="142">
        <f>BK129</f>
        <v>0</v>
      </c>
      <c r="L129" s="131"/>
      <c r="M129" s="136"/>
      <c r="P129" s="137">
        <f>SUM(P130:P141)</f>
        <v>0</v>
      </c>
      <c r="R129" s="137">
        <f>SUM(R130:R141)</f>
        <v>41.606854500000004</v>
      </c>
      <c r="T129" s="138">
        <f>SUM(T130:T141)</f>
        <v>0</v>
      </c>
      <c r="AR129" s="132" t="s">
        <v>82</v>
      </c>
      <c r="AT129" s="139" t="s">
        <v>74</v>
      </c>
      <c r="AU129" s="139" t="s">
        <v>82</v>
      </c>
      <c r="AY129" s="132" t="s">
        <v>138</v>
      </c>
      <c r="BK129" s="140">
        <f>SUM(BK130:BK141)</f>
        <v>0</v>
      </c>
    </row>
    <row r="130" spans="2:65" s="1" customFormat="1" ht="24.2" customHeight="1">
      <c r="B130" s="143"/>
      <c r="C130" s="144" t="s">
        <v>82</v>
      </c>
      <c r="D130" s="144" t="s">
        <v>141</v>
      </c>
      <c r="E130" s="145" t="s">
        <v>546</v>
      </c>
      <c r="F130" s="146" t="s">
        <v>547</v>
      </c>
      <c r="G130" s="147" t="s">
        <v>144</v>
      </c>
      <c r="H130" s="148">
        <v>2.2999999999999998</v>
      </c>
      <c r="I130" s="149"/>
      <c r="J130" s="150">
        <f>ROUND(I130*H130,2)</f>
        <v>0</v>
      </c>
      <c r="K130" s="151"/>
      <c r="L130" s="32"/>
      <c r="M130" s="152" t="s">
        <v>1</v>
      </c>
      <c r="N130" s="153" t="s">
        <v>41</v>
      </c>
      <c r="P130" s="154">
        <f>O130*H130</f>
        <v>0</v>
      </c>
      <c r="Q130" s="154">
        <v>4.0000000000000002E-4</v>
      </c>
      <c r="R130" s="154">
        <f>Q130*H130</f>
        <v>9.1999999999999992E-4</v>
      </c>
      <c r="S130" s="154">
        <v>0</v>
      </c>
      <c r="T130" s="155">
        <f>S130*H130</f>
        <v>0</v>
      </c>
      <c r="AR130" s="156" t="s">
        <v>145</v>
      </c>
      <c r="AT130" s="156" t="s">
        <v>141</v>
      </c>
      <c r="AU130" s="156" t="s">
        <v>88</v>
      </c>
      <c r="AY130" s="17" t="s">
        <v>138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7" t="s">
        <v>88</v>
      </c>
      <c r="BK130" s="157">
        <f>ROUND(I130*H130,2)</f>
        <v>0</v>
      </c>
      <c r="BL130" s="17" t="s">
        <v>145</v>
      </c>
      <c r="BM130" s="156" t="s">
        <v>671</v>
      </c>
    </row>
    <row r="131" spans="2:65" s="12" customFormat="1" ht="11.25">
      <c r="B131" s="158"/>
      <c r="D131" s="159" t="s">
        <v>147</v>
      </c>
      <c r="E131" s="160" t="s">
        <v>1</v>
      </c>
      <c r="F131" s="161" t="s">
        <v>672</v>
      </c>
      <c r="H131" s="162">
        <v>2.2999999999999998</v>
      </c>
      <c r="I131" s="163"/>
      <c r="L131" s="158"/>
      <c r="M131" s="164"/>
      <c r="T131" s="165"/>
      <c r="AT131" s="160" t="s">
        <v>147</v>
      </c>
      <c r="AU131" s="160" t="s">
        <v>88</v>
      </c>
      <c r="AV131" s="12" t="s">
        <v>88</v>
      </c>
      <c r="AW131" s="12" t="s">
        <v>31</v>
      </c>
      <c r="AX131" s="12" t="s">
        <v>82</v>
      </c>
      <c r="AY131" s="160" t="s">
        <v>138</v>
      </c>
    </row>
    <row r="132" spans="2:65" s="1" customFormat="1" ht="24.2" customHeight="1">
      <c r="B132" s="143"/>
      <c r="C132" s="144" t="s">
        <v>88</v>
      </c>
      <c r="D132" s="144" t="s">
        <v>141</v>
      </c>
      <c r="E132" s="145" t="s">
        <v>559</v>
      </c>
      <c r="F132" s="146" t="s">
        <v>560</v>
      </c>
      <c r="G132" s="147" t="s">
        <v>144</v>
      </c>
      <c r="H132" s="148">
        <v>2.2999999999999998</v>
      </c>
      <c r="I132" s="149"/>
      <c r="J132" s="150">
        <f>ROUND(I132*H132,2)</f>
        <v>0</v>
      </c>
      <c r="K132" s="151"/>
      <c r="L132" s="32"/>
      <c r="M132" s="152" t="s">
        <v>1</v>
      </c>
      <c r="N132" s="153" t="s">
        <v>41</v>
      </c>
      <c r="P132" s="154">
        <f>O132*H132</f>
        <v>0</v>
      </c>
      <c r="Q132" s="154">
        <v>4.7299999999999998E-3</v>
      </c>
      <c r="R132" s="154">
        <f>Q132*H132</f>
        <v>1.0878999999999998E-2</v>
      </c>
      <c r="S132" s="154">
        <v>0</v>
      </c>
      <c r="T132" s="155">
        <f>S132*H132</f>
        <v>0</v>
      </c>
      <c r="AR132" s="156" t="s">
        <v>145</v>
      </c>
      <c r="AT132" s="156" t="s">
        <v>141</v>
      </c>
      <c r="AU132" s="156" t="s">
        <v>88</v>
      </c>
      <c r="AY132" s="17" t="s">
        <v>138</v>
      </c>
      <c r="BE132" s="157">
        <f>IF(N132="základná",J132,0)</f>
        <v>0</v>
      </c>
      <c r="BF132" s="157">
        <f>IF(N132="znížená",J132,0)</f>
        <v>0</v>
      </c>
      <c r="BG132" s="157">
        <f>IF(N132="zákl. prenesená",J132,0)</f>
        <v>0</v>
      </c>
      <c r="BH132" s="157">
        <f>IF(N132="zníž. prenesená",J132,0)</f>
        <v>0</v>
      </c>
      <c r="BI132" s="157">
        <f>IF(N132="nulová",J132,0)</f>
        <v>0</v>
      </c>
      <c r="BJ132" s="17" t="s">
        <v>88</v>
      </c>
      <c r="BK132" s="157">
        <f>ROUND(I132*H132,2)</f>
        <v>0</v>
      </c>
      <c r="BL132" s="17" t="s">
        <v>145</v>
      </c>
      <c r="BM132" s="156" t="s">
        <v>673</v>
      </c>
    </row>
    <row r="133" spans="2:65" s="12" customFormat="1" ht="11.25">
      <c r="B133" s="158"/>
      <c r="D133" s="159" t="s">
        <v>147</v>
      </c>
      <c r="E133" s="160" t="s">
        <v>1</v>
      </c>
      <c r="F133" s="161" t="s">
        <v>672</v>
      </c>
      <c r="H133" s="162">
        <v>2.2999999999999998</v>
      </c>
      <c r="I133" s="163"/>
      <c r="L133" s="158"/>
      <c r="M133" s="164"/>
      <c r="T133" s="165"/>
      <c r="AT133" s="160" t="s">
        <v>147</v>
      </c>
      <c r="AU133" s="160" t="s">
        <v>88</v>
      </c>
      <c r="AV133" s="12" t="s">
        <v>88</v>
      </c>
      <c r="AW133" s="12" t="s">
        <v>31</v>
      </c>
      <c r="AX133" s="12" t="s">
        <v>82</v>
      </c>
      <c r="AY133" s="160" t="s">
        <v>138</v>
      </c>
    </row>
    <row r="134" spans="2:65" s="1" customFormat="1" ht="24.2" customHeight="1">
      <c r="B134" s="143"/>
      <c r="C134" s="144" t="s">
        <v>95</v>
      </c>
      <c r="D134" s="144" t="s">
        <v>141</v>
      </c>
      <c r="E134" s="145" t="s">
        <v>562</v>
      </c>
      <c r="F134" s="146" t="s">
        <v>563</v>
      </c>
      <c r="G134" s="147" t="s">
        <v>144</v>
      </c>
      <c r="H134" s="148">
        <v>2.2999999999999998</v>
      </c>
      <c r="I134" s="149"/>
      <c r="J134" s="150">
        <f>ROUND(I134*H134,2)</f>
        <v>0</v>
      </c>
      <c r="K134" s="151"/>
      <c r="L134" s="32"/>
      <c r="M134" s="152" t="s">
        <v>1</v>
      </c>
      <c r="N134" s="153" t="s">
        <v>41</v>
      </c>
      <c r="P134" s="154">
        <f>O134*H134</f>
        <v>0</v>
      </c>
      <c r="Q134" s="154">
        <v>5.1500000000000001E-3</v>
      </c>
      <c r="R134" s="154">
        <f>Q134*H134</f>
        <v>1.1845E-2</v>
      </c>
      <c r="S134" s="154">
        <v>0</v>
      </c>
      <c r="T134" s="155">
        <f>S134*H134</f>
        <v>0</v>
      </c>
      <c r="AR134" s="156" t="s">
        <v>145</v>
      </c>
      <c r="AT134" s="156" t="s">
        <v>141</v>
      </c>
      <c r="AU134" s="156" t="s">
        <v>88</v>
      </c>
      <c r="AY134" s="17" t="s">
        <v>138</v>
      </c>
      <c r="BE134" s="157">
        <f>IF(N134="základná",J134,0)</f>
        <v>0</v>
      </c>
      <c r="BF134" s="157">
        <f>IF(N134="znížená",J134,0)</f>
        <v>0</v>
      </c>
      <c r="BG134" s="157">
        <f>IF(N134="zákl. prenesená",J134,0)</f>
        <v>0</v>
      </c>
      <c r="BH134" s="157">
        <f>IF(N134="zníž. prenesená",J134,0)</f>
        <v>0</v>
      </c>
      <c r="BI134" s="157">
        <f>IF(N134="nulová",J134,0)</f>
        <v>0</v>
      </c>
      <c r="BJ134" s="17" t="s">
        <v>88</v>
      </c>
      <c r="BK134" s="157">
        <f>ROUND(I134*H134,2)</f>
        <v>0</v>
      </c>
      <c r="BL134" s="17" t="s">
        <v>145</v>
      </c>
      <c r="BM134" s="156" t="s">
        <v>674</v>
      </c>
    </row>
    <row r="135" spans="2:65" s="12" customFormat="1" ht="11.25">
      <c r="B135" s="158"/>
      <c r="D135" s="159" t="s">
        <v>147</v>
      </c>
      <c r="E135" s="160" t="s">
        <v>1</v>
      </c>
      <c r="F135" s="161" t="s">
        <v>672</v>
      </c>
      <c r="H135" s="162">
        <v>2.2999999999999998</v>
      </c>
      <c r="I135" s="163"/>
      <c r="L135" s="158"/>
      <c r="M135" s="164"/>
      <c r="T135" s="165"/>
      <c r="AT135" s="160" t="s">
        <v>147</v>
      </c>
      <c r="AU135" s="160" t="s">
        <v>88</v>
      </c>
      <c r="AV135" s="12" t="s">
        <v>88</v>
      </c>
      <c r="AW135" s="12" t="s">
        <v>31</v>
      </c>
      <c r="AX135" s="12" t="s">
        <v>82</v>
      </c>
      <c r="AY135" s="160" t="s">
        <v>138</v>
      </c>
    </row>
    <row r="136" spans="2:65" s="1" customFormat="1" ht="24.2" customHeight="1">
      <c r="B136" s="143"/>
      <c r="C136" s="144" t="s">
        <v>145</v>
      </c>
      <c r="D136" s="144" t="s">
        <v>141</v>
      </c>
      <c r="E136" s="145" t="s">
        <v>349</v>
      </c>
      <c r="F136" s="146" t="s">
        <v>350</v>
      </c>
      <c r="G136" s="147" t="s">
        <v>144</v>
      </c>
      <c r="H136" s="148">
        <v>423.67</v>
      </c>
      <c r="I136" s="149"/>
      <c r="J136" s="150">
        <f>ROUND(I136*H136,2)</f>
        <v>0</v>
      </c>
      <c r="K136" s="151"/>
      <c r="L136" s="32"/>
      <c r="M136" s="152" t="s">
        <v>1</v>
      </c>
      <c r="N136" s="153" t="s">
        <v>41</v>
      </c>
      <c r="P136" s="154">
        <f>O136*H136</f>
        <v>0</v>
      </c>
      <c r="Q136" s="154">
        <v>0</v>
      </c>
      <c r="R136" s="154">
        <f>Q136*H136</f>
        <v>0</v>
      </c>
      <c r="S136" s="154">
        <v>0</v>
      </c>
      <c r="T136" s="155">
        <f>S136*H136</f>
        <v>0</v>
      </c>
      <c r="AR136" s="156" t="s">
        <v>145</v>
      </c>
      <c r="AT136" s="156" t="s">
        <v>141</v>
      </c>
      <c r="AU136" s="156" t="s">
        <v>88</v>
      </c>
      <c r="AY136" s="17" t="s">
        <v>138</v>
      </c>
      <c r="BE136" s="157">
        <f>IF(N136="základná",J136,0)</f>
        <v>0</v>
      </c>
      <c r="BF136" s="157">
        <f>IF(N136="znížená",J136,0)</f>
        <v>0</v>
      </c>
      <c r="BG136" s="157">
        <f>IF(N136="zákl. prenesená",J136,0)</f>
        <v>0</v>
      </c>
      <c r="BH136" s="157">
        <f>IF(N136="zníž. prenesená",J136,0)</f>
        <v>0</v>
      </c>
      <c r="BI136" s="157">
        <f>IF(N136="nulová",J136,0)</f>
        <v>0</v>
      </c>
      <c r="BJ136" s="17" t="s">
        <v>88</v>
      </c>
      <c r="BK136" s="157">
        <f>ROUND(I136*H136,2)</f>
        <v>0</v>
      </c>
      <c r="BL136" s="17" t="s">
        <v>145</v>
      </c>
      <c r="BM136" s="156" t="s">
        <v>675</v>
      </c>
    </row>
    <row r="137" spans="2:65" s="12" customFormat="1" ht="11.25">
      <c r="B137" s="158"/>
      <c r="D137" s="159" t="s">
        <v>147</v>
      </c>
      <c r="E137" s="160" t="s">
        <v>1</v>
      </c>
      <c r="F137" s="161" t="s">
        <v>676</v>
      </c>
      <c r="H137" s="162">
        <v>423.67</v>
      </c>
      <c r="I137" s="163"/>
      <c r="L137" s="158"/>
      <c r="M137" s="164"/>
      <c r="T137" s="165"/>
      <c r="AT137" s="160" t="s">
        <v>147</v>
      </c>
      <c r="AU137" s="160" t="s">
        <v>88</v>
      </c>
      <c r="AV137" s="12" t="s">
        <v>88</v>
      </c>
      <c r="AW137" s="12" t="s">
        <v>31</v>
      </c>
      <c r="AX137" s="12" t="s">
        <v>82</v>
      </c>
      <c r="AY137" s="160" t="s">
        <v>138</v>
      </c>
    </row>
    <row r="138" spans="2:65" s="1" customFormat="1" ht="16.5" customHeight="1">
      <c r="B138" s="143"/>
      <c r="C138" s="189" t="s">
        <v>170</v>
      </c>
      <c r="D138" s="189" t="s">
        <v>353</v>
      </c>
      <c r="E138" s="190" t="s">
        <v>677</v>
      </c>
      <c r="F138" s="191" t="s">
        <v>678</v>
      </c>
      <c r="G138" s="192" t="s">
        <v>356</v>
      </c>
      <c r="H138" s="193">
        <v>127.101</v>
      </c>
      <c r="I138" s="194"/>
      <c r="J138" s="195">
        <f>ROUND(I138*H138,2)</f>
        <v>0</v>
      </c>
      <c r="K138" s="196"/>
      <c r="L138" s="197"/>
      <c r="M138" s="198" t="s">
        <v>1</v>
      </c>
      <c r="N138" s="199" t="s">
        <v>41</v>
      </c>
      <c r="P138" s="154">
        <f>O138*H138</f>
        <v>0</v>
      </c>
      <c r="Q138" s="154">
        <v>1E-3</v>
      </c>
      <c r="R138" s="154">
        <f>Q138*H138</f>
        <v>0.12710099999999999</v>
      </c>
      <c r="S138" s="154">
        <v>0</v>
      </c>
      <c r="T138" s="155">
        <f>S138*H138</f>
        <v>0</v>
      </c>
      <c r="AR138" s="156" t="s">
        <v>188</v>
      </c>
      <c r="AT138" s="156" t="s">
        <v>353</v>
      </c>
      <c r="AU138" s="156" t="s">
        <v>88</v>
      </c>
      <c r="AY138" s="17" t="s">
        <v>138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7" t="s">
        <v>88</v>
      </c>
      <c r="BK138" s="157">
        <f>ROUND(I138*H138,2)</f>
        <v>0</v>
      </c>
      <c r="BL138" s="17" t="s">
        <v>145</v>
      </c>
      <c r="BM138" s="156" t="s">
        <v>679</v>
      </c>
    </row>
    <row r="139" spans="2:65" s="12" customFormat="1" ht="11.25">
      <c r="B139" s="158"/>
      <c r="D139" s="159" t="s">
        <v>147</v>
      </c>
      <c r="F139" s="161" t="s">
        <v>680</v>
      </c>
      <c r="H139" s="162">
        <v>127.101</v>
      </c>
      <c r="I139" s="163"/>
      <c r="L139" s="158"/>
      <c r="M139" s="164"/>
      <c r="T139" s="165"/>
      <c r="AT139" s="160" t="s">
        <v>147</v>
      </c>
      <c r="AU139" s="160" t="s">
        <v>88</v>
      </c>
      <c r="AV139" s="12" t="s">
        <v>88</v>
      </c>
      <c r="AW139" s="12" t="s">
        <v>3</v>
      </c>
      <c r="AX139" s="12" t="s">
        <v>82</v>
      </c>
      <c r="AY139" s="160" t="s">
        <v>138</v>
      </c>
    </row>
    <row r="140" spans="2:65" s="1" customFormat="1" ht="24.2" customHeight="1">
      <c r="B140" s="143"/>
      <c r="C140" s="144" t="s">
        <v>176</v>
      </c>
      <c r="D140" s="144" t="s">
        <v>141</v>
      </c>
      <c r="E140" s="145" t="s">
        <v>359</v>
      </c>
      <c r="F140" s="146" t="s">
        <v>360</v>
      </c>
      <c r="G140" s="147" t="s">
        <v>144</v>
      </c>
      <c r="H140" s="148">
        <v>423.67</v>
      </c>
      <c r="I140" s="149"/>
      <c r="J140" s="150">
        <f>ROUND(I140*H140,2)</f>
        <v>0</v>
      </c>
      <c r="K140" s="151"/>
      <c r="L140" s="32"/>
      <c r="M140" s="152" t="s">
        <v>1</v>
      </c>
      <c r="N140" s="153" t="s">
        <v>41</v>
      </c>
      <c r="P140" s="154">
        <f>O140*H140</f>
        <v>0</v>
      </c>
      <c r="Q140" s="154">
        <v>9.7850000000000006E-2</v>
      </c>
      <c r="R140" s="154">
        <f>Q140*H140</f>
        <v>41.456109500000004</v>
      </c>
      <c r="S140" s="154">
        <v>0</v>
      </c>
      <c r="T140" s="155">
        <f>S140*H140</f>
        <v>0</v>
      </c>
      <c r="AR140" s="156" t="s">
        <v>145</v>
      </c>
      <c r="AT140" s="156" t="s">
        <v>141</v>
      </c>
      <c r="AU140" s="156" t="s">
        <v>88</v>
      </c>
      <c r="AY140" s="17" t="s">
        <v>138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7" t="s">
        <v>88</v>
      </c>
      <c r="BK140" s="157">
        <f>ROUND(I140*H140,2)</f>
        <v>0</v>
      </c>
      <c r="BL140" s="17" t="s">
        <v>145</v>
      </c>
      <c r="BM140" s="156" t="s">
        <v>681</v>
      </c>
    </row>
    <row r="141" spans="2:65" s="12" customFormat="1" ht="11.25">
      <c r="B141" s="158"/>
      <c r="D141" s="159" t="s">
        <v>147</v>
      </c>
      <c r="E141" s="160" t="s">
        <v>1</v>
      </c>
      <c r="F141" s="161" t="s">
        <v>676</v>
      </c>
      <c r="H141" s="162">
        <v>423.67</v>
      </c>
      <c r="I141" s="163"/>
      <c r="L141" s="158"/>
      <c r="M141" s="164"/>
      <c r="T141" s="165"/>
      <c r="AT141" s="160" t="s">
        <v>147</v>
      </c>
      <c r="AU141" s="160" t="s">
        <v>88</v>
      </c>
      <c r="AV141" s="12" t="s">
        <v>88</v>
      </c>
      <c r="AW141" s="12" t="s">
        <v>31</v>
      </c>
      <c r="AX141" s="12" t="s">
        <v>82</v>
      </c>
      <c r="AY141" s="160" t="s">
        <v>138</v>
      </c>
    </row>
    <row r="142" spans="2:65" s="11" customFormat="1" ht="22.9" customHeight="1">
      <c r="B142" s="131"/>
      <c r="D142" s="132" t="s">
        <v>74</v>
      </c>
      <c r="E142" s="141" t="s">
        <v>407</v>
      </c>
      <c r="F142" s="141" t="s">
        <v>408</v>
      </c>
      <c r="I142" s="134"/>
      <c r="J142" s="142">
        <f>BK142</f>
        <v>0</v>
      </c>
      <c r="L142" s="131"/>
      <c r="M142" s="136"/>
      <c r="P142" s="137">
        <f>P143</f>
        <v>0</v>
      </c>
      <c r="R142" s="137">
        <f>R143</f>
        <v>0</v>
      </c>
      <c r="T142" s="138">
        <f>T143</f>
        <v>0</v>
      </c>
      <c r="AR142" s="132" t="s">
        <v>82</v>
      </c>
      <c r="AT142" s="139" t="s">
        <v>74</v>
      </c>
      <c r="AU142" s="139" t="s">
        <v>82</v>
      </c>
      <c r="AY142" s="132" t="s">
        <v>138</v>
      </c>
      <c r="BK142" s="140">
        <f>BK143</f>
        <v>0</v>
      </c>
    </row>
    <row r="143" spans="2:65" s="1" customFormat="1" ht="24.2" customHeight="1">
      <c r="B143" s="143"/>
      <c r="C143" s="144" t="s">
        <v>183</v>
      </c>
      <c r="D143" s="144" t="s">
        <v>141</v>
      </c>
      <c r="E143" s="145" t="s">
        <v>410</v>
      </c>
      <c r="F143" s="146" t="s">
        <v>411</v>
      </c>
      <c r="G143" s="147" t="s">
        <v>207</v>
      </c>
      <c r="H143" s="148">
        <v>41.606999999999999</v>
      </c>
      <c r="I143" s="149"/>
      <c r="J143" s="150">
        <f>ROUND(I143*H143,2)</f>
        <v>0</v>
      </c>
      <c r="K143" s="151"/>
      <c r="L143" s="32"/>
      <c r="M143" s="204" t="s">
        <v>1</v>
      </c>
      <c r="N143" s="205" t="s">
        <v>41</v>
      </c>
      <c r="O143" s="206"/>
      <c r="P143" s="207">
        <f>O143*H143</f>
        <v>0</v>
      </c>
      <c r="Q143" s="207">
        <v>0</v>
      </c>
      <c r="R143" s="207">
        <f>Q143*H143</f>
        <v>0</v>
      </c>
      <c r="S143" s="207">
        <v>0</v>
      </c>
      <c r="T143" s="208">
        <f>S143*H143</f>
        <v>0</v>
      </c>
      <c r="AR143" s="156" t="s">
        <v>145</v>
      </c>
      <c r="AT143" s="156" t="s">
        <v>141</v>
      </c>
      <c r="AU143" s="156" t="s">
        <v>88</v>
      </c>
      <c r="AY143" s="17" t="s">
        <v>138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7" t="s">
        <v>88</v>
      </c>
      <c r="BK143" s="157">
        <f>ROUND(I143*H143,2)</f>
        <v>0</v>
      </c>
      <c r="BL143" s="17" t="s">
        <v>145</v>
      </c>
      <c r="BM143" s="156" t="s">
        <v>682</v>
      </c>
    </row>
    <row r="144" spans="2:65" s="1" customFormat="1" ht="6.95" customHeight="1">
      <c r="B144" s="47"/>
      <c r="C144" s="48"/>
      <c r="D144" s="48"/>
      <c r="E144" s="48"/>
      <c r="F144" s="48"/>
      <c r="G144" s="48"/>
      <c r="H144" s="48"/>
      <c r="I144" s="48"/>
      <c r="J144" s="48"/>
      <c r="K144" s="48"/>
      <c r="L144" s="32"/>
    </row>
  </sheetData>
  <autoFilter ref="C126:K143" xr:uid="{00000000-0009-0000-0000-000004000000}"/>
  <mergeCells count="15">
    <mergeCell ref="E113:H113"/>
    <mergeCell ref="E117:H117"/>
    <mergeCell ref="E115:H115"/>
    <mergeCell ref="E119:H11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4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5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105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109</v>
      </c>
      <c r="L4" s="20"/>
      <c r="M4" s="96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6" t="str">
        <f>'Rekapitulácia stavby'!K6</f>
        <v>Rekonštrukcia maštale D - Hydina</v>
      </c>
      <c r="F7" s="257"/>
      <c r="G7" s="257"/>
      <c r="H7" s="257"/>
      <c r="L7" s="20"/>
    </row>
    <row r="8" spans="2:46" ht="12.75">
      <c r="B8" s="20"/>
      <c r="D8" s="27" t="s">
        <v>110</v>
      </c>
      <c r="L8" s="20"/>
    </row>
    <row r="9" spans="2:46" ht="16.5" customHeight="1">
      <c r="B9" s="20"/>
      <c r="E9" s="256" t="s">
        <v>111</v>
      </c>
      <c r="F9" s="237"/>
      <c r="G9" s="237"/>
      <c r="H9" s="237"/>
      <c r="L9" s="20"/>
    </row>
    <row r="10" spans="2:46" ht="12" customHeight="1">
      <c r="B10" s="20"/>
      <c r="D10" s="27" t="s">
        <v>112</v>
      </c>
      <c r="L10" s="20"/>
    </row>
    <row r="11" spans="2:46" s="1" customFormat="1" ht="16.5" customHeight="1">
      <c r="B11" s="32"/>
      <c r="E11" s="215" t="s">
        <v>248</v>
      </c>
      <c r="F11" s="258"/>
      <c r="G11" s="258"/>
      <c r="H11" s="258"/>
      <c r="L11" s="32"/>
    </row>
    <row r="12" spans="2:46" s="1" customFormat="1" ht="12" customHeight="1">
      <c r="B12" s="32"/>
      <c r="D12" s="27" t="s">
        <v>249</v>
      </c>
      <c r="L12" s="32"/>
    </row>
    <row r="13" spans="2:46" s="1" customFormat="1" ht="16.5" customHeight="1">
      <c r="B13" s="32"/>
      <c r="E13" s="209" t="s">
        <v>683</v>
      </c>
      <c r="F13" s="258"/>
      <c r="G13" s="258"/>
      <c r="H13" s="258"/>
      <c r="L13" s="32"/>
    </row>
    <row r="14" spans="2:46" s="1" customFormat="1" ht="11.25">
      <c r="B14" s="32"/>
      <c r="L14" s="32"/>
    </row>
    <row r="15" spans="2:46" s="1" customFormat="1" ht="12" customHeight="1">
      <c r="B15" s="32"/>
      <c r="D15" s="27" t="s">
        <v>17</v>
      </c>
      <c r="F15" s="25" t="s">
        <v>1</v>
      </c>
      <c r="I15" s="27" t="s">
        <v>18</v>
      </c>
      <c r="J15" s="25" t="s">
        <v>1</v>
      </c>
      <c r="L15" s="32"/>
    </row>
    <row r="16" spans="2:46" s="1" customFormat="1" ht="12" customHeight="1">
      <c r="B16" s="32"/>
      <c r="D16" s="27" t="s">
        <v>19</v>
      </c>
      <c r="F16" s="25" t="s">
        <v>20</v>
      </c>
      <c r="I16" s="27" t="s">
        <v>21</v>
      </c>
      <c r="J16" s="55">
        <f>'Rekapitulácia stavby'!AN8</f>
        <v>45640</v>
      </c>
      <c r="L16" s="32"/>
    </row>
    <row r="17" spans="2:12" s="1" customFormat="1" ht="10.9" customHeight="1">
      <c r="B17" s="32"/>
      <c r="L17" s="32"/>
    </row>
    <row r="18" spans="2:12" s="1" customFormat="1" ht="12" customHeight="1">
      <c r="B18" s="32"/>
      <c r="D18" s="27" t="s">
        <v>22</v>
      </c>
      <c r="I18" s="27" t="s">
        <v>23</v>
      </c>
      <c r="J18" s="25" t="s">
        <v>24</v>
      </c>
      <c r="L18" s="32"/>
    </row>
    <row r="19" spans="2:12" s="1" customFormat="1" ht="18" customHeight="1">
      <c r="B19" s="32"/>
      <c r="E19" s="25" t="s">
        <v>25</v>
      </c>
      <c r="I19" s="27" t="s">
        <v>26</v>
      </c>
      <c r="J19" s="25" t="s">
        <v>1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27</v>
      </c>
      <c r="I21" s="27" t="s">
        <v>23</v>
      </c>
      <c r="J21" s="28" t="str">
        <f>'Rekapitulácia stavby'!AN13</f>
        <v>Vyplň údaj</v>
      </c>
      <c r="L21" s="32"/>
    </row>
    <row r="22" spans="2:12" s="1" customFormat="1" ht="18" customHeight="1">
      <c r="B22" s="32"/>
      <c r="E22" s="259" t="str">
        <f>'Rekapitulácia stavby'!E14</f>
        <v>Vyplň údaj</v>
      </c>
      <c r="F22" s="236"/>
      <c r="G22" s="236"/>
      <c r="H22" s="236"/>
      <c r="I22" s="27" t="s">
        <v>26</v>
      </c>
      <c r="J22" s="28" t="str">
        <f>'Rekapitulácia stavby'!AN14</f>
        <v>Vyplň údaj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29</v>
      </c>
      <c r="I24" s="27" t="s">
        <v>23</v>
      </c>
      <c r="J24" s="25" t="s">
        <v>1</v>
      </c>
      <c r="L24" s="32"/>
    </row>
    <row r="25" spans="2:12" s="1" customFormat="1" ht="18" customHeight="1">
      <c r="B25" s="32"/>
      <c r="E25" s="25" t="s">
        <v>30</v>
      </c>
      <c r="I25" s="27" t="s">
        <v>26</v>
      </c>
      <c r="J25" s="25" t="s">
        <v>1</v>
      </c>
      <c r="L25" s="32"/>
    </row>
    <row r="26" spans="2:12" s="1" customFormat="1" ht="6.95" customHeight="1">
      <c r="B26" s="32"/>
      <c r="L26" s="32"/>
    </row>
    <row r="27" spans="2:12" s="1" customFormat="1" ht="12" customHeight="1">
      <c r="B27" s="32"/>
      <c r="D27" s="27" t="s">
        <v>32</v>
      </c>
      <c r="I27" s="27" t="s">
        <v>23</v>
      </c>
      <c r="J27" s="25" t="s">
        <v>1</v>
      </c>
      <c r="L27" s="32"/>
    </row>
    <row r="28" spans="2:12" s="1" customFormat="1" ht="18" customHeight="1">
      <c r="B28" s="32"/>
      <c r="E28" s="25" t="s">
        <v>33</v>
      </c>
      <c r="I28" s="27" t="s">
        <v>26</v>
      </c>
      <c r="J28" s="25" t="s">
        <v>1</v>
      </c>
      <c r="L28" s="32"/>
    </row>
    <row r="29" spans="2:12" s="1" customFormat="1" ht="6.95" customHeight="1">
      <c r="B29" s="32"/>
      <c r="L29" s="32"/>
    </row>
    <row r="30" spans="2:12" s="1" customFormat="1" ht="12" customHeight="1">
      <c r="B30" s="32"/>
      <c r="D30" s="27" t="s">
        <v>34</v>
      </c>
      <c r="L30" s="32"/>
    </row>
    <row r="31" spans="2:12" s="7" customFormat="1" ht="16.5" customHeight="1">
      <c r="B31" s="97"/>
      <c r="E31" s="241" t="s">
        <v>1</v>
      </c>
      <c r="F31" s="241"/>
      <c r="G31" s="241"/>
      <c r="H31" s="241"/>
      <c r="L31" s="97"/>
    </row>
    <row r="32" spans="2:12" s="1" customFormat="1" ht="6.95" customHeight="1">
      <c r="B32" s="32"/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25.35" customHeight="1">
      <c r="B34" s="32"/>
      <c r="D34" s="98" t="s">
        <v>35</v>
      </c>
      <c r="J34" s="69">
        <f>ROUND(J134, 2)</f>
        <v>0</v>
      </c>
      <c r="L34" s="32"/>
    </row>
    <row r="35" spans="2:12" s="1" customFormat="1" ht="6.95" customHeight="1">
      <c r="B35" s="32"/>
      <c r="D35" s="56"/>
      <c r="E35" s="56"/>
      <c r="F35" s="56"/>
      <c r="G35" s="56"/>
      <c r="H35" s="56"/>
      <c r="I35" s="56"/>
      <c r="J35" s="56"/>
      <c r="K35" s="56"/>
      <c r="L35" s="32"/>
    </row>
    <row r="36" spans="2:12" s="1" customFormat="1" ht="14.45" customHeight="1">
      <c r="B36" s="32"/>
      <c r="F36" s="35" t="s">
        <v>37</v>
      </c>
      <c r="I36" s="35" t="s">
        <v>36</v>
      </c>
      <c r="J36" s="35" t="s">
        <v>38</v>
      </c>
      <c r="L36" s="32"/>
    </row>
    <row r="37" spans="2:12" s="1" customFormat="1" ht="14.45" customHeight="1">
      <c r="B37" s="32"/>
      <c r="D37" s="58" t="s">
        <v>39</v>
      </c>
      <c r="E37" s="37" t="s">
        <v>40</v>
      </c>
      <c r="F37" s="99">
        <f>ROUND((SUM(BE134:BE246)),  2)</f>
        <v>0</v>
      </c>
      <c r="G37" s="100"/>
      <c r="H37" s="100"/>
      <c r="I37" s="101">
        <v>0.2</v>
      </c>
      <c r="J37" s="99">
        <f>ROUND(((SUM(BE134:BE246))*I37),  2)</f>
        <v>0</v>
      </c>
      <c r="L37" s="32"/>
    </row>
    <row r="38" spans="2:12" s="1" customFormat="1" ht="14.45" customHeight="1">
      <c r="B38" s="32"/>
      <c r="E38" s="37" t="s">
        <v>41</v>
      </c>
      <c r="F38" s="99">
        <f>ROUND((SUM(BF134:BF246)),  2)</f>
        <v>0</v>
      </c>
      <c r="G38" s="100"/>
      <c r="H38" s="100"/>
      <c r="I38" s="101">
        <v>0.2</v>
      </c>
      <c r="J38" s="99">
        <f>ROUND(((SUM(BF134:BF246))*I38),  2)</f>
        <v>0</v>
      </c>
      <c r="L38" s="32"/>
    </row>
    <row r="39" spans="2:12" s="1" customFormat="1" ht="14.45" hidden="1" customHeight="1">
      <c r="B39" s="32"/>
      <c r="E39" s="27" t="s">
        <v>42</v>
      </c>
      <c r="F39" s="89">
        <f>ROUND((SUM(BG134:BG246)),  2)</f>
        <v>0</v>
      </c>
      <c r="I39" s="102">
        <v>0.2</v>
      </c>
      <c r="J39" s="89">
        <f>0</f>
        <v>0</v>
      </c>
      <c r="L39" s="32"/>
    </row>
    <row r="40" spans="2:12" s="1" customFormat="1" ht="14.45" hidden="1" customHeight="1">
      <c r="B40" s="32"/>
      <c r="E40" s="27" t="s">
        <v>43</v>
      </c>
      <c r="F40" s="89">
        <f>ROUND((SUM(BH134:BH246)),  2)</f>
        <v>0</v>
      </c>
      <c r="I40" s="102">
        <v>0.2</v>
      </c>
      <c r="J40" s="89">
        <f>0</f>
        <v>0</v>
      </c>
      <c r="L40" s="32"/>
    </row>
    <row r="41" spans="2:12" s="1" customFormat="1" ht="14.45" hidden="1" customHeight="1">
      <c r="B41" s="32"/>
      <c r="E41" s="37" t="s">
        <v>44</v>
      </c>
      <c r="F41" s="99">
        <f>ROUND((SUM(BI134:BI246)),  2)</f>
        <v>0</v>
      </c>
      <c r="G41" s="100"/>
      <c r="H41" s="100"/>
      <c r="I41" s="101">
        <v>0</v>
      </c>
      <c r="J41" s="99">
        <f>0</f>
        <v>0</v>
      </c>
      <c r="L41" s="32"/>
    </row>
    <row r="42" spans="2:12" s="1" customFormat="1" ht="6.95" customHeight="1">
      <c r="B42" s="32"/>
      <c r="L42" s="32"/>
    </row>
    <row r="43" spans="2:12" s="1" customFormat="1" ht="25.35" customHeight="1">
      <c r="B43" s="32"/>
      <c r="C43" s="103"/>
      <c r="D43" s="104" t="s">
        <v>45</v>
      </c>
      <c r="E43" s="60"/>
      <c r="F43" s="60"/>
      <c r="G43" s="105" t="s">
        <v>46</v>
      </c>
      <c r="H43" s="106" t="s">
        <v>47</v>
      </c>
      <c r="I43" s="60"/>
      <c r="J43" s="107">
        <f>SUM(J34:J41)</f>
        <v>0</v>
      </c>
      <c r="K43" s="108"/>
      <c r="L43" s="32"/>
    </row>
    <row r="44" spans="2:12" s="1" customFormat="1" ht="14.45" customHeight="1">
      <c r="B44" s="32"/>
      <c r="L44" s="32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114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6" t="str">
        <f>E7</f>
        <v>Rekonštrukcia maštale D - Hydina</v>
      </c>
      <c r="F85" s="257"/>
      <c r="G85" s="257"/>
      <c r="H85" s="257"/>
      <c r="L85" s="32"/>
    </row>
    <row r="86" spans="2:12" ht="12" customHeight="1">
      <c r="B86" s="20"/>
      <c r="C86" s="27" t="s">
        <v>110</v>
      </c>
      <c r="L86" s="20"/>
    </row>
    <row r="87" spans="2:12" ht="16.5" customHeight="1">
      <c r="B87" s="20"/>
      <c r="E87" s="256" t="s">
        <v>111</v>
      </c>
      <c r="F87" s="237"/>
      <c r="G87" s="237"/>
      <c r="H87" s="237"/>
      <c r="L87" s="20"/>
    </row>
    <row r="88" spans="2:12" ht="12" customHeight="1">
      <c r="B88" s="20"/>
      <c r="C88" s="27" t="s">
        <v>112</v>
      </c>
      <c r="L88" s="20"/>
    </row>
    <row r="89" spans="2:12" s="1" customFormat="1" ht="16.5" customHeight="1">
      <c r="B89" s="32"/>
      <c r="E89" s="215" t="s">
        <v>248</v>
      </c>
      <c r="F89" s="258"/>
      <c r="G89" s="258"/>
      <c r="H89" s="258"/>
      <c r="L89" s="32"/>
    </row>
    <row r="90" spans="2:12" s="1" customFormat="1" ht="12" customHeight="1">
      <c r="B90" s="32"/>
      <c r="C90" s="27" t="s">
        <v>249</v>
      </c>
      <c r="L90" s="32"/>
    </row>
    <row r="91" spans="2:12" s="1" customFormat="1" ht="16.5" customHeight="1">
      <c r="B91" s="32"/>
      <c r="E91" s="209" t="str">
        <f>E13</f>
        <v>24-58a-01-02-04 - Strecha + krov</v>
      </c>
      <c r="F91" s="258"/>
      <c r="G91" s="258"/>
      <c r="H91" s="258"/>
      <c r="L91" s="32"/>
    </row>
    <row r="92" spans="2:12" s="1" customFormat="1" ht="6.95" customHeight="1">
      <c r="B92" s="32"/>
      <c r="L92" s="32"/>
    </row>
    <row r="93" spans="2:12" s="1" customFormat="1" ht="12" customHeight="1">
      <c r="B93" s="32"/>
      <c r="C93" s="27" t="s">
        <v>19</v>
      </c>
      <c r="F93" s="25" t="str">
        <f>F16</f>
        <v xml:space="preserve"> </v>
      </c>
      <c r="I93" s="27" t="s">
        <v>21</v>
      </c>
      <c r="J93" s="55">
        <f>IF(J16="","",J16)</f>
        <v>45640</v>
      </c>
      <c r="L93" s="32"/>
    </row>
    <row r="94" spans="2:12" s="1" customFormat="1" ht="6.95" customHeight="1">
      <c r="B94" s="32"/>
      <c r="L94" s="32"/>
    </row>
    <row r="95" spans="2:12" s="1" customFormat="1" ht="25.7" customHeight="1">
      <c r="B95" s="32"/>
      <c r="C95" s="27" t="s">
        <v>22</v>
      </c>
      <c r="F95" s="25" t="str">
        <f>E19</f>
        <v>AGRIKA s.r.o.Tulská 19 Zvolen</v>
      </c>
      <c r="I95" s="27" t="s">
        <v>29</v>
      </c>
      <c r="J95" s="30" t="str">
        <f>E25</f>
        <v>HS partner s.r.o. Sielnica</v>
      </c>
      <c r="L95" s="32"/>
    </row>
    <row r="96" spans="2:12" s="1" customFormat="1" ht="15.2" customHeight="1">
      <c r="B96" s="32"/>
      <c r="C96" s="27" t="s">
        <v>27</v>
      </c>
      <c r="F96" s="25" t="str">
        <f>IF(E22="","",E22)</f>
        <v>Vyplň údaj</v>
      </c>
      <c r="I96" s="27" t="s">
        <v>32</v>
      </c>
      <c r="J96" s="30" t="str">
        <f>E28</f>
        <v>Ing. Miroslav Plevka</v>
      </c>
      <c r="L96" s="32"/>
    </row>
    <row r="97" spans="2:47" s="1" customFormat="1" ht="10.35" customHeight="1">
      <c r="B97" s="32"/>
      <c r="L97" s="32"/>
    </row>
    <row r="98" spans="2:47" s="1" customFormat="1" ht="29.25" customHeight="1">
      <c r="B98" s="32"/>
      <c r="C98" s="111" t="s">
        <v>115</v>
      </c>
      <c r="D98" s="103"/>
      <c r="E98" s="103"/>
      <c r="F98" s="103"/>
      <c r="G98" s="103"/>
      <c r="H98" s="103"/>
      <c r="I98" s="103"/>
      <c r="J98" s="112" t="s">
        <v>116</v>
      </c>
      <c r="K98" s="103"/>
      <c r="L98" s="32"/>
    </row>
    <row r="99" spans="2:47" s="1" customFormat="1" ht="10.35" customHeight="1">
      <c r="B99" s="32"/>
      <c r="L99" s="32"/>
    </row>
    <row r="100" spans="2:47" s="1" customFormat="1" ht="22.9" customHeight="1">
      <c r="B100" s="32"/>
      <c r="C100" s="113" t="s">
        <v>117</v>
      </c>
      <c r="J100" s="69">
        <f>J134</f>
        <v>0</v>
      </c>
      <c r="L100" s="32"/>
      <c r="AU100" s="17" t="s">
        <v>118</v>
      </c>
    </row>
    <row r="101" spans="2:47" s="8" customFormat="1" ht="24.95" customHeight="1">
      <c r="B101" s="114"/>
      <c r="D101" s="115" t="s">
        <v>119</v>
      </c>
      <c r="E101" s="116"/>
      <c r="F101" s="116"/>
      <c r="G101" s="116"/>
      <c r="H101" s="116"/>
      <c r="I101" s="116"/>
      <c r="J101" s="117">
        <f>J135</f>
        <v>0</v>
      </c>
      <c r="L101" s="114"/>
    </row>
    <row r="102" spans="2:47" s="9" customFormat="1" ht="19.899999999999999" customHeight="1">
      <c r="B102" s="118"/>
      <c r="D102" s="119" t="s">
        <v>120</v>
      </c>
      <c r="E102" s="120"/>
      <c r="F102" s="120"/>
      <c r="G102" s="120"/>
      <c r="H102" s="120"/>
      <c r="I102" s="120"/>
      <c r="J102" s="121">
        <f>J136</f>
        <v>0</v>
      </c>
      <c r="L102" s="118"/>
    </row>
    <row r="103" spans="2:47" s="8" customFormat="1" ht="24.95" customHeight="1">
      <c r="B103" s="114"/>
      <c r="D103" s="115" t="s">
        <v>121</v>
      </c>
      <c r="E103" s="116"/>
      <c r="F103" s="116"/>
      <c r="G103" s="116"/>
      <c r="H103" s="116"/>
      <c r="I103" s="116"/>
      <c r="J103" s="117">
        <f>J139</f>
        <v>0</v>
      </c>
      <c r="L103" s="114"/>
    </row>
    <row r="104" spans="2:47" s="9" customFormat="1" ht="19.899999999999999" customHeight="1">
      <c r="B104" s="118"/>
      <c r="D104" s="119" t="s">
        <v>684</v>
      </c>
      <c r="E104" s="120"/>
      <c r="F104" s="120"/>
      <c r="G104" s="120"/>
      <c r="H104" s="120"/>
      <c r="I104" s="120"/>
      <c r="J104" s="121">
        <f>J140</f>
        <v>0</v>
      </c>
      <c r="L104" s="118"/>
    </row>
    <row r="105" spans="2:47" s="9" customFormat="1" ht="19.899999999999999" customHeight="1">
      <c r="B105" s="118"/>
      <c r="D105" s="119" t="s">
        <v>488</v>
      </c>
      <c r="E105" s="120"/>
      <c r="F105" s="120"/>
      <c r="G105" s="120"/>
      <c r="H105" s="120"/>
      <c r="I105" s="120"/>
      <c r="J105" s="121">
        <f>J145</f>
        <v>0</v>
      </c>
      <c r="L105" s="118"/>
    </row>
    <row r="106" spans="2:47" s="9" customFormat="1" ht="19.899999999999999" customHeight="1">
      <c r="B106" s="118"/>
      <c r="D106" s="119" t="s">
        <v>122</v>
      </c>
      <c r="E106" s="120"/>
      <c r="F106" s="120"/>
      <c r="G106" s="120"/>
      <c r="H106" s="120"/>
      <c r="I106" s="120"/>
      <c r="J106" s="121">
        <f>J150</f>
        <v>0</v>
      </c>
      <c r="L106" s="118"/>
    </row>
    <row r="107" spans="2:47" s="9" customFormat="1" ht="19.899999999999999" customHeight="1">
      <c r="B107" s="118"/>
      <c r="D107" s="119" t="s">
        <v>685</v>
      </c>
      <c r="E107" s="120"/>
      <c r="F107" s="120"/>
      <c r="G107" s="120"/>
      <c r="H107" s="120"/>
      <c r="I107" s="120"/>
      <c r="J107" s="121">
        <f>J191</f>
        <v>0</v>
      </c>
      <c r="L107" s="118"/>
    </row>
    <row r="108" spans="2:47" s="9" customFormat="1" ht="19.899999999999999" customHeight="1">
      <c r="B108" s="118"/>
      <c r="D108" s="119" t="s">
        <v>123</v>
      </c>
      <c r="E108" s="120"/>
      <c r="F108" s="120"/>
      <c r="G108" s="120"/>
      <c r="H108" s="120"/>
      <c r="I108" s="120"/>
      <c r="J108" s="121">
        <f>J202</f>
        <v>0</v>
      </c>
      <c r="L108" s="118"/>
    </row>
    <row r="109" spans="2:47" s="9" customFormat="1" ht="19.899999999999999" customHeight="1">
      <c r="B109" s="118"/>
      <c r="D109" s="119" t="s">
        <v>686</v>
      </c>
      <c r="E109" s="120"/>
      <c r="F109" s="120"/>
      <c r="G109" s="120"/>
      <c r="H109" s="120"/>
      <c r="I109" s="120"/>
      <c r="J109" s="121">
        <f>J229</f>
        <v>0</v>
      </c>
      <c r="L109" s="118"/>
    </row>
    <row r="110" spans="2:47" s="9" customFormat="1" ht="19.899999999999999" customHeight="1">
      <c r="B110" s="118"/>
      <c r="D110" s="119" t="s">
        <v>491</v>
      </c>
      <c r="E110" s="120"/>
      <c r="F110" s="120"/>
      <c r="G110" s="120"/>
      <c r="H110" s="120"/>
      <c r="I110" s="120"/>
      <c r="J110" s="121">
        <f>J234</f>
        <v>0</v>
      </c>
      <c r="L110" s="118"/>
    </row>
    <row r="111" spans="2:47" s="1" customFormat="1" ht="21.75" customHeight="1">
      <c r="B111" s="32"/>
      <c r="L111" s="32"/>
    </row>
    <row r="112" spans="2:47" s="1" customFormat="1" ht="6.95" customHeight="1"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32"/>
    </row>
    <row r="116" spans="2:12" s="1" customFormat="1" ht="6.95" customHeight="1"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32"/>
    </row>
    <row r="117" spans="2:12" s="1" customFormat="1" ht="24.95" customHeight="1">
      <c r="B117" s="32"/>
      <c r="C117" s="21" t="s">
        <v>124</v>
      </c>
      <c r="L117" s="32"/>
    </row>
    <row r="118" spans="2:12" s="1" customFormat="1" ht="6.95" customHeight="1">
      <c r="B118" s="32"/>
      <c r="L118" s="32"/>
    </row>
    <row r="119" spans="2:12" s="1" customFormat="1" ht="12" customHeight="1">
      <c r="B119" s="32"/>
      <c r="C119" s="27" t="s">
        <v>15</v>
      </c>
      <c r="L119" s="32"/>
    </row>
    <row r="120" spans="2:12" s="1" customFormat="1" ht="16.5" customHeight="1">
      <c r="B120" s="32"/>
      <c r="E120" s="256" t="str">
        <f>E7</f>
        <v>Rekonštrukcia maštale D - Hydina</v>
      </c>
      <c r="F120" s="257"/>
      <c r="G120" s="257"/>
      <c r="H120" s="257"/>
      <c r="L120" s="32"/>
    </row>
    <row r="121" spans="2:12" ht="12" customHeight="1">
      <c r="B121" s="20"/>
      <c r="C121" s="27" t="s">
        <v>110</v>
      </c>
      <c r="L121" s="20"/>
    </row>
    <row r="122" spans="2:12" ht="16.5" customHeight="1">
      <c r="B122" s="20"/>
      <c r="E122" s="256" t="s">
        <v>111</v>
      </c>
      <c r="F122" s="237"/>
      <c r="G122" s="237"/>
      <c r="H122" s="237"/>
      <c r="L122" s="20"/>
    </row>
    <row r="123" spans="2:12" ht="12" customHeight="1">
      <c r="B123" s="20"/>
      <c r="C123" s="27" t="s">
        <v>112</v>
      </c>
      <c r="L123" s="20"/>
    </row>
    <row r="124" spans="2:12" s="1" customFormat="1" ht="16.5" customHeight="1">
      <c r="B124" s="32"/>
      <c r="E124" s="215" t="s">
        <v>248</v>
      </c>
      <c r="F124" s="258"/>
      <c r="G124" s="258"/>
      <c r="H124" s="258"/>
      <c r="L124" s="32"/>
    </row>
    <row r="125" spans="2:12" s="1" customFormat="1" ht="12" customHeight="1">
      <c r="B125" s="32"/>
      <c r="C125" s="27" t="s">
        <v>249</v>
      </c>
      <c r="L125" s="32"/>
    </row>
    <row r="126" spans="2:12" s="1" customFormat="1" ht="16.5" customHeight="1">
      <c r="B126" s="32"/>
      <c r="E126" s="209" t="str">
        <f>E13</f>
        <v>24-58a-01-02-04 - Strecha + krov</v>
      </c>
      <c r="F126" s="258"/>
      <c r="G126" s="258"/>
      <c r="H126" s="258"/>
      <c r="L126" s="32"/>
    </row>
    <row r="127" spans="2:12" s="1" customFormat="1" ht="6.95" customHeight="1">
      <c r="B127" s="32"/>
      <c r="L127" s="32"/>
    </row>
    <row r="128" spans="2:12" s="1" customFormat="1" ht="12" customHeight="1">
      <c r="B128" s="32"/>
      <c r="C128" s="27" t="s">
        <v>19</v>
      </c>
      <c r="F128" s="25" t="str">
        <f>F16</f>
        <v xml:space="preserve"> </v>
      </c>
      <c r="I128" s="27" t="s">
        <v>21</v>
      </c>
      <c r="J128" s="55">
        <f>IF(J16="","",J16)</f>
        <v>45640</v>
      </c>
      <c r="L128" s="32"/>
    </row>
    <row r="129" spans="2:65" s="1" customFormat="1" ht="6.95" customHeight="1">
      <c r="B129" s="32"/>
      <c r="L129" s="32"/>
    </row>
    <row r="130" spans="2:65" s="1" customFormat="1" ht="25.7" customHeight="1">
      <c r="B130" s="32"/>
      <c r="C130" s="27" t="s">
        <v>22</v>
      </c>
      <c r="F130" s="25" t="str">
        <f>E19</f>
        <v>AGRIKA s.r.o.Tulská 19 Zvolen</v>
      </c>
      <c r="I130" s="27" t="s">
        <v>29</v>
      </c>
      <c r="J130" s="30" t="str">
        <f>E25</f>
        <v>HS partner s.r.o. Sielnica</v>
      </c>
      <c r="L130" s="32"/>
    </row>
    <row r="131" spans="2:65" s="1" customFormat="1" ht="15.2" customHeight="1">
      <c r="B131" s="32"/>
      <c r="C131" s="27" t="s">
        <v>27</v>
      </c>
      <c r="F131" s="25" t="str">
        <f>IF(E22="","",E22)</f>
        <v>Vyplň údaj</v>
      </c>
      <c r="I131" s="27" t="s">
        <v>32</v>
      </c>
      <c r="J131" s="30" t="str">
        <f>E28</f>
        <v>Ing. Miroslav Plevka</v>
      </c>
      <c r="L131" s="32"/>
    </row>
    <row r="132" spans="2:65" s="1" customFormat="1" ht="10.35" customHeight="1">
      <c r="B132" s="32"/>
      <c r="L132" s="32"/>
    </row>
    <row r="133" spans="2:65" s="10" customFormat="1" ht="29.25" customHeight="1">
      <c r="B133" s="122"/>
      <c r="C133" s="123" t="s">
        <v>125</v>
      </c>
      <c r="D133" s="124" t="s">
        <v>60</v>
      </c>
      <c r="E133" s="124" t="s">
        <v>56</v>
      </c>
      <c r="F133" s="124" t="s">
        <v>57</v>
      </c>
      <c r="G133" s="124" t="s">
        <v>126</v>
      </c>
      <c r="H133" s="124" t="s">
        <v>127</v>
      </c>
      <c r="I133" s="124" t="s">
        <v>128</v>
      </c>
      <c r="J133" s="125" t="s">
        <v>116</v>
      </c>
      <c r="K133" s="126" t="s">
        <v>129</v>
      </c>
      <c r="L133" s="122"/>
      <c r="M133" s="62" t="s">
        <v>1</v>
      </c>
      <c r="N133" s="63" t="s">
        <v>39</v>
      </c>
      <c r="O133" s="63" t="s">
        <v>130</v>
      </c>
      <c r="P133" s="63" t="s">
        <v>131</v>
      </c>
      <c r="Q133" s="63" t="s">
        <v>132</v>
      </c>
      <c r="R133" s="63" t="s">
        <v>133</v>
      </c>
      <c r="S133" s="63" t="s">
        <v>134</v>
      </c>
      <c r="T133" s="64" t="s">
        <v>135</v>
      </c>
    </row>
    <row r="134" spans="2:65" s="1" customFormat="1" ht="22.9" customHeight="1">
      <c r="B134" s="32"/>
      <c r="C134" s="67" t="s">
        <v>117</v>
      </c>
      <c r="J134" s="127">
        <f>BK134</f>
        <v>0</v>
      </c>
      <c r="L134" s="32"/>
      <c r="M134" s="65"/>
      <c r="N134" s="56"/>
      <c r="O134" s="56"/>
      <c r="P134" s="128">
        <f>P135+P139</f>
        <v>0</v>
      </c>
      <c r="Q134" s="56"/>
      <c r="R134" s="128">
        <f>R135+R139</f>
        <v>58.154959849999997</v>
      </c>
      <c r="S134" s="56"/>
      <c r="T134" s="129">
        <f>T135+T139</f>
        <v>0</v>
      </c>
      <c r="AT134" s="17" t="s">
        <v>74</v>
      </c>
      <c r="AU134" s="17" t="s">
        <v>118</v>
      </c>
      <c r="BK134" s="130">
        <f>BK135+BK139</f>
        <v>0</v>
      </c>
    </row>
    <row r="135" spans="2:65" s="11" customFormat="1" ht="25.9" customHeight="1">
      <c r="B135" s="131"/>
      <c r="D135" s="132" t="s">
        <v>74</v>
      </c>
      <c r="E135" s="133" t="s">
        <v>136</v>
      </c>
      <c r="F135" s="133" t="s">
        <v>137</v>
      </c>
      <c r="I135" s="134"/>
      <c r="J135" s="135">
        <f>BK135</f>
        <v>0</v>
      </c>
      <c r="L135" s="131"/>
      <c r="M135" s="136"/>
      <c r="P135" s="137">
        <f>P136</f>
        <v>0</v>
      </c>
      <c r="R135" s="137">
        <f>R136</f>
        <v>0</v>
      </c>
      <c r="T135" s="138">
        <f>T136</f>
        <v>0</v>
      </c>
      <c r="AR135" s="132" t="s">
        <v>82</v>
      </c>
      <c r="AT135" s="139" t="s">
        <v>74</v>
      </c>
      <c r="AU135" s="139" t="s">
        <v>75</v>
      </c>
      <c r="AY135" s="132" t="s">
        <v>138</v>
      </c>
      <c r="BK135" s="140">
        <f>BK136</f>
        <v>0</v>
      </c>
    </row>
    <row r="136" spans="2:65" s="11" customFormat="1" ht="22.9" customHeight="1">
      <c r="B136" s="131"/>
      <c r="D136" s="132" t="s">
        <v>74</v>
      </c>
      <c r="E136" s="141" t="s">
        <v>139</v>
      </c>
      <c r="F136" s="141" t="s">
        <v>140</v>
      </c>
      <c r="I136" s="134"/>
      <c r="J136" s="142">
        <f>BK136</f>
        <v>0</v>
      </c>
      <c r="L136" s="131"/>
      <c r="M136" s="136"/>
      <c r="P136" s="137">
        <f>SUM(P137:P138)</f>
        <v>0</v>
      </c>
      <c r="R136" s="137">
        <f>SUM(R137:R138)</f>
        <v>0</v>
      </c>
      <c r="T136" s="138">
        <f>SUM(T137:T138)</f>
        <v>0</v>
      </c>
      <c r="AR136" s="132" t="s">
        <v>82</v>
      </c>
      <c r="AT136" s="139" t="s">
        <v>74</v>
      </c>
      <c r="AU136" s="139" t="s">
        <v>82</v>
      </c>
      <c r="AY136" s="132" t="s">
        <v>138</v>
      </c>
      <c r="BK136" s="140">
        <f>SUM(BK137:BK138)</f>
        <v>0</v>
      </c>
    </row>
    <row r="137" spans="2:65" s="1" customFormat="1" ht="37.9" customHeight="1">
      <c r="B137" s="143"/>
      <c r="C137" s="144" t="s">
        <v>82</v>
      </c>
      <c r="D137" s="144" t="s">
        <v>141</v>
      </c>
      <c r="E137" s="145" t="s">
        <v>687</v>
      </c>
      <c r="F137" s="146" t="s">
        <v>688</v>
      </c>
      <c r="G137" s="147" t="s">
        <v>689</v>
      </c>
      <c r="H137" s="148">
        <v>8</v>
      </c>
      <c r="I137" s="149"/>
      <c r="J137" s="150">
        <f>ROUND(I137*H137,2)</f>
        <v>0</v>
      </c>
      <c r="K137" s="151"/>
      <c r="L137" s="32"/>
      <c r="M137" s="152" t="s">
        <v>1</v>
      </c>
      <c r="N137" s="153" t="s">
        <v>41</v>
      </c>
      <c r="P137" s="154">
        <f>O137*H137</f>
        <v>0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AR137" s="156" t="s">
        <v>145</v>
      </c>
      <c r="AT137" s="156" t="s">
        <v>141</v>
      </c>
      <c r="AU137" s="156" t="s">
        <v>88</v>
      </c>
      <c r="AY137" s="17" t="s">
        <v>138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7" t="s">
        <v>88</v>
      </c>
      <c r="BK137" s="157">
        <f>ROUND(I137*H137,2)</f>
        <v>0</v>
      </c>
      <c r="BL137" s="17" t="s">
        <v>145</v>
      </c>
      <c r="BM137" s="156" t="s">
        <v>690</v>
      </c>
    </row>
    <row r="138" spans="2:65" s="12" customFormat="1" ht="11.25">
      <c r="B138" s="158"/>
      <c r="D138" s="159" t="s">
        <v>147</v>
      </c>
      <c r="E138" s="160" t="s">
        <v>1</v>
      </c>
      <c r="F138" s="161" t="s">
        <v>188</v>
      </c>
      <c r="H138" s="162">
        <v>8</v>
      </c>
      <c r="I138" s="163"/>
      <c r="L138" s="158"/>
      <c r="M138" s="164"/>
      <c r="T138" s="165"/>
      <c r="AT138" s="160" t="s">
        <v>147</v>
      </c>
      <c r="AU138" s="160" t="s">
        <v>88</v>
      </c>
      <c r="AV138" s="12" t="s">
        <v>88</v>
      </c>
      <c r="AW138" s="12" t="s">
        <v>31</v>
      </c>
      <c r="AX138" s="12" t="s">
        <v>82</v>
      </c>
      <c r="AY138" s="160" t="s">
        <v>138</v>
      </c>
    </row>
    <row r="139" spans="2:65" s="11" customFormat="1" ht="25.9" customHeight="1">
      <c r="B139" s="131"/>
      <c r="D139" s="132" t="s">
        <v>74</v>
      </c>
      <c r="E139" s="133" t="s">
        <v>221</v>
      </c>
      <c r="F139" s="133" t="s">
        <v>222</v>
      </c>
      <c r="I139" s="134"/>
      <c r="J139" s="135">
        <f>BK139</f>
        <v>0</v>
      </c>
      <c r="L139" s="131"/>
      <c r="M139" s="136"/>
      <c r="P139" s="137">
        <f>P140+P145+P150+P191+P202+P229+P234</f>
        <v>0</v>
      </c>
      <c r="R139" s="137">
        <f>R140+R145+R150+R191+R202+R229+R234</f>
        <v>58.154959849999997</v>
      </c>
      <c r="T139" s="138">
        <f>T140+T145+T150+T191+T202+T229+T234</f>
        <v>0</v>
      </c>
      <c r="AR139" s="132" t="s">
        <v>88</v>
      </c>
      <c r="AT139" s="139" t="s">
        <v>74</v>
      </c>
      <c r="AU139" s="139" t="s">
        <v>75</v>
      </c>
      <c r="AY139" s="132" t="s">
        <v>138</v>
      </c>
      <c r="BK139" s="140">
        <f>BK140+BK145+BK150+BK191+BK202+BK229+BK234</f>
        <v>0</v>
      </c>
    </row>
    <row r="140" spans="2:65" s="11" customFormat="1" ht="22.9" customHeight="1">
      <c r="B140" s="131"/>
      <c r="D140" s="132" t="s">
        <v>74</v>
      </c>
      <c r="E140" s="141" t="s">
        <v>691</v>
      </c>
      <c r="F140" s="141" t="s">
        <v>692</v>
      </c>
      <c r="I140" s="134"/>
      <c r="J140" s="142">
        <f>BK140</f>
        <v>0</v>
      </c>
      <c r="L140" s="131"/>
      <c r="M140" s="136"/>
      <c r="P140" s="137">
        <f>SUM(P141:P144)</f>
        <v>0</v>
      </c>
      <c r="R140" s="137">
        <f>SUM(R141:R144)</f>
        <v>0.13248000000000001</v>
      </c>
      <c r="T140" s="138">
        <f>SUM(T141:T144)</f>
        <v>0</v>
      </c>
      <c r="AR140" s="132" t="s">
        <v>88</v>
      </c>
      <c r="AT140" s="139" t="s">
        <v>74</v>
      </c>
      <c r="AU140" s="139" t="s">
        <v>82</v>
      </c>
      <c r="AY140" s="132" t="s">
        <v>138</v>
      </c>
      <c r="BK140" s="140">
        <f>SUM(BK141:BK144)</f>
        <v>0</v>
      </c>
    </row>
    <row r="141" spans="2:65" s="1" customFormat="1" ht="21.75" customHeight="1">
      <c r="B141" s="143"/>
      <c r="C141" s="144" t="s">
        <v>88</v>
      </c>
      <c r="D141" s="144" t="s">
        <v>141</v>
      </c>
      <c r="E141" s="145" t="s">
        <v>693</v>
      </c>
      <c r="F141" s="146" t="s">
        <v>694</v>
      </c>
      <c r="G141" s="147" t="s">
        <v>144</v>
      </c>
      <c r="H141" s="148">
        <v>640</v>
      </c>
      <c r="I141" s="149"/>
      <c r="J141" s="150">
        <f>ROUND(I141*H141,2)</f>
        <v>0</v>
      </c>
      <c r="K141" s="151"/>
      <c r="L141" s="32"/>
      <c r="M141" s="152" t="s">
        <v>1</v>
      </c>
      <c r="N141" s="153" t="s">
        <v>41</v>
      </c>
      <c r="P141" s="154">
        <f>O141*H141</f>
        <v>0</v>
      </c>
      <c r="Q141" s="154">
        <v>0</v>
      </c>
      <c r="R141" s="154">
        <f>Q141*H141</f>
        <v>0</v>
      </c>
      <c r="S141" s="154">
        <v>0</v>
      </c>
      <c r="T141" s="155">
        <f>S141*H141</f>
        <v>0</v>
      </c>
      <c r="AR141" s="156" t="s">
        <v>228</v>
      </c>
      <c r="AT141" s="156" t="s">
        <v>141</v>
      </c>
      <c r="AU141" s="156" t="s">
        <v>88</v>
      </c>
      <c r="AY141" s="17" t="s">
        <v>138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7" t="s">
        <v>88</v>
      </c>
      <c r="BK141" s="157">
        <f>ROUND(I141*H141,2)</f>
        <v>0</v>
      </c>
      <c r="BL141" s="17" t="s">
        <v>228</v>
      </c>
      <c r="BM141" s="156" t="s">
        <v>695</v>
      </c>
    </row>
    <row r="142" spans="2:65" s="12" customFormat="1" ht="11.25">
      <c r="B142" s="158"/>
      <c r="D142" s="159" t="s">
        <v>147</v>
      </c>
      <c r="E142" s="160" t="s">
        <v>1</v>
      </c>
      <c r="F142" s="161" t="s">
        <v>696</v>
      </c>
      <c r="H142" s="162">
        <v>640</v>
      </c>
      <c r="I142" s="163"/>
      <c r="L142" s="158"/>
      <c r="M142" s="164"/>
      <c r="T142" s="165"/>
      <c r="AT142" s="160" t="s">
        <v>147</v>
      </c>
      <c r="AU142" s="160" t="s">
        <v>88</v>
      </c>
      <c r="AV142" s="12" t="s">
        <v>88</v>
      </c>
      <c r="AW142" s="12" t="s">
        <v>31</v>
      </c>
      <c r="AX142" s="12" t="s">
        <v>82</v>
      </c>
      <c r="AY142" s="160" t="s">
        <v>138</v>
      </c>
    </row>
    <row r="143" spans="2:65" s="1" customFormat="1" ht="37.9" customHeight="1">
      <c r="B143" s="143"/>
      <c r="C143" s="189" t="s">
        <v>95</v>
      </c>
      <c r="D143" s="189" t="s">
        <v>353</v>
      </c>
      <c r="E143" s="190" t="s">
        <v>697</v>
      </c>
      <c r="F143" s="191" t="s">
        <v>698</v>
      </c>
      <c r="G143" s="192" t="s">
        <v>144</v>
      </c>
      <c r="H143" s="193">
        <v>736</v>
      </c>
      <c r="I143" s="194"/>
      <c r="J143" s="195">
        <f>ROUND(I143*H143,2)</f>
        <v>0</v>
      </c>
      <c r="K143" s="196"/>
      <c r="L143" s="197"/>
      <c r="M143" s="198" t="s">
        <v>1</v>
      </c>
      <c r="N143" s="199" t="s">
        <v>41</v>
      </c>
      <c r="P143" s="154">
        <f>O143*H143</f>
        <v>0</v>
      </c>
      <c r="Q143" s="154">
        <v>1.8000000000000001E-4</v>
      </c>
      <c r="R143" s="154">
        <f>Q143*H143</f>
        <v>0.13248000000000001</v>
      </c>
      <c r="S143" s="154">
        <v>0</v>
      </c>
      <c r="T143" s="155">
        <f>S143*H143</f>
        <v>0</v>
      </c>
      <c r="AR143" s="156" t="s">
        <v>399</v>
      </c>
      <c r="AT143" s="156" t="s">
        <v>353</v>
      </c>
      <c r="AU143" s="156" t="s">
        <v>88</v>
      </c>
      <c r="AY143" s="17" t="s">
        <v>138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7" t="s">
        <v>88</v>
      </c>
      <c r="BK143" s="157">
        <f>ROUND(I143*H143,2)</f>
        <v>0</v>
      </c>
      <c r="BL143" s="17" t="s">
        <v>228</v>
      </c>
      <c r="BM143" s="156" t="s">
        <v>699</v>
      </c>
    </row>
    <row r="144" spans="2:65" s="12" customFormat="1" ht="11.25">
      <c r="B144" s="158"/>
      <c r="D144" s="159" t="s">
        <v>147</v>
      </c>
      <c r="F144" s="161" t="s">
        <v>700</v>
      </c>
      <c r="H144" s="162">
        <v>736</v>
      </c>
      <c r="I144" s="163"/>
      <c r="L144" s="158"/>
      <c r="M144" s="164"/>
      <c r="T144" s="165"/>
      <c r="AT144" s="160" t="s">
        <v>147</v>
      </c>
      <c r="AU144" s="160" t="s">
        <v>88</v>
      </c>
      <c r="AV144" s="12" t="s">
        <v>88</v>
      </c>
      <c r="AW144" s="12" t="s">
        <v>3</v>
      </c>
      <c r="AX144" s="12" t="s">
        <v>82</v>
      </c>
      <c r="AY144" s="160" t="s">
        <v>138</v>
      </c>
    </row>
    <row r="145" spans="2:65" s="11" customFormat="1" ht="22.9" customHeight="1">
      <c r="B145" s="131"/>
      <c r="D145" s="132" t="s">
        <v>74</v>
      </c>
      <c r="E145" s="141" t="s">
        <v>614</v>
      </c>
      <c r="F145" s="141" t="s">
        <v>615</v>
      </c>
      <c r="I145" s="134"/>
      <c r="J145" s="142">
        <f>BK145</f>
        <v>0</v>
      </c>
      <c r="L145" s="131"/>
      <c r="M145" s="136"/>
      <c r="P145" s="137">
        <f>SUM(P146:P149)</f>
        <v>0</v>
      </c>
      <c r="R145" s="137">
        <f>SUM(R146:R149)</f>
        <v>9.4003199999999989</v>
      </c>
      <c r="T145" s="138">
        <f>SUM(T146:T149)</f>
        <v>0</v>
      </c>
      <c r="AR145" s="132" t="s">
        <v>88</v>
      </c>
      <c r="AT145" s="139" t="s">
        <v>74</v>
      </c>
      <c r="AU145" s="139" t="s">
        <v>82</v>
      </c>
      <c r="AY145" s="132" t="s">
        <v>138</v>
      </c>
      <c r="BK145" s="140">
        <f>SUM(BK146:BK149)</f>
        <v>0</v>
      </c>
    </row>
    <row r="146" spans="2:65" s="1" customFormat="1" ht="24.2" customHeight="1">
      <c r="B146" s="143"/>
      <c r="C146" s="144" t="s">
        <v>145</v>
      </c>
      <c r="D146" s="144" t="s">
        <v>141</v>
      </c>
      <c r="E146" s="145" t="s">
        <v>701</v>
      </c>
      <c r="F146" s="146" t="s">
        <v>702</v>
      </c>
      <c r="G146" s="147" t="s">
        <v>144</v>
      </c>
      <c r="H146" s="148">
        <v>640</v>
      </c>
      <c r="I146" s="149"/>
      <c r="J146" s="150">
        <f>ROUND(I146*H146,2)</f>
        <v>0</v>
      </c>
      <c r="K146" s="151"/>
      <c r="L146" s="32"/>
      <c r="M146" s="152" t="s">
        <v>1</v>
      </c>
      <c r="N146" s="153" t="s">
        <v>41</v>
      </c>
      <c r="P146" s="154">
        <f>O146*H146</f>
        <v>0</v>
      </c>
      <c r="Q146" s="154">
        <v>0</v>
      </c>
      <c r="R146" s="154">
        <f>Q146*H146</f>
        <v>0</v>
      </c>
      <c r="S146" s="154">
        <v>0</v>
      </c>
      <c r="T146" s="155">
        <f>S146*H146</f>
        <v>0</v>
      </c>
      <c r="AR146" s="156" t="s">
        <v>228</v>
      </c>
      <c r="AT146" s="156" t="s">
        <v>141</v>
      </c>
      <c r="AU146" s="156" t="s">
        <v>88</v>
      </c>
      <c r="AY146" s="17" t="s">
        <v>138</v>
      </c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7" t="s">
        <v>88</v>
      </c>
      <c r="BK146" s="157">
        <f>ROUND(I146*H146,2)</f>
        <v>0</v>
      </c>
      <c r="BL146" s="17" t="s">
        <v>228</v>
      </c>
      <c r="BM146" s="156" t="s">
        <v>703</v>
      </c>
    </row>
    <row r="147" spans="2:65" s="12" customFormat="1" ht="11.25">
      <c r="B147" s="158"/>
      <c r="D147" s="159" t="s">
        <v>147</v>
      </c>
      <c r="E147" s="160" t="s">
        <v>1</v>
      </c>
      <c r="F147" s="161" t="s">
        <v>696</v>
      </c>
      <c r="H147" s="162">
        <v>640</v>
      </c>
      <c r="I147" s="163"/>
      <c r="L147" s="158"/>
      <c r="M147" s="164"/>
      <c r="T147" s="165"/>
      <c r="AT147" s="160" t="s">
        <v>147</v>
      </c>
      <c r="AU147" s="160" t="s">
        <v>88</v>
      </c>
      <c r="AV147" s="12" t="s">
        <v>88</v>
      </c>
      <c r="AW147" s="12" t="s">
        <v>31</v>
      </c>
      <c r="AX147" s="12" t="s">
        <v>82</v>
      </c>
      <c r="AY147" s="160" t="s">
        <v>138</v>
      </c>
    </row>
    <row r="148" spans="2:65" s="1" customFormat="1" ht="24.2" customHeight="1">
      <c r="B148" s="143"/>
      <c r="C148" s="189" t="s">
        <v>170</v>
      </c>
      <c r="D148" s="189" t="s">
        <v>353</v>
      </c>
      <c r="E148" s="190" t="s">
        <v>704</v>
      </c>
      <c r="F148" s="191" t="s">
        <v>705</v>
      </c>
      <c r="G148" s="192" t="s">
        <v>144</v>
      </c>
      <c r="H148" s="193">
        <v>652.79999999999995</v>
      </c>
      <c r="I148" s="194"/>
      <c r="J148" s="195">
        <f>ROUND(I148*H148,2)</f>
        <v>0</v>
      </c>
      <c r="K148" s="196"/>
      <c r="L148" s="197"/>
      <c r="M148" s="198" t="s">
        <v>1</v>
      </c>
      <c r="N148" s="199" t="s">
        <v>41</v>
      </c>
      <c r="P148" s="154">
        <f>O148*H148</f>
        <v>0</v>
      </c>
      <c r="Q148" s="154">
        <v>1.44E-2</v>
      </c>
      <c r="R148" s="154">
        <f>Q148*H148</f>
        <v>9.4003199999999989</v>
      </c>
      <c r="S148" s="154">
        <v>0</v>
      </c>
      <c r="T148" s="155">
        <f>S148*H148</f>
        <v>0</v>
      </c>
      <c r="AR148" s="156" t="s">
        <v>399</v>
      </c>
      <c r="AT148" s="156" t="s">
        <v>353</v>
      </c>
      <c r="AU148" s="156" t="s">
        <v>88</v>
      </c>
      <c r="AY148" s="17" t="s">
        <v>138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7" t="s">
        <v>88</v>
      </c>
      <c r="BK148" s="157">
        <f>ROUND(I148*H148,2)</f>
        <v>0</v>
      </c>
      <c r="BL148" s="17" t="s">
        <v>228</v>
      </c>
      <c r="BM148" s="156" t="s">
        <v>706</v>
      </c>
    </row>
    <row r="149" spans="2:65" s="12" customFormat="1" ht="11.25">
      <c r="B149" s="158"/>
      <c r="D149" s="159" t="s">
        <v>147</v>
      </c>
      <c r="F149" s="161" t="s">
        <v>707</v>
      </c>
      <c r="H149" s="162">
        <v>652.79999999999995</v>
      </c>
      <c r="I149" s="163"/>
      <c r="L149" s="158"/>
      <c r="M149" s="164"/>
      <c r="T149" s="165"/>
      <c r="AT149" s="160" t="s">
        <v>147</v>
      </c>
      <c r="AU149" s="160" t="s">
        <v>88</v>
      </c>
      <c r="AV149" s="12" t="s">
        <v>88</v>
      </c>
      <c r="AW149" s="12" t="s">
        <v>3</v>
      </c>
      <c r="AX149" s="12" t="s">
        <v>82</v>
      </c>
      <c r="AY149" s="160" t="s">
        <v>138</v>
      </c>
    </row>
    <row r="150" spans="2:65" s="11" customFormat="1" ht="22.9" customHeight="1">
      <c r="B150" s="131"/>
      <c r="D150" s="132" t="s">
        <v>74</v>
      </c>
      <c r="E150" s="141" t="s">
        <v>223</v>
      </c>
      <c r="F150" s="141" t="s">
        <v>224</v>
      </c>
      <c r="I150" s="134"/>
      <c r="J150" s="142">
        <f>BK150</f>
        <v>0</v>
      </c>
      <c r="L150" s="131"/>
      <c r="M150" s="136"/>
      <c r="P150" s="137">
        <f>SUM(P151:P190)</f>
        <v>0</v>
      </c>
      <c r="R150" s="137">
        <f>SUM(R151:R190)</f>
        <v>15.942132490000002</v>
      </c>
      <c r="T150" s="138">
        <f>SUM(T151:T190)</f>
        <v>0</v>
      </c>
      <c r="AR150" s="132" t="s">
        <v>88</v>
      </c>
      <c r="AT150" s="139" t="s">
        <v>74</v>
      </c>
      <c r="AU150" s="139" t="s">
        <v>82</v>
      </c>
      <c r="AY150" s="132" t="s">
        <v>138</v>
      </c>
      <c r="BK150" s="140">
        <f>SUM(BK151:BK190)</f>
        <v>0</v>
      </c>
    </row>
    <row r="151" spans="2:65" s="1" customFormat="1" ht="33" customHeight="1">
      <c r="B151" s="143"/>
      <c r="C151" s="144" t="s">
        <v>176</v>
      </c>
      <c r="D151" s="144" t="s">
        <v>141</v>
      </c>
      <c r="E151" s="145" t="s">
        <v>708</v>
      </c>
      <c r="F151" s="146" t="s">
        <v>709</v>
      </c>
      <c r="G151" s="147" t="s">
        <v>365</v>
      </c>
      <c r="H151" s="148">
        <v>30</v>
      </c>
      <c r="I151" s="149"/>
      <c r="J151" s="150">
        <f>ROUND(I151*H151,2)</f>
        <v>0</v>
      </c>
      <c r="K151" s="151"/>
      <c r="L151" s="32"/>
      <c r="M151" s="152" t="s">
        <v>1</v>
      </c>
      <c r="N151" s="153" t="s">
        <v>41</v>
      </c>
      <c r="P151" s="154">
        <f>O151*H151</f>
        <v>0</v>
      </c>
      <c r="Q151" s="154">
        <v>2.1000000000000001E-4</v>
      </c>
      <c r="R151" s="154">
        <f>Q151*H151</f>
        <v>6.3E-3</v>
      </c>
      <c r="S151" s="154">
        <v>0</v>
      </c>
      <c r="T151" s="155">
        <f>S151*H151</f>
        <v>0</v>
      </c>
      <c r="AR151" s="156" t="s">
        <v>228</v>
      </c>
      <c r="AT151" s="156" t="s">
        <v>141</v>
      </c>
      <c r="AU151" s="156" t="s">
        <v>88</v>
      </c>
      <c r="AY151" s="17" t="s">
        <v>138</v>
      </c>
      <c r="BE151" s="157">
        <f>IF(N151="základná",J151,0)</f>
        <v>0</v>
      </c>
      <c r="BF151" s="157">
        <f>IF(N151="znížená",J151,0)</f>
        <v>0</v>
      </c>
      <c r="BG151" s="157">
        <f>IF(N151="zákl. prenesená",J151,0)</f>
        <v>0</v>
      </c>
      <c r="BH151" s="157">
        <f>IF(N151="zníž. prenesená",J151,0)</f>
        <v>0</v>
      </c>
      <c r="BI151" s="157">
        <f>IF(N151="nulová",J151,0)</f>
        <v>0</v>
      </c>
      <c r="BJ151" s="17" t="s">
        <v>88</v>
      </c>
      <c r="BK151" s="157">
        <f>ROUND(I151*H151,2)</f>
        <v>0</v>
      </c>
      <c r="BL151" s="17" t="s">
        <v>228</v>
      </c>
      <c r="BM151" s="156" t="s">
        <v>710</v>
      </c>
    </row>
    <row r="152" spans="2:65" s="12" customFormat="1" ht="11.25">
      <c r="B152" s="158"/>
      <c r="D152" s="159" t="s">
        <v>147</v>
      </c>
      <c r="E152" s="160" t="s">
        <v>1</v>
      </c>
      <c r="F152" s="161" t="s">
        <v>391</v>
      </c>
      <c r="H152" s="162">
        <v>30</v>
      </c>
      <c r="I152" s="163"/>
      <c r="L152" s="158"/>
      <c r="M152" s="164"/>
      <c r="T152" s="165"/>
      <c r="AT152" s="160" t="s">
        <v>147</v>
      </c>
      <c r="AU152" s="160" t="s">
        <v>88</v>
      </c>
      <c r="AV152" s="12" t="s">
        <v>88</v>
      </c>
      <c r="AW152" s="12" t="s">
        <v>31</v>
      </c>
      <c r="AX152" s="12" t="s">
        <v>82</v>
      </c>
      <c r="AY152" s="160" t="s">
        <v>138</v>
      </c>
    </row>
    <row r="153" spans="2:65" s="1" customFormat="1" ht="24.2" customHeight="1">
      <c r="B153" s="143"/>
      <c r="C153" s="144" t="s">
        <v>183</v>
      </c>
      <c r="D153" s="144" t="s">
        <v>141</v>
      </c>
      <c r="E153" s="145" t="s">
        <v>711</v>
      </c>
      <c r="F153" s="146" t="s">
        <v>712</v>
      </c>
      <c r="G153" s="147" t="s">
        <v>191</v>
      </c>
      <c r="H153" s="148">
        <v>74.703999999999994</v>
      </c>
      <c r="I153" s="149"/>
      <c r="J153" s="150">
        <f>ROUND(I153*H153,2)</f>
        <v>0</v>
      </c>
      <c r="K153" s="151"/>
      <c r="L153" s="32"/>
      <c r="M153" s="152" t="s">
        <v>1</v>
      </c>
      <c r="N153" s="153" t="s">
        <v>41</v>
      </c>
      <c r="P153" s="154">
        <f>O153*H153</f>
        <v>0</v>
      </c>
      <c r="Q153" s="154">
        <v>2.5999999999999998E-4</v>
      </c>
      <c r="R153" s="154">
        <f>Q153*H153</f>
        <v>1.9423039999999996E-2</v>
      </c>
      <c r="S153" s="154">
        <v>0</v>
      </c>
      <c r="T153" s="155">
        <f>S153*H153</f>
        <v>0</v>
      </c>
      <c r="AR153" s="156" t="s">
        <v>228</v>
      </c>
      <c r="AT153" s="156" t="s">
        <v>141</v>
      </c>
      <c r="AU153" s="156" t="s">
        <v>88</v>
      </c>
      <c r="AY153" s="17" t="s">
        <v>138</v>
      </c>
      <c r="BE153" s="157">
        <f>IF(N153="základná",J153,0)</f>
        <v>0</v>
      </c>
      <c r="BF153" s="157">
        <f>IF(N153="znížená",J153,0)</f>
        <v>0</v>
      </c>
      <c r="BG153" s="157">
        <f>IF(N153="zákl. prenesená",J153,0)</f>
        <v>0</v>
      </c>
      <c r="BH153" s="157">
        <f>IF(N153="zníž. prenesená",J153,0)</f>
        <v>0</v>
      </c>
      <c r="BI153" s="157">
        <f>IF(N153="nulová",J153,0)</f>
        <v>0</v>
      </c>
      <c r="BJ153" s="17" t="s">
        <v>88</v>
      </c>
      <c r="BK153" s="157">
        <f>ROUND(I153*H153,2)</f>
        <v>0</v>
      </c>
      <c r="BL153" s="17" t="s">
        <v>228</v>
      </c>
      <c r="BM153" s="156" t="s">
        <v>713</v>
      </c>
    </row>
    <row r="154" spans="2:65" s="14" customFormat="1" ht="11.25">
      <c r="B154" s="173"/>
      <c r="D154" s="159" t="s">
        <v>147</v>
      </c>
      <c r="E154" s="174" t="s">
        <v>1</v>
      </c>
      <c r="F154" s="175" t="s">
        <v>714</v>
      </c>
      <c r="H154" s="174" t="s">
        <v>1</v>
      </c>
      <c r="I154" s="176"/>
      <c r="L154" s="173"/>
      <c r="M154" s="177"/>
      <c r="T154" s="178"/>
      <c r="AT154" s="174" t="s">
        <v>147</v>
      </c>
      <c r="AU154" s="174" t="s">
        <v>88</v>
      </c>
      <c r="AV154" s="14" t="s">
        <v>82</v>
      </c>
      <c r="AW154" s="14" t="s">
        <v>31</v>
      </c>
      <c r="AX154" s="14" t="s">
        <v>75</v>
      </c>
      <c r="AY154" s="174" t="s">
        <v>138</v>
      </c>
    </row>
    <row r="155" spans="2:65" s="12" customFormat="1" ht="11.25">
      <c r="B155" s="158"/>
      <c r="D155" s="159" t="s">
        <v>147</v>
      </c>
      <c r="E155" s="160" t="s">
        <v>1</v>
      </c>
      <c r="F155" s="161" t="s">
        <v>715</v>
      </c>
      <c r="H155" s="162">
        <v>8.32</v>
      </c>
      <c r="I155" s="163"/>
      <c r="L155" s="158"/>
      <c r="M155" s="164"/>
      <c r="T155" s="165"/>
      <c r="AT155" s="160" t="s">
        <v>147</v>
      </c>
      <c r="AU155" s="160" t="s">
        <v>88</v>
      </c>
      <c r="AV155" s="12" t="s">
        <v>88</v>
      </c>
      <c r="AW155" s="12" t="s">
        <v>31</v>
      </c>
      <c r="AX155" s="12" t="s">
        <v>75</v>
      </c>
      <c r="AY155" s="160" t="s">
        <v>138</v>
      </c>
    </row>
    <row r="156" spans="2:65" s="12" customFormat="1" ht="11.25">
      <c r="B156" s="158"/>
      <c r="D156" s="159" t="s">
        <v>147</v>
      </c>
      <c r="E156" s="160" t="s">
        <v>1</v>
      </c>
      <c r="F156" s="161" t="s">
        <v>716</v>
      </c>
      <c r="H156" s="162">
        <v>6.72</v>
      </c>
      <c r="I156" s="163"/>
      <c r="L156" s="158"/>
      <c r="M156" s="164"/>
      <c r="T156" s="165"/>
      <c r="AT156" s="160" t="s">
        <v>147</v>
      </c>
      <c r="AU156" s="160" t="s">
        <v>88</v>
      </c>
      <c r="AV156" s="12" t="s">
        <v>88</v>
      </c>
      <c r="AW156" s="12" t="s">
        <v>31</v>
      </c>
      <c r="AX156" s="12" t="s">
        <v>75</v>
      </c>
      <c r="AY156" s="160" t="s">
        <v>138</v>
      </c>
    </row>
    <row r="157" spans="2:65" s="12" customFormat="1" ht="11.25">
      <c r="B157" s="158"/>
      <c r="D157" s="159" t="s">
        <v>147</v>
      </c>
      <c r="E157" s="160" t="s">
        <v>1</v>
      </c>
      <c r="F157" s="161" t="s">
        <v>717</v>
      </c>
      <c r="H157" s="162">
        <v>1.7</v>
      </c>
      <c r="I157" s="163"/>
      <c r="L157" s="158"/>
      <c r="M157" s="164"/>
      <c r="T157" s="165"/>
      <c r="AT157" s="160" t="s">
        <v>147</v>
      </c>
      <c r="AU157" s="160" t="s">
        <v>88</v>
      </c>
      <c r="AV157" s="12" t="s">
        <v>88</v>
      </c>
      <c r="AW157" s="12" t="s">
        <v>31</v>
      </c>
      <c r="AX157" s="12" t="s">
        <v>75</v>
      </c>
      <c r="AY157" s="160" t="s">
        <v>138</v>
      </c>
    </row>
    <row r="158" spans="2:65" s="12" customFormat="1" ht="11.25">
      <c r="B158" s="158"/>
      <c r="D158" s="159" t="s">
        <v>147</v>
      </c>
      <c r="E158" s="160" t="s">
        <v>1</v>
      </c>
      <c r="F158" s="161" t="s">
        <v>718</v>
      </c>
      <c r="H158" s="162">
        <v>2.34</v>
      </c>
      <c r="I158" s="163"/>
      <c r="L158" s="158"/>
      <c r="M158" s="164"/>
      <c r="T158" s="165"/>
      <c r="AT158" s="160" t="s">
        <v>147</v>
      </c>
      <c r="AU158" s="160" t="s">
        <v>88</v>
      </c>
      <c r="AV158" s="12" t="s">
        <v>88</v>
      </c>
      <c r="AW158" s="12" t="s">
        <v>31</v>
      </c>
      <c r="AX158" s="12" t="s">
        <v>75</v>
      </c>
      <c r="AY158" s="160" t="s">
        <v>138</v>
      </c>
    </row>
    <row r="159" spans="2:65" s="12" customFormat="1" ht="11.25">
      <c r="B159" s="158"/>
      <c r="D159" s="159" t="s">
        <v>147</v>
      </c>
      <c r="E159" s="160" t="s">
        <v>1</v>
      </c>
      <c r="F159" s="161" t="s">
        <v>719</v>
      </c>
      <c r="H159" s="162">
        <v>4.9039999999999999</v>
      </c>
      <c r="I159" s="163"/>
      <c r="L159" s="158"/>
      <c r="M159" s="164"/>
      <c r="T159" s="165"/>
      <c r="AT159" s="160" t="s">
        <v>147</v>
      </c>
      <c r="AU159" s="160" t="s">
        <v>88</v>
      </c>
      <c r="AV159" s="12" t="s">
        <v>88</v>
      </c>
      <c r="AW159" s="12" t="s">
        <v>31</v>
      </c>
      <c r="AX159" s="12" t="s">
        <v>75</v>
      </c>
      <c r="AY159" s="160" t="s">
        <v>138</v>
      </c>
    </row>
    <row r="160" spans="2:65" s="12" customFormat="1" ht="11.25">
      <c r="B160" s="158"/>
      <c r="D160" s="159" t="s">
        <v>147</v>
      </c>
      <c r="E160" s="160" t="s">
        <v>1</v>
      </c>
      <c r="F160" s="161" t="s">
        <v>720</v>
      </c>
      <c r="H160" s="162">
        <v>21.064</v>
      </c>
      <c r="I160" s="163"/>
      <c r="L160" s="158"/>
      <c r="M160" s="164"/>
      <c r="T160" s="165"/>
      <c r="AT160" s="160" t="s">
        <v>147</v>
      </c>
      <c r="AU160" s="160" t="s">
        <v>88</v>
      </c>
      <c r="AV160" s="12" t="s">
        <v>88</v>
      </c>
      <c r="AW160" s="12" t="s">
        <v>31</v>
      </c>
      <c r="AX160" s="12" t="s">
        <v>75</v>
      </c>
      <c r="AY160" s="160" t="s">
        <v>138</v>
      </c>
    </row>
    <row r="161" spans="2:65" s="12" customFormat="1" ht="11.25">
      <c r="B161" s="158"/>
      <c r="D161" s="159" t="s">
        <v>147</v>
      </c>
      <c r="E161" s="160" t="s">
        <v>1</v>
      </c>
      <c r="F161" s="161" t="s">
        <v>721</v>
      </c>
      <c r="H161" s="162">
        <v>29.655999999999999</v>
      </c>
      <c r="I161" s="163"/>
      <c r="L161" s="158"/>
      <c r="M161" s="164"/>
      <c r="T161" s="165"/>
      <c r="AT161" s="160" t="s">
        <v>147</v>
      </c>
      <c r="AU161" s="160" t="s">
        <v>88</v>
      </c>
      <c r="AV161" s="12" t="s">
        <v>88</v>
      </c>
      <c r="AW161" s="12" t="s">
        <v>31</v>
      </c>
      <c r="AX161" s="12" t="s">
        <v>75</v>
      </c>
      <c r="AY161" s="160" t="s">
        <v>138</v>
      </c>
    </row>
    <row r="162" spans="2:65" s="13" customFormat="1" ht="11.25">
      <c r="B162" s="166"/>
      <c r="D162" s="159" t="s">
        <v>147</v>
      </c>
      <c r="E162" s="167" t="s">
        <v>1</v>
      </c>
      <c r="F162" s="168" t="s">
        <v>150</v>
      </c>
      <c r="H162" s="169">
        <v>74.704000000000008</v>
      </c>
      <c r="I162" s="170"/>
      <c r="L162" s="166"/>
      <c r="M162" s="171"/>
      <c r="T162" s="172"/>
      <c r="AT162" s="167" t="s">
        <v>147</v>
      </c>
      <c r="AU162" s="167" t="s">
        <v>88</v>
      </c>
      <c r="AV162" s="13" t="s">
        <v>95</v>
      </c>
      <c r="AW162" s="13" t="s">
        <v>31</v>
      </c>
      <c r="AX162" s="13" t="s">
        <v>82</v>
      </c>
      <c r="AY162" s="167" t="s">
        <v>138</v>
      </c>
    </row>
    <row r="163" spans="2:65" s="1" customFormat="1" ht="24.2" customHeight="1">
      <c r="B163" s="143"/>
      <c r="C163" s="189" t="s">
        <v>188</v>
      </c>
      <c r="D163" s="189" t="s">
        <v>353</v>
      </c>
      <c r="E163" s="190" t="s">
        <v>722</v>
      </c>
      <c r="F163" s="191" t="s">
        <v>723</v>
      </c>
      <c r="G163" s="192" t="s">
        <v>153</v>
      </c>
      <c r="H163" s="193">
        <v>0.91400000000000003</v>
      </c>
      <c r="I163" s="194"/>
      <c r="J163" s="195">
        <f>ROUND(I163*H163,2)</f>
        <v>0</v>
      </c>
      <c r="K163" s="196"/>
      <c r="L163" s="197"/>
      <c r="M163" s="198" t="s">
        <v>1</v>
      </c>
      <c r="N163" s="199" t="s">
        <v>41</v>
      </c>
      <c r="P163" s="154">
        <f>O163*H163</f>
        <v>0</v>
      </c>
      <c r="Q163" s="154">
        <v>0.44</v>
      </c>
      <c r="R163" s="154">
        <f>Q163*H163</f>
        <v>0.40216000000000002</v>
      </c>
      <c r="S163" s="154">
        <v>0</v>
      </c>
      <c r="T163" s="155">
        <f>S163*H163</f>
        <v>0</v>
      </c>
      <c r="AR163" s="156" t="s">
        <v>399</v>
      </c>
      <c r="AT163" s="156" t="s">
        <v>353</v>
      </c>
      <c r="AU163" s="156" t="s">
        <v>88</v>
      </c>
      <c r="AY163" s="17" t="s">
        <v>138</v>
      </c>
      <c r="BE163" s="157">
        <f>IF(N163="základná",J163,0)</f>
        <v>0</v>
      </c>
      <c r="BF163" s="157">
        <f>IF(N163="znížená",J163,0)</f>
        <v>0</v>
      </c>
      <c r="BG163" s="157">
        <f>IF(N163="zákl. prenesená",J163,0)</f>
        <v>0</v>
      </c>
      <c r="BH163" s="157">
        <f>IF(N163="zníž. prenesená",J163,0)</f>
        <v>0</v>
      </c>
      <c r="BI163" s="157">
        <f>IF(N163="nulová",J163,0)</f>
        <v>0</v>
      </c>
      <c r="BJ163" s="17" t="s">
        <v>88</v>
      </c>
      <c r="BK163" s="157">
        <f>ROUND(I163*H163,2)</f>
        <v>0</v>
      </c>
      <c r="BL163" s="17" t="s">
        <v>228</v>
      </c>
      <c r="BM163" s="156" t="s">
        <v>724</v>
      </c>
    </row>
    <row r="164" spans="2:65" s="14" customFormat="1" ht="11.25">
      <c r="B164" s="173"/>
      <c r="D164" s="159" t="s">
        <v>147</v>
      </c>
      <c r="E164" s="174" t="s">
        <v>1</v>
      </c>
      <c r="F164" s="175" t="s">
        <v>714</v>
      </c>
      <c r="H164" s="174" t="s">
        <v>1</v>
      </c>
      <c r="I164" s="176"/>
      <c r="L164" s="173"/>
      <c r="M164" s="177"/>
      <c r="T164" s="178"/>
      <c r="AT164" s="174" t="s">
        <v>147</v>
      </c>
      <c r="AU164" s="174" t="s">
        <v>88</v>
      </c>
      <c r="AV164" s="14" t="s">
        <v>82</v>
      </c>
      <c r="AW164" s="14" t="s">
        <v>31</v>
      </c>
      <c r="AX164" s="14" t="s">
        <v>75</v>
      </c>
      <c r="AY164" s="174" t="s">
        <v>138</v>
      </c>
    </row>
    <row r="165" spans="2:65" s="12" customFormat="1" ht="11.25">
      <c r="B165" s="158"/>
      <c r="D165" s="159" t="s">
        <v>147</v>
      </c>
      <c r="E165" s="160" t="s">
        <v>1</v>
      </c>
      <c r="F165" s="161" t="s">
        <v>725</v>
      </c>
      <c r="H165" s="162">
        <v>0.13300000000000001</v>
      </c>
      <c r="I165" s="163"/>
      <c r="L165" s="158"/>
      <c r="M165" s="164"/>
      <c r="T165" s="165"/>
      <c r="AT165" s="160" t="s">
        <v>147</v>
      </c>
      <c r="AU165" s="160" t="s">
        <v>88</v>
      </c>
      <c r="AV165" s="12" t="s">
        <v>88</v>
      </c>
      <c r="AW165" s="12" t="s">
        <v>31</v>
      </c>
      <c r="AX165" s="12" t="s">
        <v>75</v>
      </c>
      <c r="AY165" s="160" t="s">
        <v>138</v>
      </c>
    </row>
    <row r="166" spans="2:65" s="12" customFormat="1" ht="11.25">
      <c r="B166" s="158"/>
      <c r="D166" s="159" t="s">
        <v>147</v>
      </c>
      <c r="E166" s="160" t="s">
        <v>1</v>
      </c>
      <c r="F166" s="161" t="s">
        <v>726</v>
      </c>
      <c r="H166" s="162">
        <v>0.108</v>
      </c>
      <c r="I166" s="163"/>
      <c r="L166" s="158"/>
      <c r="M166" s="164"/>
      <c r="T166" s="165"/>
      <c r="AT166" s="160" t="s">
        <v>147</v>
      </c>
      <c r="AU166" s="160" t="s">
        <v>88</v>
      </c>
      <c r="AV166" s="12" t="s">
        <v>88</v>
      </c>
      <c r="AW166" s="12" t="s">
        <v>31</v>
      </c>
      <c r="AX166" s="12" t="s">
        <v>75</v>
      </c>
      <c r="AY166" s="160" t="s">
        <v>138</v>
      </c>
    </row>
    <row r="167" spans="2:65" s="12" customFormat="1" ht="11.25">
      <c r="B167" s="158"/>
      <c r="D167" s="159" t="s">
        <v>147</v>
      </c>
      <c r="E167" s="160" t="s">
        <v>1</v>
      </c>
      <c r="F167" s="161" t="s">
        <v>727</v>
      </c>
      <c r="H167" s="162">
        <v>2.7E-2</v>
      </c>
      <c r="I167" s="163"/>
      <c r="L167" s="158"/>
      <c r="M167" s="164"/>
      <c r="T167" s="165"/>
      <c r="AT167" s="160" t="s">
        <v>147</v>
      </c>
      <c r="AU167" s="160" t="s">
        <v>88</v>
      </c>
      <c r="AV167" s="12" t="s">
        <v>88</v>
      </c>
      <c r="AW167" s="12" t="s">
        <v>31</v>
      </c>
      <c r="AX167" s="12" t="s">
        <v>75</v>
      </c>
      <c r="AY167" s="160" t="s">
        <v>138</v>
      </c>
    </row>
    <row r="168" spans="2:65" s="12" customFormat="1" ht="11.25">
      <c r="B168" s="158"/>
      <c r="D168" s="159" t="s">
        <v>147</v>
      </c>
      <c r="E168" s="160" t="s">
        <v>1</v>
      </c>
      <c r="F168" s="161" t="s">
        <v>728</v>
      </c>
      <c r="H168" s="162">
        <v>2.3E-2</v>
      </c>
      <c r="I168" s="163"/>
      <c r="L168" s="158"/>
      <c r="M168" s="164"/>
      <c r="T168" s="165"/>
      <c r="AT168" s="160" t="s">
        <v>147</v>
      </c>
      <c r="AU168" s="160" t="s">
        <v>88</v>
      </c>
      <c r="AV168" s="12" t="s">
        <v>88</v>
      </c>
      <c r="AW168" s="12" t="s">
        <v>31</v>
      </c>
      <c r="AX168" s="12" t="s">
        <v>75</v>
      </c>
      <c r="AY168" s="160" t="s">
        <v>138</v>
      </c>
    </row>
    <row r="169" spans="2:65" s="12" customFormat="1" ht="11.25">
      <c r="B169" s="158"/>
      <c r="D169" s="159" t="s">
        <v>147</v>
      </c>
      <c r="E169" s="160" t="s">
        <v>1</v>
      </c>
      <c r="F169" s="161" t="s">
        <v>729</v>
      </c>
      <c r="H169" s="162">
        <v>7.8E-2</v>
      </c>
      <c r="I169" s="163"/>
      <c r="L169" s="158"/>
      <c r="M169" s="164"/>
      <c r="T169" s="165"/>
      <c r="AT169" s="160" t="s">
        <v>147</v>
      </c>
      <c r="AU169" s="160" t="s">
        <v>88</v>
      </c>
      <c r="AV169" s="12" t="s">
        <v>88</v>
      </c>
      <c r="AW169" s="12" t="s">
        <v>31</v>
      </c>
      <c r="AX169" s="12" t="s">
        <v>75</v>
      </c>
      <c r="AY169" s="160" t="s">
        <v>138</v>
      </c>
    </row>
    <row r="170" spans="2:65" s="12" customFormat="1" ht="11.25">
      <c r="B170" s="158"/>
      <c r="D170" s="159" t="s">
        <v>147</v>
      </c>
      <c r="E170" s="160" t="s">
        <v>1</v>
      </c>
      <c r="F170" s="161" t="s">
        <v>730</v>
      </c>
      <c r="H170" s="162">
        <v>0.33700000000000002</v>
      </c>
      <c r="I170" s="163"/>
      <c r="L170" s="158"/>
      <c r="M170" s="164"/>
      <c r="T170" s="165"/>
      <c r="AT170" s="160" t="s">
        <v>147</v>
      </c>
      <c r="AU170" s="160" t="s">
        <v>88</v>
      </c>
      <c r="AV170" s="12" t="s">
        <v>88</v>
      </c>
      <c r="AW170" s="12" t="s">
        <v>31</v>
      </c>
      <c r="AX170" s="12" t="s">
        <v>75</v>
      </c>
      <c r="AY170" s="160" t="s">
        <v>138</v>
      </c>
    </row>
    <row r="171" spans="2:65" s="12" customFormat="1" ht="11.25">
      <c r="B171" s="158"/>
      <c r="D171" s="159" t="s">
        <v>147</v>
      </c>
      <c r="E171" s="160" t="s">
        <v>1</v>
      </c>
      <c r="F171" s="161" t="s">
        <v>731</v>
      </c>
      <c r="H171" s="162">
        <v>0.19</v>
      </c>
      <c r="I171" s="163"/>
      <c r="L171" s="158"/>
      <c r="M171" s="164"/>
      <c r="T171" s="165"/>
      <c r="AT171" s="160" t="s">
        <v>147</v>
      </c>
      <c r="AU171" s="160" t="s">
        <v>88</v>
      </c>
      <c r="AV171" s="12" t="s">
        <v>88</v>
      </c>
      <c r="AW171" s="12" t="s">
        <v>31</v>
      </c>
      <c r="AX171" s="12" t="s">
        <v>75</v>
      </c>
      <c r="AY171" s="160" t="s">
        <v>138</v>
      </c>
    </row>
    <row r="172" spans="2:65" s="13" customFormat="1" ht="11.25">
      <c r="B172" s="166"/>
      <c r="D172" s="159" t="s">
        <v>147</v>
      </c>
      <c r="E172" s="167" t="s">
        <v>1</v>
      </c>
      <c r="F172" s="168" t="s">
        <v>150</v>
      </c>
      <c r="H172" s="169">
        <v>0.89600000000000013</v>
      </c>
      <c r="I172" s="170"/>
      <c r="L172" s="166"/>
      <c r="M172" s="171"/>
      <c r="T172" s="172"/>
      <c r="AT172" s="167" t="s">
        <v>147</v>
      </c>
      <c r="AU172" s="167" t="s">
        <v>88</v>
      </c>
      <c r="AV172" s="13" t="s">
        <v>95</v>
      </c>
      <c r="AW172" s="13" t="s">
        <v>31</v>
      </c>
      <c r="AX172" s="13" t="s">
        <v>82</v>
      </c>
      <c r="AY172" s="167" t="s">
        <v>138</v>
      </c>
    </row>
    <row r="173" spans="2:65" s="12" customFormat="1" ht="11.25">
      <c r="B173" s="158"/>
      <c r="D173" s="159" t="s">
        <v>147</v>
      </c>
      <c r="F173" s="161" t="s">
        <v>732</v>
      </c>
      <c r="H173" s="162">
        <v>0.91400000000000003</v>
      </c>
      <c r="I173" s="163"/>
      <c r="L173" s="158"/>
      <c r="M173" s="164"/>
      <c r="T173" s="165"/>
      <c r="AT173" s="160" t="s">
        <v>147</v>
      </c>
      <c r="AU173" s="160" t="s">
        <v>88</v>
      </c>
      <c r="AV173" s="12" t="s">
        <v>88</v>
      </c>
      <c r="AW173" s="12" t="s">
        <v>3</v>
      </c>
      <c r="AX173" s="12" t="s">
        <v>82</v>
      </c>
      <c r="AY173" s="160" t="s">
        <v>138</v>
      </c>
    </row>
    <row r="174" spans="2:65" s="1" customFormat="1" ht="24.2" customHeight="1">
      <c r="B174" s="143"/>
      <c r="C174" s="144" t="s">
        <v>139</v>
      </c>
      <c r="D174" s="144" t="s">
        <v>141</v>
      </c>
      <c r="E174" s="145" t="s">
        <v>733</v>
      </c>
      <c r="F174" s="146" t="s">
        <v>734</v>
      </c>
      <c r="G174" s="147" t="s">
        <v>144</v>
      </c>
      <c r="H174" s="148">
        <v>640</v>
      </c>
      <c r="I174" s="149"/>
      <c r="J174" s="150">
        <f>ROUND(I174*H174,2)</f>
        <v>0</v>
      </c>
      <c r="K174" s="151"/>
      <c r="L174" s="32"/>
      <c r="M174" s="152" t="s">
        <v>1</v>
      </c>
      <c r="N174" s="153" t="s">
        <v>41</v>
      </c>
      <c r="P174" s="154">
        <f>O174*H174</f>
        <v>0</v>
      </c>
      <c r="Q174" s="154">
        <v>0</v>
      </c>
      <c r="R174" s="154">
        <f>Q174*H174</f>
        <v>0</v>
      </c>
      <c r="S174" s="154">
        <v>0</v>
      </c>
      <c r="T174" s="155">
        <f>S174*H174</f>
        <v>0</v>
      </c>
      <c r="AR174" s="156" t="s">
        <v>228</v>
      </c>
      <c r="AT174" s="156" t="s">
        <v>141</v>
      </c>
      <c r="AU174" s="156" t="s">
        <v>88</v>
      </c>
      <c r="AY174" s="17" t="s">
        <v>138</v>
      </c>
      <c r="BE174" s="157">
        <f>IF(N174="základná",J174,0)</f>
        <v>0</v>
      </c>
      <c r="BF174" s="157">
        <f>IF(N174="znížená",J174,0)</f>
        <v>0</v>
      </c>
      <c r="BG174" s="157">
        <f>IF(N174="zákl. prenesená",J174,0)</f>
        <v>0</v>
      </c>
      <c r="BH174" s="157">
        <f>IF(N174="zníž. prenesená",J174,0)</f>
        <v>0</v>
      </c>
      <c r="BI174" s="157">
        <f>IF(N174="nulová",J174,0)</f>
        <v>0</v>
      </c>
      <c r="BJ174" s="17" t="s">
        <v>88</v>
      </c>
      <c r="BK174" s="157">
        <f>ROUND(I174*H174,2)</f>
        <v>0</v>
      </c>
      <c r="BL174" s="17" t="s">
        <v>228</v>
      </c>
      <c r="BM174" s="156" t="s">
        <v>735</v>
      </c>
    </row>
    <row r="175" spans="2:65" s="12" customFormat="1" ht="11.25">
      <c r="B175" s="158"/>
      <c r="D175" s="159" t="s">
        <v>147</v>
      </c>
      <c r="E175" s="160" t="s">
        <v>1</v>
      </c>
      <c r="F175" s="161" t="s">
        <v>696</v>
      </c>
      <c r="H175" s="162">
        <v>640</v>
      </c>
      <c r="I175" s="163"/>
      <c r="L175" s="158"/>
      <c r="M175" s="164"/>
      <c r="T175" s="165"/>
      <c r="AT175" s="160" t="s">
        <v>147</v>
      </c>
      <c r="AU175" s="160" t="s">
        <v>88</v>
      </c>
      <c r="AV175" s="12" t="s">
        <v>88</v>
      </c>
      <c r="AW175" s="12" t="s">
        <v>31</v>
      </c>
      <c r="AX175" s="12" t="s">
        <v>82</v>
      </c>
      <c r="AY175" s="160" t="s">
        <v>138</v>
      </c>
    </row>
    <row r="176" spans="2:65" s="1" customFormat="1" ht="24.2" customHeight="1">
      <c r="B176" s="143"/>
      <c r="C176" s="189" t="s">
        <v>198</v>
      </c>
      <c r="D176" s="189" t="s">
        <v>353</v>
      </c>
      <c r="E176" s="190" t="s">
        <v>736</v>
      </c>
      <c r="F176" s="191" t="s">
        <v>737</v>
      </c>
      <c r="G176" s="192" t="s">
        <v>153</v>
      </c>
      <c r="H176" s="193">
        <v>16.896000000000001</v>
      </c>
      <c r="I176" s="194"/>
      <c r="J176" s="195">
        <f>ROUND(I176*H176,2)</f>
        <v>0</v>
      </c>
      <c r="K176" s="196"/>
      <c r="L176" s="197"/>
      <c r="M176" s="198" t="s">
        <v>1</v>
      </c>
      <c r="N176" s="199" t="s">
        <v>41</v>
      </c>
      <c r="P176" s="154">
        <f>O176*H176</f>
        <v>0</v>
      </c>
      <c r="Q176" s="154">
        <v>0.55000000000000004</v>
      </c>
      <c r="R176" s="154">
        <f>Q176*H176</f>
        <v>9.2928000000000015</v>
      </c>
      <c r="S176" s="154">
        <v>0</v>
      </c>
      <c r="T176" s="155">
        <f>S176*H176</f>
        <v>0</v>
      </c>
      <c r="AR176" s="156" t="s">
        <v>399</v>
      </c>
      <c r="AT176" s="156" t="s">
        <v>353</v>
      </c>
      <c r="AU176" s="156" t="s">
        <v>88</v>
      </c>
      <c r="AY176" s="17" t="s">
        <v>138</v>
      </c>
      <c r="BE176" s="157">
        <f>IF(N176="základná",J176,0)</f>
        <v>0</v>
      </c>
      <c r="BF176" s="157">
        <f>IF(N176="znížená",J176,0)</f>
        <v>0</v>
      </c>
      <c r="BG176" s="157">
        <f>IF(N176="zákl. prenesená",J176,0)</f>
        <v>0</v>
      </c>
      <c r="BH176" s="157">
        <f>IF(N176="zníž. prenesená",J176,0)</f>
        <v>0</v>
      </c>
      <c r="BI176" s="157">
        <f>IF(N176="nulová",J176,0)</f>
        <v>0</v>
      </c>
      <c r="BJ176" s="17" t="s">
        <v>88</v>
      </c>
      <c r="BK176" s="157">
        <f>ROUND(I176*H176,2)</f>
        <v>0</v>
      </c>
      <c r="BL176" s="17" t="s">
        <v>228</v>
      </c>
      <c r="BM176" s="156" t="s">
        <v>738</v>
      </c>
    </row>
    <row r="177" spans="2:65" s="12" customFormat="1" ht="11.25">
      <c r="B177" s="158"/>
      <c r="D177" s="159" t="s">
        <v>147</v>
      </c>
      <c r="E177" s="160" t="s">
        <v>1</v>
      </c>
      <c r="F177" s="161" t="s">
        <v>696</v>
      </c>
      <c r="H177" s="162">
        <v>640</v>
      </c>
      <c r="I177" s="163"/>
      <c r="L177" s="158"/>
      <c r="M177" s="164"/>
      <c r="T177" s="165"/>
      <c r="AT177" s="160" t="s">
        <v>147</v>
      </c>
      <c r="AU177" s="160" t="s">
        <v>88</v>
      </c>
      <c r="AV177" s="12" t="s">
        <v>88</v>
      </c>
      <c r="AW177" s="12" t="s">
        <v>31</v>
      </c>
      <c r="AX177" s="12" t="s">
        <v>82</v>
      </c>
      <c r="AY177" s="160" t="s">
        <v>138</v>
      </c>
    </row>
    <row r="178" spans="2:65" s="12" customFormat="1" ht="11.25">
      <c r="B178" s="158"/>
      <c r="D178" s="159" t="s">
        <v>147</v>
      </c>
      <c r="F178" s="161" t="s">
        <v>739</v>
      </c>
      <c r="H178" s="162">
        <v>16.896000000000001</v>
      </c>
      <c r="I178" s="163"/>
      <c r="L178" s="158"/>
      <c r="M178" s="164"/>
      <c r="T178" s="165"/>
      <c r="AT178" s="160" t="s">
        <v>147</v>
      </c>
      <c r="AU178" s="160" t="s">
        <v>88</v>
      </c>
      <c r="AV178" s="12" t="s">
        <v>88</v>
      </c>
      <c r="AW178" s="12" t="s">
        <v>3</v>
      </c>
      <c r="AX178" s="12" t="s">
        <v>82</v>
      </c>
      <c r="AY178" s="160" t="s">
        <v>138</v>
      </c>
    </row>
    <row r="179" spans="2:65" s="1" customFormat="1" ht="16.5" customHeight="1">
      <c r="B179" s="143"/>
      <c r="C179" s="144" t="s">
        <v>204</v>
      </c>
      <c r="D179" s="144" t="s">
        <v>141</v>
      </c>
      <c r="E179" s="145" t="s">
        <v>740</v>
      </c>
      <c r="F179" s="146" t="s">
        <v>741</v>
      </c>
      <c r="G179" s="147" t="s">
        <v>191</v>
      </c>
      <c r="H179" s="148">
        <v>3204</v>
      </c>
      <c r="I179" s="149"/>
      <c r="J179" s="150">
        <f>ROUND(I179*H179,2)</f>
        <v>0</v>
      </c>
      <c r="K179" s="151"/>
      <c r="L179" s="32"/>
      <c r="M179" s="152" t="s">
        <v>1</v>
      </c>
      <c r="N179" s="153" t="s">
        <v>41</v>
      </c>
      <c r="P179" s="154">
        <f>O179*H179</f>
        <v>0</v>
      </c>
      <c r="Q179" s="154">
        <v>0</v>
      </c>
      <c r="R179" s="154">
        <f>Q179*H179</f>
        <v>0</v>
      </c>
      <c r="S179" s="154">
        <v>0</v>
      </c>
      <c r="T179" s="155">
        <f>S179*H179</f>
        <v>0</v>
      </c>
      <c r="AR179" s="156" t="s">
        <v>228</v>
      </c>
      <c r="AT179" s="156" t="s">
        <v>141</v>
      </c>
      <c r="AU179" s="156" t="s">
        <v>88</v>
      </c>
      <c r="AY179" s="17" t="s">
        <v>138</v>
      </c>
      <c r="BE179" s="157">
        <f>IF(N179="základná",J179,0)</f>
        <v>0</v>
      </c>
      <c r="BF179" s="157">
        <f>IF(N179="znížená",J179,0)</f>
        <v>0</v>
      </c>
      <c r="BG179" s="157">
        <f>IF(N179="zákl. prenesená",J179,0)</f>
        <v>0</v>
      </c>
      <c r="BH179" s="157">
        <f>IF(N179="zníž. prenesená",J179,0)</f>
        <v>0</v>
      </c>
      <c r="BI179" s="157">
        <f>IF(N179="nulová",J179,0)</f>
        <v>0</v>
      </c>
      <c r="BJ179" s="17" t="s">
        <v>88</v>
      </c>
      <c r="BK179" s="157">
        <f>ROUND(I179*H179,2)</f>
        <v>0</v>
      </c>
      <c r="BL179" s="17" t="s">
        <v>228</v>
      </c>
      <c r="BM179" s="156" t="s">
        <v>742</v>
      </c>
    </row>
    <row r="180" spans="2:65" s="12" customFormat="1" ht="11.25">
      <c r="B180" s="158"/>
      <c r="D180" s="159" t="s">
        <v>147</v>
      </c>
      <c r="E180" s="160" t="s">
        <v>1</v>
      </c>
      <c r="F180" s="161" t="s">
        <v>743</v>
      </c>
      <c r="H180" s="162">
        <v>30</v>
      </c>
      <c r="I180" s="163"/>
      <c r="L180" s="158"/>
      <c r="M180" s="164"/>
      <c r="T180" s="165"/>
      <c r="AT180" s="160" t="s">
        <v>147</v>
      </c>
      <c r="AU180" s="160" t="s">
        <v>88</v>
      </c>
      <c r="AV180" s="12" t="s">
        <v>88</v>
      </c>
      <c r="AW180" s="12" t="s">
        <v>31</v>
      </c>
      <c r="AX180" s="12" t="s">
        <v>75</v>
      </c>
      <c r="AY180" s="160" t="s">
        <v>138</v>
      </c>
    </row>
    <row r="181" spans="2:65" s="12" customFormat="1" ht="22.5">
      <c r="B181" s="158"/>
      <c r="D181" s="159" t="s">
        <v>147</v>
      </c>
      <c r="E181" s="160" t="s">
        <v>1</v>
      </c>
      <c r="F181" s="161" t="s">
        <v>744</v>
      </c>
      <c r="H181" s="162">
        <v>3174</v>
      </c>
      <c r="I181" s="163"/>
      <c r="L181" s="158"/>
      <c r="M181" s="164"/>
      <c r="T181" s="165"/>
      <c r="AT181" s="160" t="s">
        <v>147</v>
      </c>
      <c r="AU181" s="160" t="s">
        <v>88</v>
      </c>
      <c r="AV181" s="12" t="s">
        <v>88</v>
      </c>
      <c r="AW181" s="12" t="s">
        <v>31</v>
      </c>
      <c r="AX181" s="12" t="s">
        <v>75</v>
      </c>
      <c r="AY181" s="160" t="s">
        <v>138</v>
      </c>
    </row>
    <row r="182" spans="2:65" s="13" customFormat="1" ht="11.25">
      <c r="B182" s="166"/>
      <c r="D182" s="159" t="s">
        <v>147</v>
      </c>
      <c r="E182" s="167" t="s">
        <v>1</v>
      </c>
      <c r="F182" s="168" t="s">
        <v>150</v>
      </c>
      <c r="H182" s="169">
        <v>3204</v>
      </c>
      <c r="I182" s="170"/>
      <c r="L182" s="166"/>
      <c r="M182" s="171"/>
      <c r="T182" s="172"/>
      <c r="AT182" s="167" t="s">
        <v>147</v>
      </c>
      <c r="AU182" s="167" t="s">
        <v>88</v>
      </c>
      <c r="AV182" s="13" t="s">
        <v>95</v>
      </c>
      <c r="AW182" s="13" t="s">
        <v>31</v>
      </c>
      <c r="AX182" s="13" t="s">
        <v>82</v>
      </c>
      <c r="AY182" s="167" t="s">
        <v>138</v>
      </c>
    </row>
    <row r="183" spans="2:65" s="1" customFormat="1" ht="37.9" customHeight="1">
      <c r="B183" s="143"/>
      <c r="C183" s="189" t="s">
        <v>209</v>
      </c>
      <c r="D183" s="189" t="s">
        <v>353</v>
      </c>
      <c r="E183" s="190" t="s">
        <v>745</v>
      </c>
      <c r="F183" s="191" t="s">
        <v>746</v>
      </c>
      <c r="G183" s="192" t="s">
        <v>153</v>
      </c>
      <c r="H183" s="193">
        <v>7.8440000000000003</v>
      </c>
      <c r="I183" s="194"/>
      <c r="J183" s="195">
        <f>ROUND(I183*H183,2)</f>
        <v>0</v>
      </c>
      <c r="K183" s="196"/>
      <c r="L183" s="197"/>
      <c r="M183" s="198" t="s">
        <v>1</v>
      </c>
      <c r="N183" s="199" t="s">
        <v>41</v>
      </c>
      <c r="P183" s="154">
        <f>O183*H183</f>
        <v>0</v>
      </c>
      <c r="Q183" s="154">
        <v>0.5</v>
      </c>
      <c r="R183" s="154">
        <f>Q183*H183</f>
        <v>3.9220000000000002</v>
      </c>
      <c r="S183" s="154">
        <v>0</v>
      </c>
      <c r="T183" s="155">
        <f>S183*H183</f>
        <v>0</v>
      </c>
      <c r="AR183" s="156" t="s">
        <v>399</v>
      </c>
      <c r="AT183" s="156" t="s">
        <v>353</v>
      </c>
      <c r="AU183" s="156" t="s">
        <v>88</v>
      </c>
      <c r="AY183" s="17" t="s">
        <v>138</v>
      </c>
      <c r="BE183" s="157">
        <f>IF(N183="základná",J183,0)</f>
        <v>0</v>
      </c>
      <c r="BF183" s="157">
        <f>IF(N183="znížená",J183,0)</f>
        <v>0</v>
      </c>
      <c r="BG183" s="157">
        <f>IF(N183="zákl. prenesená",J183,0)</f>
        <v>0</v>
      </c>
      <c r="BH183" s="157">
        <f>IF(N183="zníž. prenesená",J183,0)</f>
        <v>0</v>
      </c>
      <c r="BI183" s="157">
        <f>IF(N183="nulová",J183,0)</f>
        <v>0</v>
      </c>
      <c r="BJ183" s="17" t="s">
        <v>88</v>
      </c>
      <c r="BK183" s="157">
        <f>ROUND(I183*H183,2)</f>
        <v>0</v>
      </c>
      <c r="BL183" s="17" t="s">
        <v>228</v>
      </c>
      <c r="BM183" s="156" t="s">
        <v>747</v>
      </c>
    </row>
    <row r="184" spans="2:65" s="12" customFormat="1" ht="11.25">
      <c r="B184" s="158"/>
      <c r="D184" s="159" t="s">
        <v>147</v>
      </c>
      <c r="E184" s="160" t="s">
        <v>1</v>
      </c>
      <c r="F184" s="161" t="s">
        <v>748</v>
      </c>
      <c r="H184" s="162">
        <v>7.69</v>
      </c>
      <c r="I184" s="163"/>
      <c r="L184" s="158"/>
      <c r="M184" s="164"/>
      <c r="T184" s="165"/>
      <c r="AT184" s="160" t="s">
        <v>147</v>
      </c>
      <c r="AU184" s="160" t="s">
        <v>88</v>
      </c>
      <c r="AV184" s="12" t="s">
        <v>88</v>
      </c>
      <c r="AW184" s="12" t="s">
        <v>31</v>
      </c>
      <c r="AX184" s="12" t="s">
        <v>82</v>
      </c>
      <c r="AY184" s="160" t="s">
        <v>138</v>
      </c>
    </row>
    <row r="185" spans="2:65" s="12" customFormat="1" ht="11.25">
      <c r="B185" s="158"/>
      <c r="D185" s="159" t="s">
        <v>147</v>
      </c>
      <c r="F185" s="161" t="s">
        <v>749</v>
      </c>
      <c r="H185" s="162">
        <v>7.8440000000000003</v>
      </c>
      <c r="I185" s="163"/>
      <c r="L185" s="158"/>
      <c r="M185" s="164"/>
      <c r="T185" s="165"/>
      <c r="AT185" s="160" t="s">
        <v>147</v>
      </c>
      <c r="AU185" s="160" t="s">
        <v>88</v>
      </c>
      <c r="AV185" s="12" t="s">
        <v>88</v>
      </c>
      <c r="AW185" s="12" t="s">
        <v>3</v>
      </c>
      <c r="AX185" s="12" t="s">
        <v>82</v>
      </c>
      <c r="AY185" s="160" t="s">
        <v>138</v>
      </c>
    </row>
    <row r="186" spans="2:65" s="1" customFormat="1" ht="44.25" customHeight="1">
      <c r="B186" s="143"/>
      <c r="C186" s="144" t="s">
        <v>213</v>
      </c>
      <c r="D186" s="144" t="s">
        <v>141</v>
      </c>
      <c r="E186" s="145" t="s">
        <v>750</v>
      </c>
      <c r="F186" s="146" t="s">
        <v>751</v>
      </c>
      <c r="G186" s="147" t="s">
        <v>153</v>
      </c>
      <c r="H186" s="148">
        <v>25.242999999999999</v>
      </c>
      <c r="I186" s="149"/>
      <c r="J186" s="150">
        <f>ROUND(I186*H186,2)</f>
        <v>0</v>
      </c>
      <c r="K186" s="151"/>
      <c r="L186" s="32"/>
      <c r="M186" s="152" t="s">
        <v>1</v>
      </c>
      <c r="N186" s="153" t="s">
        <v>41</v>
      </c>
      <c r="P186" s="154">
        <f>O186*H186</f>
        <v>0</v>
      </c>
      <c r="Q186" s="154">
        <v>2.2349999999999998E-2</v>
      </c>
      <c r="R186" s="154">
        <f>Q186*H186</f>
        <v>0.56418104999999996</v>
      </c>
      <c r="S186" s="154">
        <v>0</v>
      </c>
      <c r="T186" s="155">
        <f>S186*H186</f>
        <v>0</v>
      </c>
      <c r="AR186" s="156" t="s">
        <v>228</v>
      </c>
      <c r="AT186" s="156" t="s">
        <v>141</v>
      </c>
      <c r="AU186" s="156" t="s">
        <v>88</v>
      </c>
      <c r="AY186" s="17" t="s">
        <v>138</v>
      </c>
      <c r="BE186" s="157">
        <f>IF(N186="základná",J186,0)</f>
        <v>0</v>
      </c>
      <c r="BF186" s="157">
        <f>IF(N186="znížená",J186,0)</f>
        <v>0</v>
      </c>
      <c r="BG186" s="157">
        <f>IF(N186="zákl. prenesená",J186,0)</f>
        <v>0</v>
      </c>
      <c r="BH186" s="157">
        <f>IF(N186="zníž. prenesená",J186,0)</f>
        <v>0</v>
      </c>
      <c r="BI186" s="157">
        <f>IF(N186="nulová",J186,0)</f>
        <v>0</v>
      </c>
      <c r="BJ186" s="17" t="s">
        <v>88</v>
      </c>
      <c r="BK186" s="157">
        <f>ROUND(I186*H186,2)</f>
        <v>0</v>
      </c>
      <c r="BL186" s="17" t="s">
        <v>228</v>
      </c>
      <c r="BM186" s="156" t="s">
        <v>752</v>
      </c>
    </row>
    <row r="187" spans="2:65" s="12" customFormat="1" ht="11.25">
      <c r="B187" s="158"/>
      <c r="D187" s="159" t="s">
        <v>147</v>
      </c>
      <c r="E187" s="160" t="s">
        <v>1</v>
      </c>
      <c r="F187" s="161" t="s">
        <v>753</v>
      </c>
      <c r="H187" s="162">
        <v>25.242999999999999</v>
      </c>
      <c r="I187" s="163"/>
      <c r="L187" s="158"/>
      <c r="M187" s="164"/>
      <c r="T187" s="165"/>
      <c r="AT187" s="160" t="s">
        <v>147</v>
      </c>
      <c r="AU187" s="160" t="s">
        <v>88</v>
      </c>
      <c r="AV187" s="12" t="s">
        <v>88</v>
      </c>
      <c r="AW187" s="12" t="s">
        <v>31</v>
      </c>
      <c r="AX187" s="12" t="s">
        <v>82</v>
      </c>
      <c r="AY187" s="160" t="s">
        <v>138</v>
      </c>
    </row>
    <row r="188" spans="2:65" s="1" customFormat="1" ht="37.9" customHeight="1">
      <c r="B188" s="143"/>
      <c r="C188" s="144" t="s">
        <v>217</v>
      </c>
      <c r="D188" s="144" t="s">
        <v>141</v>
      </c>
      <c r="E188" s="145" t="s">
        <v>754</v>
      </c>
      <c r="F188" s="146" t="s">
        <v>755</v>
      </c>
      <c r="G188" s="147" t="s">
        <v>144</v>
      </c>
      <c r="H188" s="148">
        <v>62.195999999999998</v>
      </c>
      <c r="I188" s="149"/>
      <c r="J188" s="150">
        <f>ROUND(I188*H188,2)</f>
        <v>0</v>
      </c>
      <c r="K188" s="151"/>
      <c r="L188" s="32"/>
      <c r="M188" s="152" t="s">
        <v>1</v>
      </c>
      <c r="N188" s="153" t="s">
        <v>41</v>
      </c>
      <c r="P188" s="154">
        <f>O188*H188</f>
        <v>0</v>
      </c>
      <c r="Q188" s="154">
        <v>2.7900000000000001E-2</v>
      </c>
      <c r="R188" s="154">
        <f>Q188*H188</f>
        <v>1.7352684</v>
      </c>
      <c r="S188" s="154">
        <v>0</v>
      </c>
      <c r="T188" s="155">
        <f>S188*H188</f>
        <v>0</v>
      </c>
      <c r="AR188" s="156" t="s">
        <v>228</v>
      </c>
      <c r="AT188" s="156" t="s">
        <v>141</v>
      </c>
      <c r="AU188" s="156" t="s">
        <v>88</v>
      </c>
      <c r="AY188" s="17" t="s">
        <v>138</v>
      </c>
      <c r="BE188" s="157">
        <f>IF(N188="základná",J188,0)</f>
        <v>0</v>
      </c>
      <c r="BF188" s="157">
        <f>IF(N188="znížená",J188,0)</f>
        <v>0</v>
      </c>
      <c r="BG188" s="157">
        <f>IF(N188="zákl. prenesená",J188,0)</f>
        <v>0</v>
      </c>
      <c r="BH188" s="157">
        <f>IF(N188="zníž. prenesená",J188,0)</f>
        <v>0</v>
      </c>
      <c r="BI188" s="157">
        <f>IF(N188="nulová",J188,0)</f>
        <v>0</v>
      </c>
      <c r="BJ188" s="17" t="s">
        <v>88</v>
      </c>
      <c r="BK188" s="157">
        <f>ROUND(I188*H188,2)</f>
        <v>0</v>
      </c>
      <c r="BL188" s="17" t="s">
        <v>228</v>
      </c>
      <c r="BM188" s="156" t="s">
        <v>756</v>
      </c>
    </row>
    <row r="189" spans="2:65" s="12" customFormat="1" ht="11.25">
      <c r="B189" s="158"/>
      <c r="D189" s="159" t="s">
        <v>147</v>
      </c>
      <c r="E189" s="160" t="s">
        <v>1</v>
      </c>
      <c r="F189" s="161" t="s">
        <v>757</v>
      </c>
      <c r="H189" s="162">
        <v>62.195999999999998</v>
      </c>
      <c r="I189" s="163"/>
      <c r="L189" s="158"/>
      <c r="M189" s="164"/>
      <c r="T189" s="165"/>
      <c r="AT189" s="160" t="s">
        <v>147</v>
      </c>
      <c r="AU189" s="160" t="s">
        <v>88</v>
      </c>
      <c r="AV189" s="12" t="s">
        <v>88</v>
      </c>
      <c r="AW189" s="12" t="s">
        <v>31</v>
      </c>
      <c r="AX189" s="12" t="s">
        <v>82</v>
      </c>
      <c r="AY189" s="160" t="s">
        <v>138</v>
      </c>
    </row>
    <row r="190" spans="2:65" s="1" customFormat="1" ht="24.2" customHeight="1">
      <c r="B190" s="143"/>
      <c r="C190" s="144" t="s">
        <v>225</v>
      </c>
      <c r="D190" s="144" t="s">
        <v>141</v>
      </c>
      <c r="E190" s="145" t="s">
        <v>758</v>
      </c>
      <c r="F190" s="146" t="s">
        <v>759</v>
      </c>
      <c r="G190" s="147" t="s">
        <v>427</v>
      </c>
      <c r="H190" s="200"/>
      <c r="I190" s="149"/>
      <c r="J190" s="150">
        <f>ROUND(I190*H190,2)</f>
        <v>0</v>
      </c>
      <c r="K190" s="151"/>
      <c r="L190" s="32"/>
      <c r="M190" s="152" t="s">
        <v>1</v>
      </c>
      <c r="N190" s="153" t="s">
        <v>41</v>
      </c>
      <c r="P190" s="154">
        <f>O190*H190</f>
        <v>0</v>
      </c>
      <c r="Q190" s="154">
        <v>0</v>
      </c>
      <c r="R190" s="154">
        <f>Q190*H190</f>
        <v>0</v>
      </c>
      <c r="S190" s="154">
        <v>0</v>
      </c>
      <c r="T190" s="155">
        <f>S190*H190</f>
        <v>0</v>
      </c>
      <c r="AR190" s="156" t="s">
        <v>228</v>
      </c>
      <c r="AT190" s="156" t="s">
        <v>141</v>
      </c>
      <c r="AU190" s="156" t="s">
        <v>88</v>
      </c>
      <c r="AY190" s="17" t="s">
        <v>138</v>
      </c>
      <c r="BE190" s="157">
        <f>IF(N190="základná",J190,0)</f>
        <v>0</v>
      </c>
      <c r="BF190" s="157">
        <f>IF(N190="znížená",J190,0)</f>
        <v>0</v>
      </c>
      <c r="BG190" s="157">
        <f>IF(N190="zákl. prenesená",J190,0)</f>
        <v>0</v>
      </c>
      <c r="BH190" s="157">
        <f>IF(N190="zníž. prenesená",J190,0)</f>
        <v>0</v>
      </c>
      <c r="BI190" s="157">
        <f>IF(N190="nulová",J190,0)</f>
        <v>0</v>
      </c>
      <c r="BJ190" s="17" t="s">
        <v>88</v>
      </c>
      <c r="BK190" s="157">
        <f>ROUND(I190*H190,2)</f>
        <v>0</v>
      </c>
      <c r="BL190" s="17" t="s">
        <v>228</v>
      </c>
      <c r="BM190" s="156" t="s">
        <v>760</v>
      </c>
    </row>
    <row r="191" spans="2:65" s="11" customFormat="1" ht="22.9" customHeight="1">
      <c r="B191" s="131"/>
      <c r="D191" s="132" t="s">
        <v>74</v>
      </c>
      <c r="E191" s="141" t="s">
        <v>761</v>
      </c>
      <c r="F191" s="141" t="s">
        <v>762</v>
      </c>
      <c r="I191" s="134"/>
      <c r="J191" s="142">
        <f>BK191</f>
        <v>0</v>
      </c>
      <c r="L191" s="131"/>
      <c r="M191" s="136"/>
      <c r="P191" s="137">
        <f>SUM(P192:P201)</f>
        <v>0</v>
      </c>
      <c r="R191" s="137">
        <f>SUM(R192:R201)</f>
        <v>0.32826959999999994</v>
      </c>
      <c r="T191" s="138">
        <f>SUM(T192:T201)</f>
        <v>0</v>
      </c>
      <c r="AR191" s="132" t="s">
        <v>88</v>
      </c>
      <c r="AT191" s="139" t="s">
        <v>74</v>
      </c>
      <c r="AU191" s="139" t="s">
        <v>82</v>
      </c>
      <c r="AY191" s="132" t="s">
        <v>138</v>
      </c>
      <c r="BK191" s="140">
        <f>SUM(BK192:BK201)</f>
        <v>0</v>
      </c>
    </row>
    <row r="192" spans="2:65" s="1" customFormat="1" ht="24.2" customHeight="1">
      <c r="B192" s="143"/>
      <c r="C192" s="144" t="s">
        <v>228</v>
      </c>
      <c r="D192" s="144" t="s">
        <v>141</v>
      </c>
      <c r="E192" s="145" t="s">
        <v>763</v>
      </c>
      <c r="F192" s="146" t="s">
        <v>764</v>
      </c>
      <c r="G192" s="147" t="s">
        <v>191</v>
      </c>
      <c r="H192" s="148">
        <v>103.66</v>
      </c>
      <c r="I192" s="149"/>
      <c r="J192" s="150">
        <f>ROUND(I192*H192,2)</f>
        <v>0</v>
      </c>
      <c r="K192" s="151"/>
      <c r="L192" s="32"/>
      <c r="M192" s="152" t="s">
        <v>1</v>
      </c>
      <c r="N192" s="153" t="s">
        <v>41</v>
      </c>
      <c r="P192" s="154">
        <f>O192*H192</f>
        <v>0</v>
      </c>
      <c r="Q192" s="154">
        <v>2.16E-3</v>
      </c>
      <c r="R192" s="154">
        <f>Q192*H192</f>
        <v>0.22390559999999998</v>
      </c>
      <c r="S192" s="154">
        <v>0</v>
      </c>
      <c r="T192" s="155">
        <f>S192*H192</f>
        <v>0</v>
      </c>
      <c r="AR192" s="156" t="s">
        <v>228</v>
      </c>
      <c r="AT192" s="156" t="s">
        <v>141</v>
      </c>
      <c r="AU192" s="156" t="s">
        <v>88</v>
      </c>
      <c r="AY192" s="17" t="s">
        <v>138</v>
      </c>
      <c r="BE192" s="157">
        <f>IF(N192="základná",J192,0)</f>
        <v>0</v>
      </c>
      <c r="BF192" s="157">
        <f>IF(N192="znížená",J192,0)</f>
        <v>0</v>
      </c>
      <c r="BG192" s="157">
        <f>IF(N192="zákl. prenesená",J192,0)</f>
        <v>0</v>
      </c>
      <c r="BH192" s="157">
        <f>IF(N192="zníž. prenesená",J192,0)</f>
        <v>0</v>
      </c>
      <c r="BI192" s="157">
        <f>IF(N192="nulová",J192,0)</f>
        <v>0</v>
      </c>
      <c r="BJ192" s="17" t="s">
        <v>88</v>
      </c>
      <c r="BK192" s="157">
        <f>ROUND(I192*H192,2)</f>
        <v>0</v>
      </c>
      <c r="BL192" s="17" t="s">
        <v>228</v>
      </c>
      <c r="BM192" s="156" t="s">
        <v>765</v>
      </c>
    </row>
    <row r="193" spans="2:65" s="12" customFormat="1" ht="11.25">
      <c r="B193" s="158"/>
      <c r="D193" s="159" t="s">
        <v>147</v>
      </c>
      <c r="E193" s="160" t="s">
        <v>1</v>
      </c>
      <c r="F193" s="161" t="s">
        <v>766</v>
      </c>
      <c r="H193" s="162">
        <v>103.66</v>
      </c>
      <c r="I193" s="163"/>
      <c r="L193" s="158"/>
      <c r="M193" s="164"/>
      <c r="T193" s="165"/>
      <c r="AT193" s="160" t="s">
        <v>147</v>
      </c>
      <c r="AU193" s="160" t="s">
        <v>88</v>
      </c>
      <c r="AV193" s="12" t="s">
        <v>88</v>
      </c>
      <c r="AW193" s="12" t="s">
        <v>31</v>
      </c>
      <c r="AX193" s="12" t="s">
        <v>82</v>
      </c>
      <c r="AY193" s="160" t="s">
        <v>138</v>
      </c>
    </row>
    <row r="194" spans="2:65" s="1" customFormat="1" ht="24.2" customHeight="1">
      <c r="B194" s="143"/>
      <c r="C194" s="144" t="s">
        <v>237</v>
      </c>
      <c r="D194" s="144" t="s">
        <v>141</v>
      </c>
      <c r="E194" s="145" t="s">
        <v>767</v>
      </c>
      <c r="F194" s="146" t="s">
        <v>768</v>
      </c>
      <c r="G194" s="147" t="s">
        <v>365</v>
      </c>
      <c r="H194" s="148">
        <v>9</v>
      </c>
      <c r="I194" s="149"/>
      <c r="J194" s="150">
        <f>ROUND(I194*H194,2)</f>
        <v>0</v>
      </c>
      <c r="K194" s="151"/>
      <c r="L194" s="32"/>
      <c r="M194" s="152" t="s">
        <v>1</v>
      </c>
      <c r="N194" s="153" t="s">
        <v>41</v>
      </c>
      <c r="P194" s="154">
        <f>O194*H194</f>
        <v>0</v>
      </c>
      <c r="Q194" s="154">
        <v>1.89E-3</v>
      </c>
      <c r="R194" s="154">
        <f>Q194*H194</f>
        <v>1.7010000000000001E-2</v>
      </c>
      <c r="S194" s="154">
        <v>0</v>
      </c>
      <c r="T194" s="155">
        <f>S194*H194</f>
        <v>0</v>
      </c>
      <c r="AR194" s="156" t="s">
        <v>228</v>
      </c>
      <c r="AT194" s="156" t="s">
        <v>141</v>
      </c>
      <c r="AU194" s="156" t="s">
        <v>88</v>
      </c>
      <c r="AY194" s="17" t="s">
        <v>138</v>
      </c>
      <c r="BE194" s="157">
        <f>IF(N194="základná",J194,0)</f>
        <v>0</v>
      </c>
      <c r="BF194" s="157">
        <f>IF(N194="znížená",J194,0)</f>
        <v>0</v>
      </c>
      <c r="BG194" s="157">
        <f>IF(N194="zákl. prenesená",J194,0)</f>
        <v>0</v>
      </c>
      <c r="BH194" s="157">
        <f>IF(N194="zníž. prenesená",J194,0)</f>
        <v>0</v>
      </c>
      <c r="BI194" s="157">
        <f>IF(N194="nulová",J194,0)</f>
        <v>0</v>
      </c>
      <c r="BJ194" s="17" t="s">
        <v>88</v>
      </c>
      <c r="BK194" s="157">
        <f>ROUND(I194*H194,2)</f>
        <v>0</v>
      </c>
      <c r="BL194" s="17" t="s">
        <v>228</v>
      </c>
      <c r="BM194" s="156" t="s">
        <v>769</v>
      </c>
    </row>
    <row r="195" spans="2:65" s="12" customFormat="1" ht="11.25">
      <c r="B195" s="158"/>
      <c r="D195" s="159" t="s">
        <v>147</v>
      </c>
      <c r="E195" s="160" t="s">
        <v>1</v>
      </c>
      <c r="F195" s="161" t="s">
        <v>139</v>
      </c>
      <c r="H195" s="162">
        <v>9</v>
      </c>
      <c r="I195" s="163"/>
      <c r="L195" s="158"/>
      <c r="M195" s="164"/>
      <c r="T195" s="165"/>
      <c r="AT195" s="160" t="s">
        <v>147</v>
      </c>
      <c r="AU195" s="160" t="s">
        <v>88</v>
      </c>
      <c r="AV195" s="12" t="s">
        <v>88</v>
      </c>
      <c r="AW195" s="12" t="s">
        <v>31</v>
      </c>
      <c r="AX195" s="12" t="s">
        <v>82</v>
      </c>
      <c r="AY195" s="160" t="s">
        <v>138</v>
      </c>
    </row>
    <row r="196" spans="2:65" s="1" customFormat="1" ht="33" customHeight="1">
      <c r="B196" s="143"/>
      <c r="C196" s="144" t="s">
        <v>244</v>
      </c>
      <c r="D196" s="144" t="s">
        <v>141</v>
      </c>
      <c r="E196" s="145" t="s">
        <v>770</v>
      </c>
      <c r="F196" s="146" t="s">
        <v>771</v>
      </c>
      <c r="G196" s="147" t="s">
        <v>365</v>
      </c>
      <c r="H196" s="148">
        <v>27</v>
      </c>
      <c r="I196" s="149"/>
      <c r="J196" s="150">
        <f>ROUND(I196*H196,2)</f>
        <v>0</v>
      </c>
      <c r="K196" s="151"/>
      <c r="L196" s="32"/>
      <c r="M196" s="152" t="s">
        <v>1</v>
      </c>
      <c r="N196" s="153" t="s">
        <v>41</v>
      </c>
      <c r="P196" s="154">
        <f>O196*H196</f>
        <v>0</v>
      </c>
      <c r="Q196" s="154">
        <v>9.0000000000000006E-5</v>
      </c>
      <c r="R196" s="154">
        <f>Q196*H196</f>
        <v>2.4300000000000003E-3</v>
      </c>
      <c r="S196" s="154">
        <v>0</v>
      </c>
      <c r="T196" s="155">
        <f>S196*H196</f>
        <v>0</v>
      </c>
      <c r="AR196" s="156" t="s">
        <v>228</v>
      </c>
      <c r="AT196" s="156" t="s">
        <v>141</v>
      </c>
      <c r="AU196" s="156" t="s">
        <v>88</v>
      </c>
      <c r="AY196" s="17" t="s">
        <v>138</v>
      </c>
      <c r="BE196" s="157">
        <f>IF(N196="základná",J196,0)</f>
        <v>0</v>
      </c>
      <c r="BF196" s="157">
        <f>IF(N196="znížená",J196,0)</f>
        <v>0</v>
      </c>
      <c r="BG196" s="157">
        <f>IF(N196="zákl. prenesená",J196,0)</f>
        <v>0</v>
      </c>
      <c r="BH196" s="157">
        <f>IF(N196="zníž. prenesená",J196,0)</f>
        <v>0</v>
      </c>
      <c r="BI196" s="157">
        <f>IF(N196="nulová",J196,0)</f>
        <v>0</v>
      </c>
      <c r="BJ196" s="17" t="s">
        <v>88</v>
      </c>
      <c r="BK196" s="157">
        <f>ROUND(I196*H196,2)</f>
        <v>0</v>
      </c>
      <c r="BL196" s="17" t="s">
        <v>228</v>
      </c>
      <c r="BM196" s="156" t="s">
        <v>772</v>
      </c>
    </row>
    <row r="197" spans="2:65" s="12" customFormat="1" ht="11.25">
      <c r="B197" s="158"/>
      <c r="D197" s="159" t="s">
        <v>147</v>
      </c>
      <c r="E197" s="160" t="s">
        <v>1</v>
      </c>
      <c r="F197" s="161" t="s">
        <v>773</v>
      </c>
      <c r="H197" s="162">
        <v>27</v>
      </c>
      <c r="I197" s="163"/>
      <c r="L197" s="158"/>
      <c r="M197" s="164"/>
      <c r="T197" s="165"/>
      <c r="AT197" s="160" t="s">
        <v>147</v>
      </c>
      <c r="AU197" s="160" t="s">
        <v>88</v>
      </c>
      <c r="AV197" s="12" t="s">
        <v>88</v>
      </c>
      <c r="AW197" s="12" t="s">
        <v>31</v>
      </c>
      <c r="AX197" s="12" t="s">
        <v>82</v>
      </c>
      <c r="AY197" s="160" t="s">
        <v>138</v>
      </c>
    </row>
    <row r="198" spans="2:65" s="1" customFormat="1" ht="24.2" customHeight="1">
      <c r="B198" s="143"/>
      <c r="C198" s="189" t="s">
        <v>340</v>
      </c>
      <c r="D198" s="189" t="s">
        <v>353</v>
      </c>
      <c r="E198" s="190" t="s">
        <v>774</v>
      </c>
      <c r="F198" s="191" t="s">
        <v>775</v>
      </c>
      <c r="G198" s="192" t="s">
        <v>365</v>
      </c>
      <c r="H198" s="193">
        <v>27</v>
      </c>
      <c r="I198" s="194"/>
      <c r="J198" s="195">
        <f>ROUND(I198*H198,2)</f>
        <v>0</v>
      </c>
      <c r="K198" s="196"/>
      <c r="L198" s="197"/>
      <c r="M198" s="198" t="s">
        <v>1</v>
      </c>
      <c r="N198" s="199" t="s">
        <v>41</v>
      </c>
      <c r="P198" s="154">
        <f>O198*H198</f>
        <v>0</v>
      </c>
      <c r="Q198" s="154">
        <v>7.1000000000000002E-4</v>
      </c>
      <c r="R198" s="154">
        <f>Q198*H198</f>
        <v>1.917E-2</v>
      </c>
      <c r="S198" s="154">
        <v>0</v>
      </c>
      <c r="T198" s="155">
        <f>S198*H198</f>
        <v>0</v>
      </c>
      <c r="AR198" s="156" t="s">
        <v>399</v>
      </c>
      <c r="AT198" s="156" t="s">
        <v>353</v>
      </c>
      <c r="AU198" s="156" t="s">
        <v>88</v>
      </c>
      <c r="AY198" s="17" t="s">
        <v>138</v>
      </c>
      <c r="BE198" s="157">
        <f>IF(N198="základná",J198,0)</f>
        <v>0</v>
      </c>
      <c r="BF198" s="157">
        <f>IF(N198="znížená",J198,0)</f>
        <v>0</v>
      </c>
      <c r="BG198" s="157">
        <f>IF(N198="zákl. prenesená",J198,0)</f>
        <v>0</v>
      </c>
      <c r="BH198" s="157">
        <f>IF(N198="zníž. prenesená",J198,0)</f>
        <v>0</v>
      </c>
      <c r="BI198" s="157">
        <f>IF(N198="nulová",J198,0)</f>
        <v>0</v>
      </c>
      <c r="BJ198" s="17" t="s">
        <v>88</v>
      </c>
      <c r="BK198" s="157">
        <f>ROUND(I198*H198,2)</f>
        <v>0</v>
      </c>
      <c r="BL198" s="17" t="s">
        <v>228</v>
      </c>
      <c r="BM198" s="156" t="s">
        <v>776</v>
      </c>
    </row>
    <row r="199" spans="2:65" s="1" customFormat="1" ht="24.2" customHeight="1">
      <c r="B199" s="143"/>
      <c r="C199" s="144" t="s">
        <v>7</v>
      </c>
      <c r="D199" s="144" t="s">
        <v>141</v>
      </c>
      <c r="E199" s="145" t="s">
        <v>777</v>
      </c>
      <c r="F199" s="146" t="s">
        <v>778</v>
      </c>
      <c r="G199" s="147" t="s">
        <v>191</v>
      </c>
      <c r="H199" s="148">
        <v>23.4</v>
      </c>
      <c r="I199" s="149"/>
      <c r="J199" s="150">
        <f>ROUND(I199*H199,2)</f>
        <v>0</v>
      </c>
      <c r="K199" s="151"/>
      <c r="L199" s="32"/>
      <c r="M199" s="152" t="s">
        <v>1</v>
      </c>
      <c r="N199" s="153" t="s">
        <v>41</v>
      </c>
      <c r="P199" s="154">
        <f>O199*H199</f>
        <v>0</v>
      </c>
      <c r="Q199" s="154">
        <v>2.81E-3</v>
      </c>
      <c r="R199" s="154">
        <f>Q199*H199</f>
        <v>6.5753999999999993E-2</v>
      </c>
      <c r="S199" s="154">
        <v>0</v>
      </c>
      <c r="T199" s="155">
        <f>S199*H199</f>
        <v>0</v>
      </c>
      <c r="AR199" s="156" t="s">
        <v>228</v>
      </c>
      <c r="AT199" s="156" t="s">
        <v>141</v>
      </c>
      <c r="AU199" s="156" t="s">
        <v>88</v>
      </c>
      <c r="AY199" s="17" t="s">
        <v>138</v>
      </c>
      <c r="BE199" s="157">
        <f>IF(N199="základná",J199,0)</f>
        <v>0</v>
      </c>
      <c r="BF199" s="157">
        <f>IF(N199="znížená",J199,0)</f>
        <v>0</v>
      </c>
      <c r="BG199" s="157">
        <f>IF(N199="zákl. prenesená",J199,0)</f>
        <v>0</v>
      </c>
      <c r="BH199" s="157">
        <f>IF(N199="zníž. prenesená",J199,0)</f>
        <v>0</v>
      </c>
      <c r="BI199" s="157">
        <f>IF(N199="nulová",J199,0)</f>
        <v>0</v>
      </c>
      <c r="BJ199" s="17" t="s">
        <v>88</v>
      </c>
      <c r="BK199" s="157">
        <f>ROUND(I199*H199,2)</f>
        <v>0</v>
      </c>
      <c r="BL199" s="17" t="s">
        <v>228</v>
      </c>
      <c r="BM199" s="156" t="s">
        <v>779</v>
      </c>
    </row>
    <row r="200" spans="2:65" s="12" customFormat="1" ht="11.25">
      <c r="B200" s="158"/>
      <c r="D200" s="159" t="s">
        <v>147</v>
      </c>
      <c r="E200" s="160" t="s">
        <v>1</v>
      </c>
      <c r="F200" s="161" t="s">
        <v>780</v>
      </c>
      <c r="H200" s="162">
        <v>23.4</v>
      </c>
      <c r="I200" s="163"/>
      <c r="L200" s="158"/>
      <c r="M200" s="164"/>
      <c r="T200" s="165"/>
      <c r="AT200" s="160" t="s">
        <v>147</v>
      </c>
      <c r="AU200" s="160" t="s">
        <v>88</v>
      </c>
      <c r="AV200" s="12" t="s">
        <v>88</v>
      </c>
      <c r="AW200" s="12" t="s">
        <v>31</v>
      </c>
      <c r="AX200" s="12" t="s">
        <v>82</v>
      </c>
      <c r="AY200" s="160" t="s">
        <v>138</v>
      </c>
    </row>
    <row r="201" spans="2:65" s="1" customFormat="1" ht="24.2" customHeight="1">
      <c r="B201" s="143"/>
      <c r="C201" s="144" t="s">
        <v>348</v>
      </c>
      <c r="D201" s="144" t="s">
        <v>141</v>
      </c>
      <c r="E201" s="145" t="s">
        <v>781</v>
      </c>
      <c r="F201" s="146" t="s">
        <v>782</v>
      </c>
      <c r="G201" s="147" t="s">
        <v>427</v>
      </c>
      <c r="H201" s="200"/>
      <c r="I201" s="149"/>
      <c r="J201" s="150">
        <f>ROUND(I201*H201,2)</f>
        <v>0</v>
      </c>
      <c r="K201" s="151"/>
      <c r="L201" s="32"/>
      <c r="M201" s="152" t="s">
        <v>1</v>
      </c>
      <c r="N201" s="153" t="s">
        <v>41</v>
      </c>
      <c r="P201" s="154">
        <f>O201*H201</f>
        <v>0</v>
      </c>
      <c r="Q201" s="154">
        <v>0</v>
      </c>
      <c r="R201" s="154">
        <f>Q201*H201</f>
        <v>0</v>
      </c>
      <c r="S201" s="154">
        <v>0</v>
      </c>
      <c r="T201" s="155">
        <f>S201*H201</f>
        <v>0</v>
      </c>
      <c r="AR201" s="156" t="s">
        <v>228</v>
      </c>
      <c r="AT201" s="156" t="s">
        <v>141</v>
      </c>
      <c r="AU201" s="156" t="s">
        <v>88</v>
      </c>
      <c r="AY201" s="17" t="s">
        <v>138</v>
      </c>
      <c r="BE201" s="157">
        <f>IF(N201="základná",J201,0)</f>
        <v>0</v>
      </c>
      <c r="BF201" s="157">
        <f>IF(N201="znížená",J201,0)</f>
        <v>0</v>
      </c>
      <c r="BG201" s="157">
        <f>IF(N201="zákl. prenesená",J201,0)</f>
        <v>0</v>
      </c>
      <c r="BH201" s="157">
        <f>IF(N201="zníž. prenesená",J201,0)</f>
        <v>0</v>
      </c>
      <c r="BI201" s="157">
        <f>IF(N201="nulová",J201,0)</f>
        <v>0</v>
      </c>
      <c r="BJ201" s="17" t="s">
        <v>88</v>
      </c>
      <c r="BK201" s="157">
        <f>ROUND(I201*H201,2)</f>
        <v>0</v>
      </c>
      <c r="BL201" s="17" t="s">
        <v>228</v>
      </c>
      <c r="BM201" s="156" t="s">
        <v>783</v>
      </c>
    </row>
    <row r="202" spans="2:65" s="11" customFormat="1" ht="22.9" customHeight="1">
      <c r="B202" s="131"/>
      <c r="D202" s="132" t="s">
        <v>74</v>
      </c>
      <c r="E202" s="141" t="s">
        <v>242</v>
      </c>
      <c r="F202" s="141" t="s">
        <v>243</v>
      </c>
      <c r="I202" s="134"/>
      <c r="J202" s="142">
        <f>BK202</f>
        <v>0</v>
      </c>
      <c r="L202" s="131"/>
      <c r="M202" s="136"/>
      <c r="P202" s="137">
        <f>SUM(P203:P228)</f>
        <v>0</v>
      </c>
      <c r="R202" s="137">
        <f>SUM(R203:R228)</f>
        <v>32.318737639999995</v>
      </c>
      <c r="T202" s="138">
        <f>SUM(T203:T228)</f>
        <v>0</v>
      </c>
      <c r="AR202" s="132" t="s">
        <v>88</v>
      </c>
      <c r="AT202" s="139" t="s">
        <v>74</v>
      </c>
      <c r="AU202" s="139" t="s">
        <v>82</v>
      </c>
      <c r="AY202" s="132" t="s">
        <v>138</v>
      </c>
      <c r="BK202" s="140">
        <f>SUM(BK203:BK228)</f>
        <v>0</v>
      </c>
    </row>
    <row r="203" spans="2:65" s="1" customFormat="1" ht="24.2" customHeight="1">
      <c r="B203" s="143"/>
      <c r="C203" s="144" t="s">
        <v>352</v>
      </c>
      <c r="D203" s="144" t="s">
        <v>141</v>
      </c>
      <c r="E203" s="145" t="s">
        <v>784</v>
      </c>
      <c r="F203" s="146" t="s">
        <v>785</v>
      </c>
      <c r="G203" s="147" t="s">
        <v>191</v>
      </c>
      <c r="H203" s="148">
        <v>12</v>
      </c>
      <c r="I203" s="149"/>
      <c r="J203" s="150">
        <f>ROUND(I203*H203,2)</f>
        <v>0</v>
      </c>
      <c r="K203" s="151"/>
      <c r="L203" s="32"/>
      <c r="M203" s="152" t="s">
        <v>1</v>
      </c>
      <c r="N203" s="153" t="s">
        <v>41</v>
      </c>
      <c r="P203" s="154">
        <f>O203*H203</f>
        <v>0</v>
      </c>
      <c r="Q203" s="154">
        <v>1.3999999999999999E-4</v>
      </c>
      <c r="R203" s="154">
        <f>Q203*H203</f>
        <v>1.6799999999999999E-3</v>
      </c>
      <c r="S203" s="154">
        <v>0</v>
      </c>
      <c r="T203" s="155">
        <f>S203*H203</f>
        <v>0</v>
      </c>
      <c r="AR203" s="156" t="s">
        <v>228</v>
      </c>
      <c r="AT203" s="156" t="s">
        <v>141</v>
      </c>
      <c r="AU203" s="156" t="s">
        <v>88</v>
      </c>
      <c r="AY203" s="17" t="s">
        <v>138</v>
      </c>
      <c r="BE203" s="157">
        <f>IF(N203="základná",J203,0)</f>
        <v>0</v>
      </c>
      <c r="BF203" s="157">
        <f>IF(N203="znížená",J203,0)</f>
        <v>0</v>
      </c>
      <c r="BG203" s="157">
        <f>IF(N203="zákl. prenesená",J203,0)</f>
        <v>0</v>
      </c>
      <c r="BH203" s="157">
        <f>IF(N203="zníž. prenesená",J203,0)</f>
        <v>0</v>
      </c>
      <c r="BI203" s="157">
        <f>IF(N203="nulová",J203,0)</f>
        <v>0</v>
      </c>
      <c r="BJ203" s="17" t="s">
        <v>88</v>
      </c>
      <c r="BK203" s="157">
        <f>ROUND(I203*H203,2)</f>
        <v>0</v>
      </c>
      <c r="BL203" s="17" t="s">
        <v>228</v>
      </c>
      <c r="BM203" s="156" t="s">
        <v>786</v>
      </c>
    </row>
    <row r="204" spans="2:65" s="12" customFormat="1" ht="11.25">
      <c r="B204" s="158"/>
      <c r="D204" s="159" t="s">
        <v>147</v>
      </c>
      <c r="E204" s="160" t="s">
        <v>1</v>
      </c>
      <c r="F204" s="161" t="s">
        <v>787</v>
      </c>
      <c r="H204" s="162">
        <v>12</v>
      </c>
      <c r="I204" s="163"/>
      <c r="L204" s="158"/>
      <c r="M204" s="164"/>
      <c r="T204" s="165"/>
      <c r="AT204" s="160" t="s">
        <v>147</v>
      </c>
      <c r="AU204" s="160" t="s">
        <v>88</v>
      </c>
      <c r="AV204" s="12" t="s">
        <v>88</v>
      </c>
      <c r="AW204" s="12" t="s">
        <v>31</v>
      </c>
      <c r="AX204" s="12" t="s">
        <v>82</v>
      </c>
      <c r="AY204" s="160" t="s">
        <v>138</v>
      </c>
    </row>
    <row r="205" spans="2:65" s="1" customFormat="1" ht="24.2" customHeight="1">
      <c r="B205" s="143"/>
      <c r="C205" s="144" t="s">
        <v>358</v>
      </c>
      <c r="D205" s="144" t="s">
        <v>141</v>
      </c>
      <c r="E205" s="145" t="s">
        <v>788</v>
      </c>
      <c r="F205" s="146" t="s">
        <v>789</v>
      </c>
      <c r="G205" s="147" t="s">
        <v>191</v>
      </c>
      <c r="H205" s="148">
        <v>12.304</v>
      </c>
      <c r="I205" s="149"/>
      <c r="J205" s="150">
        <f>ROUND(I205*H205,2)</f>
        <v>0</v>
      </c>
      <c r="K205" s="151"/>
      <c r="L205" s="32"/>
      <c r="M205" s="152" t="s">
        <v>1</v>
      </c>
      <c r="N205" s="153" t="s">
        <v>41</v>
      </c>
      <c r="P205" s="154">
        <f>O205*H205</f>
        <v>0</v>
      </c>
      <c r="Q205" s="154">
        <v>1.2999999999999999E-2</v>
      </c>
      <c r="R205" s="154">
        <f>Q205*H205</f>
        <v>0.15995199999999998</v>
      </c>
      <c r="S205" s="154">
        <v>0</v>
      </c>
      <c r="T205" s="155">
        <f>S205*H205</f>
        <v>0</v>
      </c>
      <c r="AR205" s="156" t="s">
        <v>228</v>
      </c>
      <c r="AT205" s="156" t="s">
        <v>141</v>
      </c>
      <c r="AU205" s="156" t="s">
        <v>88</v>
      </c>
      <c r="AY205" s="17" t="s">
        <v>138</v>
      </c>
      <c r="BE205" s="157">
        <f>IF(N205="základná",J205,0)</f>
        <v>0</v>
      </c>
      <c r="BF205" s="157">
        <f>IF(N205="znížená",J205,0)</f>
        <v>0</v>
      </c>
      <c r="BG205" s="157">
        <f>IF(N205="zákl. prenesená",J205,0)</f>
        <v>0</v>
      </c>
      <c r="BH205" s="157">
        <f>IF(N205="zníž. prenesená",J205,0)</f>
        <v>0</v>
      </c>
      <c r="BI205" s="157">
        <f>IF(N205="nulová",J205,0)</f>
        <v>0</v>
      </c>
      <c r="BJ205" s="17" t="s">
        <v>88</v>
      </c>
      <c r="BK205" s="157">
        <f>ROUND(I205*H205,2)</f>
        <v>0</v>
      </c>
      <c r="BL205" s="17" t="s">
        <v>228</v>
      </c>
      <c r="BM205" s="156" t="s">
        <v>790</v>
      </c>
    </row>
    <row r="206" spans="2:65" s="12" customFormat="1" ht="11.25">
      <c r="B206" s="158"/>
      <c r="D206" s="159" t="s">
        <v>147</v>
      </c>
      <c r="E206" s="160" t="s">
        <v>1</v>
      </c>
      <c r="F206" s="161" t="s">
        <v>791</v>
      </c>
      <c r="H206" s="162">
        <v>12.304</v>
      </c>
      <c r="I206" s="163"/>
      <c r="L206" s="158"/>
      <c r="M206" s="164"/>
      <c r="T206" s="165"/>
      <c r="AT206" s="160" t="s">
        <v>147</v>
      </c>
      <c r="AU206" s="160" t="s">
        <v>88</v>
      </c>
      <c r="AV206" s="12" t="s">
        <v>88</v>
      </c>
      <c r="AW206" s="12" t="s">
        <v>31</v>
      </c>
      <c r="AX206" s="12" t="s">
        <v>82</v>
      </c>
      <c r="AY206" s="160" t="s">
        <v>138</v>
      </c>
    </row>
    <row r="207" spans="2:65" s="1" customFormat="1" ht="16.5" customHeight="1">
      <c r="B207" s="143"/>
      <c r="C207" s="144" t="s">
        <v>362</v>
      </c>
      <c r="D207" s="144" t="s">
        <v>141</v>
      </c>
      <c r="E207" s="145" t="s">
        <v>792</v>
      </c>
      <c r="F207" s="146" t="s">
        <v>793</v>
      </c>
      <c r="G207" s="147" t="s">
        <v>191</v>
      </c>
      <c r="H207" s="148">
        <v>103.66</v>
      </c>
      <c r="I207" s="149"/>
      <c r="J207" s="150">
        <f>ROUND(I207*H207,2)</f>
        <v>0</v>
      </c>
      <c r="K207" s="151"/>
      <c r="L207" s="32"/>
      <c r="M207" s="152" t="s">
        <v>1</v>
      </c>
      <c r="N207" s="153" t="s">
        <v>41</v>
      </c>
      <c r="P207" s="154">
        <f>O207*H207</f>
        <v>0</v>
      </c>
      <c r="Q207" s="154">
        <v>3.13E-3</v>
      </c>
      <c r="R207" s="154">
        <f>Q207*H207</f>
        <v>0.32445579999999996</v>
      </c>
      <c r="S207" s="154">
        <v>0</v>
      </c>
      <c r="T207" s="155">
        <f>S207*H207</f>
        <v>0</v>
      </c>
      <c r="AR207" s="156" t="s">
        <v>228</v>
      </c>
      <c r="AT207" s="156" t="s">
        <v>141</v>
      </c>
      <c r="AU207" s="156" t="s">
        <v>88</v>
      </c>
      <c r="AY207" s="17" t="s">
        <v>138</v>
      </c>
      <c r="BE207" s="157">
        <f>IF(N207="základná",J207,0)</f>
        <v>0</v>
      </c>
      <c r="BF207" s="157">
        <f>IF(N207="znížená",J207,0)</f>
        <v>0</v>
      </c>
      <c r="BG207" s="157">
        <f>IF(N207="zákl. prenesená",J207,0)</f>
        <v>0</v>
      </c>
      <c r="BH207" s="157">
        <f>IF(N207="zníž. prenesená",J207,0)</f>
        <v>0</v>
      </c>
      <c r="BI207" s="157">
        <f>IF(N207="nulová",J207,0)</f>
        <v>0</v>
      </c>
      <c r="BJ207" s="17" t="s">
        <v>88</v>
      </c>
      <c r="BK207" s="157">
        <f>ROUND(I207*H207,2)</f>
        <v>0</v>
      </c>
      <c r="BL207" s="17" t="s">
        <v>228</v>
      </c>
      <c r="BM207" s="156" t="s">
        <v>794</v>
      </c>
    </row>
    <row r="208" spans="2:65" s="12" customFormat="1" ht="11.25">
      <c r="B208" s="158"/>
      <c r="D208" s="159" t="s">
        <v>147</v>
      </c>
      <c r="E208" s="160" t="s">
        <v>1</v>
      </c>
      <c r="F208" s="161" t="s">
        <v>766</v>
      </c>
      <c r="H208" s="162">
        <v>103.66</v>
      </c>
      <c r="I208" s="163"/>
      <c r="L208" s="158"/>
      <c r="M208" s="164"/>
      <c r="T208" s="165"/>
      <c r="AT208" s="160" t="s">
        <v>147</v>
      </c>
      <c r="AU208" s="160" t="s">
        <v>88</v>
      </c>
      <c r="AV208" s="12" t="s">
        <v>88</v>
      </c>
      <c r="AW208" s="12" t="s">
        <v>31</v>
      </c>
      <c r="AX208" s="12" t="s">
        <v>82</v>
      </c>
      <c r="AY208" s="160" t="s">
        <v>138</v>
      </c>
    </row>
    <row r="209" spans="2:65" s="1" customFormat="1" ht="16.5" customHeight="1">
      <c r="B209" s="143"/>
      <c r="C209" s="144" t="s">
        <v>368</v>
      </c>
      <c r="D209" s="144" t="s">
        <v>141</v>
      </c>
      <c r="E209" s="145" t="s">
        <v>795</v>
      </c>
      <c r="F209" s="146" t="s">
        <v>796</v>
      </c>
      <c r="G209" s="147" t="s">
        <v>191</v>
      </c>
      <c r="H209" s="148">
        <v>16</v>
      </c>
      <c r="I209" s="149"/>
      <c r="J209" s="150">
        <f>ROUND(I209*H209,2)</f>
        <v>0</v>
      </c>
      <c r="K209" s="151"/>
      <c r="L209" s="32"/>
      <c r="M209" s="152" t="s">
        <v>1</v>
      </c>
      <c r="N209" s="153" t="s">
        <v>41</v>
      </c>
      <c r="P209" s="154">
        <f>O209*H209</f>
        <v>0</v>
      </c>
      <c r="Q209" s="154">
        <v>3.8500000000000001E-3</v>
      </c>
      <c r="R209" s="154">
        <f>Q209*H209</f>
        <v>6.1600000000000002E-2</v>
      </c>
      <c r="S209" s="154">
        <v>0</v>
      </c>
      <c r="T209" s="155">
        <f>S209*H209</f>
        <v>0</v>
      </c>
      <c r="AR209" s="156" t="s">
        <v>228</v>
      </c>
      <c r="AT209" s="156" t="s">
        <v>141</v>
      </c>
      <c r="AU209" s="156" t="s">
        <v>88</v>
      </c>
      <c r="AY209" s="17" t="s">
        <v>138</v>
      </c>
      <c r="BE209" s="157">
        <f>IF(N209="základná",J209,0)</f>
        <v>0</v>
      </c>
      <c r="BF209" s="157">
        <f>IF(N209="znížená",J209,0)</f>
        <v>0</v>
      </c>
      <c r="BG209" s="157">
        <f>IF(N209="zákl. prenesená",J209,0)</f>
        <v>0</v>
      </c>
      <c r="BH209" s="157">
        <f>IF(N209="zníž. prenesená",J209,0)</f>
        <v>0</v>
      </c>
      <c r="BI209" s="157">
        <f>IF(N209="nulová",J209,0)</f>
        <v>0</v>
      </c>
      <c r="BJ209" s="17" t="s">
        <v>88</v>
      </c>
      <c r="BK209" s="157">
        <f>ROUND(I209*H209,2)</f>
        <v>0</v>
      </c>
      <c r="BL209" s="17" t="s">
        <v>228</v>
      </c>
      <c r="BM209" s="156" t="s">
        <v>797</v>
      </c>
    </row>
    <row r="210" spans="2:65" s="12" customFormat="1" ht="11.25">
      <c r="B210" s="158"/>
      <c r="D210" s="159" t="s">
        <v>147</v>
      </c>
      <c r="E210" s="160" t="s">
        <v>1</v>
      </c>
      <c r="F210" s="161" t="s">
        <v>798</v>
      </c>
      <c r="H210" s="162">
        <v>16</v>
      </c>
      <c r="I210" s="163"/>
      <c r="L210" s="158"/>
      <c r="M210" s="164"/>
      <c r="T210" s="165"/>
      <c r="AT210" s="160" t="s">
        <v>147</v>
      </c>
      <c r="AU210" s="160" t="s">
        <v>88</v>
      </c>
      <c r="AV210" s="12" t="s">
        <v>88</v>
      </c>
      <c r="AW210" s="12" t="s">
        <v>31</v>
      </c>
      <c r="AX210" s="12" t="s">
        <v>82</v>
      </c>
      <c r="AY210" s="160" t="s">
        <v>138</v>
      </c>
    </row>
    <row r="211" spans="2:65" s="1" customFormat="1" ht="24.2" customHeight="1">
      <c r="B211" s="143"/>
      <c r="C211" s="144" t="s">
        <v>373</v>
      </c>
      <c r="D211" s="144" t="s">
        <v>141</v>
      </c>
      <c r="E211" s="145" t="s">
        <v>799</v>
      </c>
      <c r="F211" s="146" t="s">
        <v>800</v>
      </c>
      <c r="G211" s="147" t="s">
        <v>144</v>
      </c>
      <c r="H211" s="148">
        <v>640</v>
      </c>
      <c r="I211" s="149"/>
      <c r="J211" s="150">
        <f>ROUND(I211*H211,2)</f>
        <v>0</v>
      </c>
      <c r="K211" s="151"/>
      <c r="L211" s="32"/>
      <c r="M211" s="152" t="s">
        <v>1</v>
      </c>
      <c r="N211" s="153" t="s">
        <v>41</v>
      </c>
      <c r="P211" s="154">
        <f>O211*H211</f>
        <v>0</v>
      </c>
      <c r="Q211" s="154">
        <v>4.4159999999999998E-2</v>
      </c>
      <c r="R211" s="154">
        <f>Q211*H211</f>
        <v>28.2624</v>
      </c>
      <c r="S211" s="154">
        <v>0</v>
      </c>
      <c r="T211" s="155">
        <f>S211*H211</f>
        <v>0</v>
      </c>
      <c r="AR211" s="156" t="s">
        <v>228</v>
      </c>
      <c r="AT211" s="156" t="s">
        <v>141</v>
      </c>
      <c r="AU211" s="156" t="s">
        <v>88</v>
      </c>
      <c r="AY211" s="17" t="s">
        <v>138</v>
      </c>
      <c r="BE211" s="157">
        <f>IF(N211="základná",J211,0)</f>
        <v>0</v>
      </c>
      <c r="BF211" s="157">
        <f>IF(N211="znížená",J211,0)</f>
        <v>0</v>
      </c>
      <c r="BG211" s="157">
        <f>IF(N211="zákl. prenesená",J211,0)</f>
        <v>0</v>
      </c>
      <c r="BH211" s="157">
        <f>IF(N211="zníž. prenesená",J211,0)</f>
        <v>0</v>
      </c>
      <c r="BI211" s="157">
        <f>IF(N211="nulová",J211,0)</f>
        <v>0</v>
      </c>
      <c r="BJ211" s="17" t="s">
        <v>88</v>
      </c>
      <c r="BK211" s="157">
        <f>ROUND(I211*H211,2)</f>
        <v>0</v>
      </c>
      <c r="BL211" s="17" t="s">
        <v>228</v>
      </c>
      <c r="BM211" s="156" t="s">
        <v>801</v>
      </c>
    </row>
    <row r="212" spans="2:65" s="12" customFormat="1" ht="11.25">
      <c r="B212" s="158"/>
      <c r="D212" s="159" t="s">
        <v>147</v>
      </c>
      <c r="E212" s="160" t="s">
        <v>1</v>
      </c>
      <c r="F212" s="161" t="s">
        <v>696</v>
      </c>
      <c r="H212" s="162">
        <v>640</v>
      </c>
      <c r="I212" s="163"/>
      <c r="L212" s="158"/>
      <c r="M212" s="164"/>
      <c r="T212" s="165"/>
      <c r="AT212" s="160" t="s">
        <v>147</v>
      </c>
      <c r="AU212" s="160" t="s">
        <v>88</v>
      </c>
      <c r="AV212" s="12" t="s">
        <v>88</v>
      </c>
      <c r="AW212" s="12" t="s">
        <v>31</v>
      </c>
      <c r="AX212" s="12" t="s">
        <v>82</v>
      </c>
      <c r="AY212" s="160" t="s">
        <v>138</v>
      </c>
    </row>
    <row r="213" spans="2:65" s="1" customFormat="1" ht="16.5" customHeight="1">
      <c r="B213" s="143"/>
      <c r="C213" s="144" t="s">
        <v>378</v>
      </c>
      <c r="D213" s="144" t="s">
        <v>141</v>
      </c>
      <c r="E213" s="145" t="s">
        <v>802</v>
      </c>
      <c r="F213" s="146" t="s">
        <v>803</v>
      </c>
      <c r="G213" s="147" t="s">
        <v>191</v>
      </c>
      <c r="H213" s="148">
        <v>12</v>
      </c>
      <c r="I213" s="149"/>
      <c r="J213" s="150">
        <f>ROUND(I213*H213,2)</f>
        <v>0</v>
      </c>
      <c r="K213" s="151"/>
      <c r="L213" s="32"/>
      <c r="M213" s="152" t="s">
        <v>1</v>
      </c>
      <c r="N213" s="153" t="s">
        <v>41</v>
      </c>
      <c r="P213" s="154">
        <f>O213*H213</f>
        <v>0</v>
      </c>
      <c r="Q213" s="154">
        <v>1.8400000000000001E-3</v>
      </c>
      <c r="R213" s="154">
        <f>Q213*H213</f>
        <v>2.2080000000000002E-2</v>
      </c>
      <c r="S213" s="154">
        <v>0</v>
      </c>
      <c r="T213" s="155">
        <f>S213*H213</f>
        <v>0</v>
      </c>
      <c r="AR213" s="156" t="s">
        <v>228</v>
      </c>
      <c r="AT213" s="156" t="s">
        <v>141</v>
      </c>
      <c r="AU213" s="156" t="s">
        <v>88</v>
      </c>
      <c r="AY213" s="17" t="s">
        <v>138</v>
      </c>
      <c r="BE213" s="157">
        <f>IF(N213="základná",J213,0)</f>
        <v>0</v>
      </c>
      <c r="BF213" s="157">
        <f>IF(N213="znížená",J213,0)</f>
        <v>0</v>
      </c>
      <c r="BG213" s="157">
        <f>IF(N213="zákl. prenesená",J213,0)</f>
        <v>0</v>
      </c>
      <c r="BH213" s="157">
        <f>IF(N213="zníž. prenesená",J213,0)</f>
        <v>0</v>
      </c>
      <c r="BI213" s="157">
        <f>IF(N213="nulová",J213,0)</f>
        <v>0</v>
      </c>
      <c r="BJ213" s="17" t="s">
        <v>88</v>
      </c>
      <c r="BK213" s="157">
        <f>ROUND(I213*H213,2)</f>
        <v>0</v>
      </c>
      <c r="BL213" s="17" t="s">
        <v>228</v>
      </c>
      <c r="BM213" s="156" t="s">
        <v>804</v>
      </c>
    </row>
    <row r="214" spans="2:65" s="12" customFormat="1" ht="11.25">
      <c r="B214" s="158"/>
      <c r="D214" s="159" t="s">
        <v>147</v>
      </c>
      <c r="E214" s="160" t="s">
        <v>1</v>
      </c>
      <c r="F214" s="161" t="s">
        <v>787</v>
      </c>
      <c r="H214" s="162">
        <v>12</v>
      </c>
      <c r="I214" s="163"/>
      <c r="L214" s="158"/>
      <c r="M214" s="164"/>
      <c r="T214" s="165"/>
      <c r="AT214" s="160" t="s">
        <v>147</v>
      </c>
      <c r="AU214" s="160" t="s">
        <v>88</v>
      </c>
      <c r="AV214" s="12" t="s">
        <v>88</v>
      </c>
      <c r="AW214" s="12" t="s">
        <v>31</v>
      </c>
      <c r="AX214" s="12" t="s">
        <v>82</v>
      </c>
      <c r="AY214" s="160" t="s">
        <v>138</v>
      </c>
    </row>
    <row r="215" spans="2:65" s="1" customFormat="1" ht="16.5" customHeight="1">
      <c r="B215" s="143"/>
      <c r="C215" s="144" t="s">
        <v>383</v>
      </c>
      <c r="D215" s="144" t="s">
        <v>141</v>
      </c>
      <c r="E215" s="145" t="s">
        <v>805</v>
      </c>
      <c r="F215" s="146" t="s">
        <v>806</v>
      </c>
      <c r="G215" s="147" t="s">
        <v>365</v>
      </c>
      <c r="H215" s="148">
        <v>518.29999999999995</v>
      </c>
      <c r="I215" s="149"/>
      <c r="J215" s="150">
        <f>ROUND(I215*H215,2)</f>
        <v>0</v>
      </c>
      <c r="K215" s="151"/>
      <c r="L215" s="32"/>
      <c r="M215" s="152" t="s">
        <v>1</v>
      </c>
      <c r="N215" s="153" t="s">
        <v>41</v>
      </c>
      <c r="P215" s="154">
        <f>O215*H215</f>
        <v>0</v>
      </c>
      <c r="Q215" s="154">
        <v>4.5199999999999997E-3</v>
      </c>
      <c r="R215" s="154">
        <f>Q215*H215</f>
        <v>2.3427159999999998</v>
      </c>
      <c r="S215" s="154">
        <v>0</v>
      </c>
      <c r="T215" s="155">
        <f>S215*H215</f>
        <v>0</v>
      </c>
      <c r="AR215" s="156" t="s">
        <v>228</v>
      </c>
      <c r="AT215" s="156" t="s">
        <v>141</v>
      </c>
      <c r="AU215" s="156" t="s">
        <v>88</v>
      </c>
      <c r="AY215" s="17" t="s">
        <v>138</v>
      </c>
      <c r="BE215" s="157">
        <f>IF(N215="základná",J215,0)</f>
        <v>0</v>
      </c>
      <c r="BF215" s="157">
        <f>IF(N215="znížená",J215,0)</f>
        <v>0</v>
      </c>
      <c r="BG215" s="157">
        <f>IF(N215="zákl. prenesená",J215,0)</f>
        <v>0</v>
      </c>
      <c r="BH215" s="157">
        <f>IF(N215="zníž. prenesená",J215,0)</f>
        <v>0</v>
      </c>
      <c r="BI215" s="157">
        <f>IF(N215="nulová",J215,0)</f>
        <v>0</v>
      </c>
      <c r="BJ215" s="17" t="s">
        <v>88</v>
      </c>
      <c r="BK215" s="157">
        <f>ROUND(I215*H215,2)</f>
        <v>0</v>
      </c>
      <c r="BL215" s="17" t="s">
        <v>228</v>
      </c>
      <c r="BM215" s="156" t="s">
        <v>807</v>
      </c>
    </row>
    <row r="216" spans="2:65" s="12" customFormat="1" ht="11.25">
      <c r="B216" s="158"/>
      <c r="D216" s="159" t="s">
        <v>147</v>
      </c>
      <c r="E216" s="160" t="s">
        <v>1</v>
      </c>
      <c r="F216" s="161" t="s">
        <v>808</v>
      </c>
      <c r="H216" s="162">
        <v>518.29999999999995</v>
      </c>
      <c r="I216" s="163"/>
      <c r="L216" s="158"/>
      <c r="M216" s="164"/>
      <c r="T216" s="165"/>
      <c r="AT216" s="160" t="s">
        <v>147</v>
      </c>
      <c r="AU216" s="160" t="s">
        <v>88</v>
      </c>
      <c r="AV216" s="12" t="s">
        <v>88</v>
      </c>
      <c r="AW216" s="12" t="s">
        <v>31</v>
      </c>
      <c r="AX216" s="12" t="s">
        <v>82</v>
      </c>
      <c r="AY216" s="160" t="s">
        <v>138</v>
      </c>
    </row>
    <row r="217" spans="2:65" s="1" customFormat="1" ht="33" customHeight="1">
      <c r="B217" s="143"/>
      <c r="C217" s="144" t="s">
        <v>387</v>
      </c>
      <c r="D217" s="144" t="s">
        <v>141</v>
      </c>
      <c r="E217" s="145" t="s">
        <v>809</v>
      </c>
      <c r="F217" s="146" t="s">
        <v>810</v>
      </c>
      <c r="G217" s="147" t="s">
        <v>191</v>
      </c>
      <c r="H217" s="148">
        <v>56.604999999999997</v>
      </c>
      <c r="I217" s="149"/>
      <c r="J217" s="150">
        <f>ROUND(I217*H217,2)</f>
        <v>0</v>
      </c>
      <c r="K217" s="151"/>
      <c r="L217" s="32"/>
      <c r="M217" s="152" t="s">
        <v>1</v>
      </c>
      <c r="N217" s="153" t="s">
        <v>41</v>
      </c>
      <c r="P217" s="154">
        <f>O217*H217</f>
        <v>0</v>
      </c>
      <c r="Q217" s="154">
        <v>1.4659999999999999E-2</v>
      </c>
      <c r="R217" s="154">
        <f>Q217*H217</f>
        <v>0.82982929999999988</v>
      </c>
      <c r="S217" s="154">
        <v>0</v>
      </c>
      <c r="T217" s="155">
        <f>S217*H217</f>
        <v>0</v>
      </c>
      <c r="AR217" s="156" t="s">
        <v>228</v>
      </c>
      <c r="AT217" s="156" t="s">
        <v>141</v>
      </c>
      <c r="AU217" s="156" t="s">
        <v>88</v>
      </c>
      <c r="AY217" s="17" t="s">
        <v>138</v>
      </c>
      <c r="BE217" s="157">
        <f>IF(N217="základná",J217,0)</f>
        <v>0</v>
      </c>
      <c r="BF217" s="157">
        <f>IF(N217="znížená",J217,0)</f>
        <v>0</v>
      </c>
      <c r="BG217" s="157">
        <f>IF(N217="zákl. prenesená",J217,0)</f>
        <v>0</v>
      </c>
      <c r="BH217" s="157">
        <f>IF(N217="zníž. prenesená",J217,0)</f>
        <v>0</v>
      </c>
      <c r="BI217" s="157">
        <f>IF(N217="nulová",J217,0)</f>
        <v>0</v>
      </c>
      <c r="BJ217" s="17" t="s">
        <v>88</v>
      </c>
      <c r="BK217" s="157">
        <f>ROUND(I217*H217,2)</f>
        <v>0</v>
      </c>
      <c r="BL217" s="17" t="s">
        <v>228</v>
      </c>
      <c r="BM217" s="156" t="s">
        <v>811</v>
      </c>
    </row>
    <row r="218" spans="2:65" s="12" customFormat="1" ht="11.25">
      <c r="B218" s="158"/>
      <c r="D218" s="159" t="s">
        <v>147</v>
      </c>
      <c r="E218" s="160" t="s">
        <v>1</v>
      </c>
      <c r="F218" s="161" t="s">
        <v>812</v>
      </c>
      <c r="H218" s="162">
        <v>56.604999999999997</v>
      </c>
      <c r="I218" s="163"/>
      <c r="L218" s="158"/>
      <c r="M218" s="164"/>
      <c r="T218" s="165"/>
      <c r="AT218" s="160" t="s">
        <v>147</v>
      </c>
      <c r="AU218" s="160" t="s">
        <v>88</v>
      </c>
      <c r="AV218" s="12" t="s">
        <v>88</v>
      </c>
      <c r="AW218" s="12" t="s">
        <v>31</v>
      </c>
      <c r="AX218" s="12" t="s">
        <v>82</v>
      </c>
      <c r="AY218" s="160" t="s">
        <v>138</v>
      </c>
    </row>
    <row r="219" spans="2:65" s="1" customFormat="1" ht="16.5" customHeight="1">
      <c r="B219" s="143"/>
      <c r="C219" s="144" t="s">
        <v>391</v>
      </c>
      <c r="D219" s="144" t="s">
        <v>141</v>
      </c>
      <c r="E219" s="145" t="s">
        <v>813</v>
      </c>
      <c r="F219" s="146" t="s">
        <v>814</v>
      </c>
      <c r="G219" s="147" t="s">
        <v>191</v>
      </c>
      <c r="H219" s="148">
        <v>103.66</v>
      </c>
      <c r="I219" s="149"/>
      <c r="J219" s="150">
        <f>ROUND(I219*H219,2)</f>
        <v>0</v>
      </c>
      <c r="K219" s="151"/>
      <c r="L219" s="32"/>
      <c r="M219" s="152" t="s">
        <v>1</v>
      </c>
      <c r="N219" s="153" t="s">
        <v>41</v>
      </c>
      <c r="P219" s="154">
        <f>O219*H219</f>
        <v>0</v>
      </c>
      <c r="Q219" s="154">
        <v>3.8000000000000002E-4</v>
      </c>
      <c r="R219" s="154">
        <f>Q219*H219</f>
        <v>3.9390800000000004E-2</v>
      </c>
      <c r="S219" s="154">
        <v>0</v>
      </c>
      <c r="T219" s="155">
        <f>S219*H219</f>
        <v>0</v>
      </c>
      <c r="AR219" s="156" t="s">
        <v>228</v>
      </c>
      <c r="AT219" s="156" t="s">
        <v>141</v>
      </c>
      <c r="AU219" s="156" t="s">
        <v>88</v>
      </c>
      <c r="AY219" s="17" t="s">
        <v>138</v>
      </c>
      <c r="BE219" s="157">
        <f>IF(N219="základná",J219,0)</f>
        <v>0</v>
      </c>
      <c r="BF219" s="157">
        <f>IF(N219="znížená",J219,0)</f>
        <v>0</v>
      </c>
      <c r="BG219" s="157">
        <f>IF(N219="zákl. prenesená",J219,0)</f>
        <v>0</v>
      </c>
      <c r="BH219" s="157">
        <f>IF(N219="zníž. prenesená",J219,0)</f>
        <v>0</v>
      </c>
      <c r="BI219" s="157">
        <f>IF(N219="nulová",J219,0)</f>
        <v>0</v>
      </c>
      <c r="BJ219" s="17" t="s">
        <v>88</v>
      </c>
      <c r="BK219" s="157">
        <f>ROUND(I219*H219,2)</f>
        <v>0</v>
      </c>
      <c r="BL219" s="17" t="s">
        <v>228</v>
      </c>
      <c r="BM219" s="156" t="s">
        <v>815</v>
      </c>
    </row>
    <row r="220" spans="2:65" s="12" customFormat="1" ht="11.25">
      <c r="B220" s="158"/>
      <c r="D220" s="159" t="s">
        <v>147</v>
      </c>
      <c r="E220" s="160" t="s">
        <v>1</v>
      </c>
      <c r="F220" s="161" t="s">
        <v>766</v>
      </c>
      <c r="H220" s="162">
        <v>103.66</v>
      </c>
      <c r="I220" s="163"/>
      <c r="L220" s="158"/>
      <c r="M220" s="164"/>
      <c r="T220" s="165"/>
      <c r="AT220" s="160" t="s">
        <v>147</v>
      </c>
      <c r="AU220" s="160" t="s">
        <v>88</v>
      </c>
      <c r="AV220" s="12" t="s">
        <v>88</v>
      </c>
      <c r="AW220" s="12" t="s">
        <v>31</v>
      </c>
      <c r="AX220" s="12" t="s">
        <v>82</v>
      </c>
      <c r="AY220" s="160" t="s">
        <v>138</v>
      </c>
    </row>
    <row r="221" spans="2:65" s="1" customFormat="1" ht="16.5" customHeight="1">
      <c r="B221" s="143"/>
      <c r="C221" s="144" t="s">
        <v>395</v>
      </c>
      <c r="D221" s="144" t="s">
        <v>141</v>
      </c>
      <c r="E221" s="145" t="s">
        <v>816</v>
      </c>
      <c r="F221" s="146" t="s">
        <v>817</v>
      </c>
      <c r="G221" s="147" t="s">
        <v>191</v>
      </c>
      <c r="H221" s="148">
        <v>103.66</v>
      </c>
      <c r="I221" s="149"/>
      <c r="J221" s="150">
        <f>ROUND(I221*H221,2)</f>
        <v>0</v>
      </c>
      <c r="K221" s="151"/>
      <c r="L221" s="32"/>
      <c r="M221" s="152" t="s">
        <v>1</v>
      </c>
      <c r="N221" s="153" t="s">
        <v>41</v>
      </c>
      <c r="P221" s="154">
        <f>O221*H221</f>
        <v>0</v>
      </c>
      <c r="Q221" s="154">
        <v>3.1E-4</v>
      </c>
      <c r="R221" s="154">
        <f>Q221*H221</f>
        <v>3.2134599999999999E-2</v>
      </c>
      <c r="S221" s="154">
        <v>0</v>
      </c>
      <c r="T221" s="155">
        <f>S221*H221</f>
        <v>0</v>
      </c>
      <c r="AR221" s="156" t="s">
        <v>228</v>
      </c>
      <c r="AT221" s="156" t="s">
        <v>141</v>
      </c>
      <c r="AU221" s="156" t="s">
        <v>88</v>
      </c>
      <c r="AY221" s="17" t="s">
        <v>138</v>
      </c>
      <c r="BE221" s="157">
        <f>IF(N221="základná",J221,0)</f>
        <v>0</v>
      </c>
      <c r="BF221" s="157">
        <f>IF(N221="znížená",J221,0)</f>
        <v>0</v>
      </c>
      <c r="BG221" s="157">
        <f>IF(N221="zákl. prenesená",J221,0)</f>
        <v>0</v>
      </c>
      <c r="BH221" s="157">
        <f>IF(N221="zníž. prenesená",J221,0)</f>
        <v>0</v>
      </c>
      <c r="BI221" s="157">
        <f>IF(N221="nulová",J221,0)</f>
        <v>0</v>
      </c>
      <c r="BJ221" s="17" t="s">
        <v>88</v>
      </c>
      <c r="BK221" s="157">
        <f>ROUND(I221*H221,2)</f>
        <v>0</v>
      </c>
      <c r="BL221" s="17" t="s">
        <v>228</v>
      </c>
      <c r="BM221" s="156" t="s">
        <v>818</v>
      </c>
    </row>
    <row r="222" spans="2:65" s="12" customFormat="1" ht="11.25">
      <c r="B222" s="158"/>
      <c r="D222" s="159" t="s">
        <v>147</v>
      </c>
      <c r="E222" s="160" t="s">
        <v>1</v>
      </c>
      <c r="F222" s="161" t="s">
        <v>766</v>
      </c>
      <c r="H222" s="162">
        <v>103.66</v>
      </c>
      <c r="I222" s="163"/>
      <c r="L222" s="158"/>
      <c r="M222" s="164"/>
      <c r="T222" s="165"/>
      <c r="AT222" s="160" t="s">
        <v>147</v>
      </c>
      <c r="AU222" s="160" t="s">
        <v>88</v>
      </c>
      <c r="AV222" s="12" t="s">
        <v>88</v>
      </c>
      <c r="AW222" s="12" t="s">
        <v>31</v>
      </c>
      <c r="AX222" s="12" t="s">
        <v>82</v>
      </c>
      <c r="AY222" s="160" t="s">
        <v>138</v>
      </c>
    </row>
    <row r="223" spans="2:65" s="1" customFormat="1" ht="24.2" customHeight="1">
      <c r="B223" s="143"/>
      <c r="C223" s="144" t="s">
        <v>399</v>
      </c>
      <c r="D223" s="144" t="s">
        <v>141</v>
      </c>
      <c r="E223" s="145" t="s">
        <v>819</v>
      </c>
      <c r="F223" s="146" t="s">
        <v>820</v>
      </c>
      <c r="G223" s="147" t="s">
        <v>144</v>
      </c>
      <c r="H223" s="148">
        <v>932.68899999999996</v>
      </c>
      <c r="I223" s="149"/>
      <c r="J223" s="150">
        <f>ROUND(I223*H223,2)</f>
        <v>0</v>
      </c>
      <c r="K223" s="151"/>
      <c r="L223" s="32"/>
      <c r="M223" s="152" t="s">
        <v>1</v>
      </c>
      <c r="N223" s="153" t="s">
        <v>41</v>
      </c>
      <c r="P223" s="154">
        <f>O223*H223</f>
        <v>0</v>
      </c>
      <c r="Q223" s="154">
        <v>2.5999999999999998E-4</v>
      </c>
      <c r="R223" s="154">
        <f>Q223*H223</f>
        <v>0.24249913999999997</v>
      </c>
      <c r="S223" s="154">
        <v>0</v>
      </c>
      <c r="T223" s="155">
        <f>S223*H223</f>
        <v>0</v>
      </c>
      <c r="AR223" s="156" t="s">
        <v>228</v>
      </c>
      <c r="AT223" s="156" t="s">
        <v>141</v>
      </c>
      <c r="AU223" s="156" t="s">
        <v>88</v>
      </c>
      <c r="AY223" s="17" t="s">
        <v>138</v>
      </c>
      <c r="BE223" s="157">
        <f>IF(N223="základná",J223,0)</f>
        <v>0</v>
      </c>
      <c r="BF223" s="157">
        <f>IF(N223="znížená",J223,0)</f>
        <v>0</v>
      </c>
      <c r="BG223" s="157">
        <f>IF(N223="zákl. prenesená",J223,0)</f>
        <v>0</v>
      </c>
      <c r="BH223" s="157">
        <f>IF(N223="zníž. prenesená",J223,0)</f>
        <v>0</v>
      </c>
      <c r="BI223" s="157">
        <f>IF(N223="nulová",J223,0)</f>
        <v>0</v>
      </c>
      <c r="BJ223" s="17" t="s">
        <v>88</v>
      </c>
      <c r="BK223" s="157">
        <f>ROUND(I223*H223,2)</f>
        <v>0</v>
      </c>
      <c r="BL223" s="17" t="s">
        <v>228</v>
      </c>
      <c r="BM223" s="156" t="s">
        <v>821</v>
      </c>
    </row>
    <row r="224" spans="2:65" s="12" customFormat="1" ht="11.25">
      <c r="B224" s="158"/>
      <c r="D224" s="159" t="s">
        <v>147</v>
      </c>
      <c r="E224" s="160" t="s">
        <v>1</v>
      </c>
      <c r="F224" s="161" t="s">
        <v>696</v>
      </c>
      <c r="H224" s="162">
        <v>640</v>
      </c>
      <c r="I224" s="163"/>
      <c r="L224" s="158"/>
      <c r="M224" s="164"/>
      <c r="T224" s="165"/>
      <c r="AT224" s="160" t="s">
        <v>147</v>
      </c>
      <c r="AU224" s="160" t="s">
        <v>88</v>
      </c>
      <c r="AV224" s="12" t="s">
        <v>88</v>
      </c>
      <c r="AW224" s="12" t="s">
        <v>31</v>
      </c>
      <c r="AX224" s="12" t="s">
        <v>75</v>
      </c>
      <c r="AY224" s="160" t="s">
        <v>138</v>
      </c>
    </row>
    <row r="225" spans="2:65" s="12" customFormat="1" ht="11.25">
      <c r="B225" s="158"/>
      <c r="D225" s="159" t="s">
        <v>147</v>
      </c>
      <c r="E225" s="160" t="s">
        <v>1</v>
      </c>
      <c r="F225" s="161" t="s">
        <v>822</v>
      </c>
      <c r="H225" s="162">
        <v>225.12</v>
      </c>
      <c r="I225" s="163"/>
      <c r="L225" s="158"/>
      <c r="M225" s="164"/>
      <c r="T225" s="165"/>
      <c r="AT225" s="160" t="s">
        <v>147</v>
      </c>
      <c r="AU225" s="160" t="s">
        <v>88</v>
      </c>
      <c r="AV225" s="12" t="s">
        <v>88</v>
      </c>
      <c r="AW225" s="12" t="s">
        <v>31</v>
      </c>
      <c r="AX225" s="12" t="s">
        <v>75</v>
      </c>
      <c r="AY225" s="160" t="s">
        <v>138</v>
      </c>
    </row>
    <row r="226" spans="2:65" s="12" customFormat="1" ht="11.25">
      <c r="B226" s="158"/>
      <c r="D226" s="159" t="s">
        <v>147</v>
      </c>
      <c r="E226" s="160" t="s">
        <v>1</v>
      </c>
      <c r="F226" s="161" t="s">
        <v>823</v>
      </c>
      <c r="H226" s="162">
        <v>67.569000000000003</v>
      </c>
      <c r="I226" s="163"/>
      <c r="L226" s="158"/>
      <c r="M226" s="164"/>
      <c r="T226" s="165"/>
      <c r="AT226" s="160" t="s">
        <v>147</v>
      </c>
      <c r="AU226" s="160" t="s">
        <v>88</v>
      </c>
      <c r="AV226" s="12" t="s">
        <v>88</v>
      </c>
      <c r="AW226" s="12" t="s">
        <v>31</v>
      </c>
      <c r="AX226" s="12" t="s">
        <v>75</v>
      </c>
      <c r="AY226" s="160" t="s">
        <v>138</v>
      </c>
    </row>
    <row r="227" spans="2:65" s="13" customFormat="1" ht="11.25">
      <c r="B227" s="166"/>
      <c r="D227" s="159" t="s">
        <v>147</v>
      </c>
      <c r="E227" s="167" t="s">
        <v>1</v>
      </c>
      <c r="F227" s="168" t="s">
        <v>150</v>
      </c>
      <c r="H227" s="169">
        <v>932.68899999999996</v>
      </c>
      <c r="I227" s="170"/>
      <c r="L227" s="166"/>
      <c r="M227" s="171"/>
      <c r="T227" s="172"/>
      <c r="AT227" s="167" t="s">
        <v>147</v>
      </c>
      <c r="AU227" s="167" t="s">
        <v>88</v>
      </c>
      <c r="AV227" s="13" t="s">
        <v>95</v>
      </c>
      <c r="AW227" s="13" t="s">
        <v>31</v>
      </c>
      <c r="AX227" s="13" t="s">
        <v>82</v>
      </c>
      <c r="AY227" s="167" t="s">
        <v>138</v>
      </c>
    </row>
    <row r="228" spans="2:65" s="1" customFormat="1" ht="21.75" customHeight="1">
      <c r="B228" s="143"/>
      <c r="C228" s="144" t="s">
        <v>403</v>
      </c>
      <c r="D228" s="144" t="s">
        <v>141</v>
      </c>
      <c r="E228" s="145" t="s">
        <v>824</v>
      </c>
      <c r="F228" s="146" t="s">
        <v>825</v>
      </c>
      <c r="G228" s="147" t="s">
        <v>427</v>
      </c>
      <c r="H228" s="200"/>
      <c r="I228" s="149"/>
      <c r="J228" s="150">
        <f>ROUND(I228*H228,2)</f>
        <v>0</v>
      </c>
      <c r="K228" s="151"/>
      <c r="L228" s="32"/>
      <c r="M228" s="152" t="s">
        <v>1</v>
      </c>
      <c r="N228" s="153" t="s">
        <v>41</v>
      </c>
      <c r="P228" s="154">
        <f>O228*H228</f>
        <v>0</v>
      </c>
      <c r="Q228" s="154">
        <v>0</v>
      </c>
      <c r="R228" s="154">
        <f>Q228*H228</f>
        <v>0</v>
      </c>
      <c r="S228" s="154">
        <v>0</v>
      </c>
      <c r="T228" s="155">
        <f>S228*H228</f>
        <v>0</v>
      </c>
      <c r="AR228" s="156" t="s">
        <v>228</v>
      </c>
      <c r="AT228" s="156" t="s">
        <v>141</v>
      </c>
      <c r="AU228" s="156" t="s">
        <v>88</v>
      </c>
      <c r="AY228" s="17" t="s">
        <v>138</v>
      </c>
      <c r="BE228" s="157">
        <f>IF(N228="základná",J228,0)</f>
        <v>0</v>
      </c>
      <c r="BF228" s="157">
        <f>IF(N228="znížená",J228,0)</f>
        <v>0</v>
      </c>
      <c r="BG228" s="157">
        <f>IF(N228="zákl. prenesená",J228,0)</f>
        <v>0</v>
      </c>
      <c r="BH228" s="157">
        <f>IF(N228="zníž. prenesená",J228,0)</f>
        <v>0</v>
      </c>
      <c r="BI228" s="157">
        <f>IF(N228="nulová",J228,0)</f>
        <v>0</v>
      </c>
      <c r="BJ228" s="17" t="s">
        <v>88</v>
      </c>
      <c r="BK228" s="157">
        <f>ROUND(I228*H228,2)</f>
        <v>0</v>
      </c>
      <c r="BL228" s="17" t="s">
        <v>228</v>
      </c>
      <c r="BM228" s="156" t="s">
        <v>826</v>
      </c>
    </row>
    <row r="229" spans="2:65" s="11" customFormat="1" ht="22.9" customHeight="1">
      <c r="B229" s="131"/>
      <c r="D229" s="132" t="s">
        <v>74</v>
      </c>
      <c r="E229" s="141" t="s">
        <v>827</v>
      </c>
      <c r="F229" s="141" t="s">
        <v>828</v>
      </c>
      <c r="I229" s="134"/>
      <c r="J229" s="142">
        <f>BK229</f>
        <v>0</v>
      </c>
      <c r="L229" s="131"/>
      <c r="M229" s="136"/>
      <c r="P229" s="137">
        <f>SUM(P230:P233)</f>
        <v>0</v>
      </c>
      <c r="R229" s="137">
        <f>SUM(R230:R233)</f>
        <v>6.7200000000000003E-3</v>
      </c>
      <c r="T229" s="138">
        <f>SUM(T230:T233)</f>
        <v>0</v>
      </c>
      <c r="AR229" s="132" t="s">
        <v>88</v>
      </c>
      <c r="AT229" s="139" t="s">
        <v>74</v>
      </c>
      <c r="AU229" s="139" t="s">
        <v>82</v>
      </c>
      <c r="AY229" s="132" t="s">
        <v>138</v>
      </c>
      <c r="BK229" s="140">
        <f>SUM(BK230:BK233)</f>
        <v>0</v>
      </c>
    </row>
    <row r="230" spans="2:65" s="1" customFormat="1" ht="21.75" customHeight="1">
      <c r="B230" s="143"/>
      <c r="C230" s="144" t="s">
        <v>409</v>
      </c>
      <c r="D230" s="144" t="s">
        <v>141</v>
      </c>
      <c r="E230" s="145" t="s">
        <v>829</v>
      </c>
      <c r="F230" s="146" t="s">
        <v>830</v>
      </c>
      <c r="G230" s="147" t="s">
        <v>365</v>
      </c>
      <c r="H230" s="148">
        <v>8</v>
      </c>
      <c r="I230" s="149"/>
      <c r="J230" s="150">
        <f>ROUND(I230*H230,2)</f>
        <v>0</v>
      </c>
      <c r="K230" s="151"/>
      <c r="L230" s="32"/>
      <c r="M230" s="152" t="s">
        <v>1</v>
      </c>
      <c r="N230" s="153" t="s">
        <v>41</v>
      </c>
      <c r="P230" s="154">
        <f>O230*H230</f>
        <v>0</v>
      </c>
      <c r="Q230" s="154">
        <v>0</v>
      </c>
      <c r="R230" s="154">
        <f>Q230*H230</f>
        <v>0</v>
      </c>
      <c r="S230" s="154">
        <v>0</v>
      </c>
      <c r="T230" s="155">
        <f>S230*H230</f>
        <v>0</v>
      </c>
      <c r="AR230" s="156" t="s">
        <v>228</v>
      </c>
      <c r="AT230" s="156" t="s">
        <v>141</v>
      </c>
      <c r="AU230" s="156" t="s">
        <v>88</v>
      </c>
      <c r="AY230" s="17" t="s">
        <v>138</v>
      </c>
      <c r="BE230" s="157">
        <f>IF(N230="základná",J230,0)</f>
        <v>0</v>
      </c>
      <c r="BF230" s="157">
        <f>IF(N230="znížená",J230,0)</f>
        <v>0</v>
      </c>
      <c r="BG230" s="157">
        <f>IF(N230="zákl. prenesená",J230,0)</f>
        <v>0</v>
      </c>
      <c r="BH230" s="157">
        <f>IF(N230="zníž. prenesená",J230,0)</f>
        <v>0</v>
      </c>
      <c r="BI230" s="157">
        <f>IF(N230="nulová",J230,0)</f>
        <v>0</v>
      </c>
      <c r="BJ230" s="17" t="s">
        <v>88</v>
      </c>
      <c r="BK230" s="157">
        <f>ROUND(I230*H230,2)</f>
        <v>0</v>
      </c>
      <c r="BL230" s="17" t="s">
        <v>228</v>
      </c>
      <c r="BM230" s="156" t="s">
        <v>831</v>
      </c>
    </row>
    <row r="231" spans="2:65" s="12" customFormat="1" ht="11.25">
      <c r="B231" s="158"/>
      <c r="D231" s="159" t="s">
        <v>147</v>
      </c>
      <c r="E231" s="160" t="s">
        <v>1</v>
      </c>
      <c r="F231" s="161" t="s">
        <v>832</v>
      </c>
      <c r="H231" s="162">
        <v>8</v>
      </c>
      <c r="I231" s="163"/>
      <c r="L231" s="158"/>
      <c r="M231" s="164"/>
      <c r="T231" s="165"/>
      <c r="AT231" s="160" t="s">
        <v>147</v>
      </c>
      <c r="AU231" s="160" t="s">
        <v>88</v>
      </c>
      <c r="AV231" s="12" t="s">
        <v>88</v>
      </c>
      <c r="AW231" s="12" t="s">
        <v>31</v>
      </c>
      <c r="AX231" s="12" t="s">
        <v>82</v>
      </c>
      <c r="AY231" s="160" t="s">
        <v>138</v>
      </c>
    </row>
    <row r="232" spans="2:65" s="1" customFormat="1" ht="24.2" customHeight="1">
      <c r="B232" s="143"/>
      <c r="C232" s="189" t="s">
        <v>415</v>
      </c>
      <c r="D232" s="189" t="s">
        <v>353</v>
      </c>
      <c r="E232" s="190" t="s">
        <v>833</v>
      </c>
      <c r="F232" s="191" t="s">
        <v>834</v>
      </c>
      <c r="G232" s="192" t="s">
        <v>365</v>
      </c>
      <c r="H232" s="193">
        <v>8</v>
      </c>
      <c r="I232" s="194"/>
      <c r="J232" s="195">
        <f>ROUND(I232*H232,2)</f>
        <v>0</v>
      </c>
      <c r="K232" s="196"/>
      <c r="L232" s="197"/>
      <c r="M232" s="198" t="s">
        <v>1</v>
      </c>
      <c r="N232" s="199" t="s">
        <v>41</v>
      </c>
      <c r="P232" s="154">
        <f>O232*H232</f>
        <v>0</v>
      </c>
      <c r="Q232" s="154">
        <v>8.4000000000000003E-4</v>
      </c>
      <c r="R232" s="154">
        <f>Q232*H232</f>
        <v>6.7200000000000003E-3</v>
      </c>
      <c r="S232" s="154">
        <v>0</v>
      </c>
      <c r="T232" s="155">
        <f>S232*H232</f>
        <v>0</v>
      </c>
      <c r="AR232" s="156" t="s">
        <v>399</v>
      </c>
      <c r="AT232" s="156" t="s">
        <v>353</v>
      </c>
      <c r="AU232" s="156" t="s">
        <v>88</v>
      </c>
      <c r="AY232" s="17" t="s">
        <v>138</v>
      </c>
      <c r="BE232" s="157">
        <f>IF(N232="základná",J232,0)</f>
        <v>0</v>
      </c>
      <c r="BF232" s="157">
        <f>IF(N232="znížená",J232,0)</f>
        <v>0</v>
      </c>
      <c r="BG232" s="157">
        <f>IF(N232="zákl. prenesená",J232,0)</f>
        <v>0</v>
      </c>
      <c r="BH232" s="157">
        <f>IF(N232="zníž. prenesená",J232,0)</f>
        <v>0</v>
      </c>
      <c r="BI232" s="157">
        <f>IF(N232="nulová",J232,0)</f>
        <v>0</v>
      </c>
      <c r="BJ232" s="17" t="s">
        <v>88</v>
      </c>
      <c r="BK232" s="157">
        <f>ROUND(I232*H232,2)</f>
        <v>0</v>
      </c>
      <c r="BL232" s="17" t="s">
        <v>228</v>
      </c>
      <c r="BM232" s="156" t="s">
        <v>835</v>
      </c>
    </row>
    <row r="233" spans="2:65" s="1" customFormat="1" ht="24.2" customHeight="1">
      <c r="B233" s="143"/>
      <c r="C233" s="144" t="s">
        <v>419</v>
      </c>
      <c r="D233" s="144" t="s">
        <v>141</v>
      </c>
      <c r="E233" s="145" t="s">
        <v>836</v>
      </c>
      <c r="F233" s="146" t="s">
        <v>837</v>
      </c>
      <c r="G233" s="147" t="s">
        <v>427</v>
      </c>
      <c r="H233" s="200"/>
      <c r="I233" s="149"/>
      <c r="J233" s="150">
        <f>ROUND(I233*H233,2)</f>
        <v>0</v>
      </c>
      <c r="K233" s="151"/>
      <c r="L233" s="32"/>
      <c r="M233" s="152" t="s">
        <v>1</v>
      </c>
      <c r="N233" s="153" t="s">
        <v>41</v>
      </c>
      <c r="P233" s="154">
        <f>O233*H233</f>
        <v>0</v>
      </c>
      <c r="Q233" s="154">
        <v>0</v>
      </c>
      <c r="R233" s="154">
        <f>Q233*H233</f>
        <v>0</v>
      </c>
      <c r="S233" s="154">
        <v>0</v>
      </c>
      <c r="T233" s="155">
        <f>S233*H233</f>
        <v>0</v>
      </c>
      <c r="AR233" s="156" t="s">
        <v>228</v>
      </c>
      <c r="AT233" s="156" t="s">
        <v>141</v>
      </c>
      <c r="AU233" s="156" t="s">
        <v>88</v>
      </c>
      <c r="AY233" s="17" t="s">
        <v>138</v>
      </c>
      <c r="BE233" s="157">
        <f>IF(N233="základná",J233,0)</f>
        <v>0</v>
      </c>
      <c r="BF233" s="157">
        <f>IF(N233="znížená",J233,0)</f>
        <v>0</v>
      </c>
      <c r="BG233" s="157">
        <f>IF(N233="zákl. prenesená",J233,0)</f>
        <v>0</v>
      </c>
      <c r="BH233" s="157">
        <f>IF(N233="zníž. prenesená",J233,0)</f>
        <v>0</v>
      </c>
      <c r="BI233" s="157">
        <f>IF(N233="nulová",J233,0)</f>
        <v>0</v>
      </c>
      <c r="BJ233" s="17" t="s">
        <v>88</v>
      </c>
      <c r="BK233" s="157">
        <f>ROUND(I233*H233,2)</f>
        <v>0</v>
      </c>
      <c r="BL233" s="17" t="s">
        <v>228</v>
      </c>
      <c r="BM233" s="156" t="s">
        <v>838</v>
      </c>
    </row>
    <row r="234" spans="2:65" s="11" customFormat="1" ht="22.9" customHeight="1">
      <c r="B234" s="131"/>
      <c r="D234" s="132" t="s">
        <v>74</v>
      </c>
      <c r="E234" s="141" t="s">
        <v>662</v>
      </c>
      <c r="F234" s="141" t="s">
        <v>663</v>
      </c>
      <c r="I234" s="134"/>
      <c r="J234" s="142">
        <f>BK234</f>
        <v>0</v>
      </c>
      <c r="L234" s="131"/>
      <c r="M234" s="136"/>
      <c r="P234" s="137">
        <f>SUM(P235:P246)</f>
        <v>0</v>
      </c>
      <c r="R234" s="137">
        <f>SUM(R235:R246)</f>
        <v>2.6300120000000003E-2</v>
      </c>
      <c r="T234" s="138">
        <f>SUM(T235:T246)</f>
        <v>0</v>
      </c>
      <c r="AR234" s="132" t="s">
        <v>88</v>
      </c>
      <c r="AT234" s="139" t="s">
        <v>74</v>
      </c>
      <c r="AU234" s="139" t="s">
        <v>82</v>
      </c>
      <c r="AY234" s="132" t="s">
        <v>138</v>
      </c>
      <c r="BK234" s="140">
        <f>SUM(BK235:BK246)</f>
        <v>0</v>
      </c>
    </row>
    <row r="235" spans="2:65" s="1" customFormat="1" ht="37.9" customHeight="1">
      <c r="B235" s="143"/>
      <c r="C235" s="144" t="s">
        <v>424</v>
      </c>
      <c r="D235" s="144" t="s">
        <v>141</v>
      </c>
      <c r="E235" s="145" t="s">
        <v>839</v>
      </c>
      <c r="F235" s="146" t="s">
        <v>840</v>
      </c>
      <c r="G235" s="147" t="s">
        <v>144</v>
      </c>
      <c r="H235" s="148">
        <v>1315.0060000000001</v>
      </c>
      <c r="I235" s="149"/>
      <c r="J235" s="150">
        <f>ROUND(I235*H235,2)</f>
        <v>0</v>
      </c>
      <c r="K235" s="151"/>
      <c r="L235" s="32"/>
      <c r="M235" s="152" t="s">
        <v>1</v>
      </c>
      <c r="N235" s="153" t="s">
        <v>41</v>
      </c>
      <c r="P235" s="154">
        <f>O235*H235</f>
        <v>0</v>
      </c>
      <c r="Q235" s="154">
        <v>2.0000000000000002E-5</v>
      </c>
      <c r="R235" s="154">
        <f>Q235*H235</f>
        <v>2.6300120000000003E-2</v>
      </c>
      <c r="S235" s="154">
        <v>0</v>
      </c>
      <c r="T235" s="155">
        <f>S235*H235</f>
        <v>0</v>
      </c>
      <c r="AR235" s="156" t="s">
        <v>228</v>
      </c>
      <c r="AT235" s="156" t="s">
        <v>141</v>
      </c>
      <c r="AU235" s="156" t="s">
        <v>88</v>
      </c>
      <c r="AY235" s="17" t="s">
        <v>138</v>
      </c>
      <c r="BE235" s="157">
        <f>IF(N235="základná",J235,0)</f>
        <v>0</v>
      </c>
      <c r="BF235" s="157">
        <f>IF(N235="znížená",J235,0)</f>
        <v>0</v>
      </c>
      <c r="BG235" s="157">
        <f>IF(N235="zákl. prenesená",J235,0)</f>
        <v>0</v>
      </c>
      <c r="BH235" s="157">
        <f>IF(N235="zníž. prenesená",J235,0)</f>
        <v>0</v>
      </c>
      <c r="BI235" s="157">
        <f>IF(N235="nulová",J235,0)</f>
        <v>0</v>
      </c>
      <c r="BJ235" s="17" t="s">
        <v>88</v>
      </c>
      <c r="BK235" s="157">
        <f>ROUND(I235*H235,2)</f>
        <v>0</v>
      </c>
      <c r="BL235" s="17" t="s">
        <v>228</v>
      </c>
      <c r="BM235" s="156" t="s">
        <v>841</v>
      </c>
    </row>
    <row r="236" spans="2:65" s="14" customFormat="1" ht="11.25">
      <c r="B236" s="173"/>
      <c r="D236" s="159" t="s">
        <v>147</v>
      </c>
      <c r="E236" s="174" t="s">
        <v>1</v>
      </c>
      <c r="F236" s="175" t="s">
        <v>714</v>
      </c>
      <c r="H236" s="174" t="s">
        <v>1</v>
      </c>
      <c r="I236" s="176"/>
      <c r="L236" s="173"/>
      <c r="M236" s="177"/>
      <c r="T236" s="178"/>
      <c r="AT236" s="174" t="s">
        <v>147</v>
      </c>
      <c r="AU236" s="174" t="s">
        <v>88</v>
      </c>
      <c r="AV236" s="14" t="s">
        <v>82</v>
      </c>
      <c r="AW236" s="14" t="s">
        <v>31</v>
      </c>
      <c r="AX236" s="14" t="s">
        <v>75</v>
      </c>
      <c r="AY236" s="174" t="s">
        <v>138</v>
      </c>
    </row>
    <row r="237" spans="2:65" s="12" customFormat="1" ht="11.25">
      <c r="B237" s="158"/>
      <c r="D237" s="159" t="s">
        <v>147</v>
      </c>
      <c r="E237" s="160" t="s">
        <v>1</v>
      </c>
      <c r="F237" s="161" t="s">
        <v>842</v>
      </c>
      <c r="H237" s="162">
        <v>4.3259999999999996</v>
      </c>
      <c r="I237" s="163"/>
      <c r="L237" s="158"/>
      <c r="M237" s="164"/>
      <c r="T237" s="165"/>
      <c r="AT237" s="160" t="s">
        <v>147</v>
      </c>
      <c r="AU237" s="160" t="s">
        <v>88</v>
      </c>
      <c r="AV237" s="12" t="s">
        <v>88</v>
      </c>
      <c r="AW237" s="12" t="s">
        <v>31</v>
      </c>
      <c r="AX237" s="12" t="s">
        <v>75</v>
      </c>
      <c r="AY237" s="160" t="s">
        <v>138</v>
      </c>
    </row>
    <row r="238" spans="2:65" s="12" customFormat="1" ht="11.25">
      <c r="B238" s="158"/>
      <c r="D238" s="159" t="s">
        <v>147</v>
      </c>
      <c r="E238" s="160" t="s">
        <v>1</v>
      </c>
      <c r="F238" s="161" t="s">
        <v>843</v>
      </c>
      <c r="H238" s="162">
        <v>3.4940000000000002</v>
      </c>
      <c r="I238" s="163"/>
      <c r="L238" s="158"/>
      <c r="M238" s="164"/>
      <c r="T238" s="165"/>
      <c r="AT238" s="160" t="s">
        <v>147</v>
      </c>
      <c r="AU238" s="160" t="s">
        <v>88</v>
      </c>
      <c r="AV238" s="12" t="s">
        <v>88</v>
      </c>
      <c r="AW238" s="12" t="s">
        <v>31</v>
      </c>
      <c r="AX238" s="12" t="s">
        <v>75</v>
      </c>
      <c r="AY238" s="160" t="s">
        <v>138</v>
      </c>
    </row>
    <row r="239" spans="2:65" s="12" customFormat="1" ht="11.25">
      <c r="B239" s="158"/>
      <c r="D239" s="159" t="s">
        <v>147</v>
      </c>
      <c r="E239" s="160" t="s">
        <v>1</v>
      </c>
      <c r="F239" s="161" t="s">
        <v>844</v>
      </c>
      <c r="H239" s="162">
        <v>0.88400000000000001</v>
      </c>
      <c r="I239" s="163"/>
      <c r="L239" s="158"/>
      <c r="M239" s="164"/>
      <c r="T239" s="165"/>
      <c r="AT239" s="160" t="s">
        <v>147</v>
      </c>
      <c r="AU239" s="160" t="s">
        <v>88</v>
      </c>
      <c r="AV239" s="12" t="s">
        <v>88</v>
      </c>
      <c r="AW239" s="12" t="s">
        <v>31</v>
      </c>
      <c r="AX239" s="12" t="s">
        <v>75</v>
      </c>
      <c r="AY239" s="160" t="s">
        <v>138</v>
      </c>
    </row>
    <row r="240" spans="2:65" s="12" customFormat="1" ht="11.25">
      <c r="B240" s="158"/>
      <c r="D240" s="159" t="s">
        <v>147</v>
      </c>
      <c r="E240" s="160" t="s">
        <v>1</v>
      </c>
      <c r="F240" s="161" t="s">
        <v>845</v>
      </c>
      <c r="H240" s="162">
        <v>0.93600000000000005</v>
      </c>
      <c r="I240" s="163"/>
      <c r="L240" s="158"/>
      <c r="M240" s="164"/>
      <c r="T240" s="165"/>
      <c r="AT240" s="160" t="s">
        <v>147</v>
      </c>
      <c r="AU240" s="160" t="s">
        <v>88</v>
      </c>
      <c r="AV240" s="12" t="s">
        <v>88</v>
      </c>
      <c r="AW240" s="12" t="s">
        <v>31</v>
      </c>
      <c r="AX240" s="12" t="s">
        <v>75</v>
      </c>
      <c r="AY240" s="160" t="s">
        <v>138</v>
      </c>
    </row>
    <row r="241" spans="2:51" s="12" customFormat="1" ht="11.25">
      <c r="B241" s="158"/>
      <c r="D241" s="159" t="s">
        <v>147</v>
      </c>
      <c r="E241" s="160" t="s">
        <v>1</v>
      </c>
      <c r="F241" s="161" t="s">
        <v>846</v>
      </c>
      <c r="H241" s="162">
        <v>2.5499999999999998</v>
      </c>
      <c r="I241" s="163"/>
      <c r="L241" s="158"/>
      <c r="M241" s="164"/>
      <c r="T241" s="165"/>
      <c r="AT241" s="160" t="s">
        <v>147</v>
      </c>
      <c r="AU241" s="160" t="s">
        <v>88</v>
      </c>
      <c r="AV241" s="12" t="s">
        <v>88</v>
      </c>
      <c r="AW241" s="12" t="s">
        <v>31</v>
      </c>
      <c r="AX241" s="12" t="s">
        <v>75</v>
      </c>
      <c r="AY241" s="160" t="s">
        <v>138</v>
      </c>
    </row>
    <row r="242" spans="2:51" s="12" customFormat="1" ht="22.5">
      <c r="B242" s="158"/>
      <c r="D242" s="159" t="s">
        <v>147</v>
      </c>
      <c r="E242" s="160" t="s">
        <v>1</v>
      </c>
      <c r="F242" s="161" t="s">
        <v>847</v>
      </c>
      <c r="H242" s="162">
        <v>10.952999999999999</v>
      </c>
      <c r="I242" s="163"/>
      <c r="L242" s="158"/>
      <c r="M242" s="164"/>
      <c r="T242" s="165"/>
      <c r="AT242" s="160" t="s">
        <v>147</v>
      </c>
      <c r="AU242" s="160" t="s">
        <v>88</v>
      </c>
      <c r="AV242" s="12" t="s">
        <v>88</v>
      </c>
      <c r="AW242" s="12" t="s">
        <v>31</v>
      </c>
      <c r="AX242" s="12" t="s">
        <v>75</v>
      </c>
      <c r="AY242" s="160" t="s">
        <v>138</v>
      </c>
    </row>
    <row r="243" spans="2:51" s="12" customFormat="1" ht="11.25">
      <c r="B243" s="158"/>
      <c r="D243" s="159" t="s">
        <v>147</v>
      </c>
      <c r="E243" s="160" t="s">
        <v>1</v>
      </c>
      <c r="F243" s="161" t="s">
        <v>848</v>
      </c>
      <c r="H243" s="162">
        <v>11.862</v>
      </c>
      <c r="I243" s="163"/>
      <c r="L243" s="158"/>
      <c r="M243" s="164"/>
      <c r="T243" s="165"/>
      <c r="AT243" s="160" t="s">
        <v>147</v>
      </c>
      <c r="AU243" s="160" t="s">
        <v>88</v>
      </c>
      <c r="AV243" s="12" t="s">
        <v>88</v>
      </c>
      <c r="AW243" s="12" t="s">
        <v>31</v>
      </c>
      <c r="AX243" s="12" t="s">
        <v>75</v>
      </c>
      <c r="AY243" s="160" t="s">
        <v>138</v>
      </c>
    </row>
    <row r="244" spans="2:51" s="13" customFormat="1" ht="11.25">
      <c r="B244" s="166"/>
      <c r="D244" s="159" t="s">
        <v>147</v>
      </c>
      <c r="E244" s="167" t="s">
        <v>1</v>
      </c>
      <c r="F244" s="168" t="s">
        <v>150</v>
      </c>
      <c r="H244" s="169">
        <v>35.005000000000003</v>
      </c>
      <c r="I244" s="170"/>
      <c r="L244" s="166"/>
      <c r="M244" s="171"/>
      <c r="T244" s="172"/>
      <c r="AT244" s="167" t="s">
        <v>147</v>
      </c>
      <c r="AU244" s="167" t="s">
        <v>88</v>
      </c>
      <c r="AV244" s="13" t="s">
        <v>95</v>
      </c>
      <c r="AW244" s="13" t="s">
        <v>31</v>
      </c>
      <c r="AX244" s="13" t="s">
        <v>75</v>
      </c>
      <c r="AY244" s="167" t="s">
        <v>138</v>
      </c>
    </row>
    <row r="245" spans="2:51" s="12" customFormat="1" ht="11.25">
      <c r="B245" s="158"/>
      <c r="D245" s="159" t="s">
        <v>147</v>
      </c>
      <c r="E245" s="160" t="s">
        <v>1</v>
      </c>
      <c r="F245" s="161" t="s">
        <v>849</v>
      </c>
      <c r="H245" s="162">
        <v>1280.001</v>
      </c>
      <c r="I245" s="163"/>
      <c r="L245" s="158"/>
      <c r="M245" s="164"/>
      <c r="T245" s="165"/>
      <c r="AT245" s="160" t="s">
        <v>147</v>
      </c>
      <c r="AU245" s="160" t="s">
        <v>88</v>
      </c>
      <c r="AV245" s="12" t="s">
        <v>88</v>
      </c>
      <c r="AW245" s="12" t="s">
        <v>31</v>
      </c>
      <c r="AX245" s="12" t="s">
        <v>75</v>
      </c>
      <c r="AY245" s="160" t="s">
        <v>138</v>
      </c>
    </row>
    <row r="246" spans="2:51" s="15" customFormat="1" ht="11.25">
      <c r="B246" s="182"/>
      <c r="D246" s="159" t="s">
        <v>147</v>
      </c>
      <c r="E246" s="183" t="s">
        <v>1</v>
      </c>
      <c r="F246" s="184" t="s">
        <v>269</v>
      </c>
      <c r="H246" s="185">
        <v>1315.0060000000001</v>
      </c>
      <c r="I246" s="186"/>
      <c r="L246" s="182"/>
      <c r="M246" s="201"/>
      <c r="N246" s="202"/>
      <c r="O246" s="202"/>
      <c r="P246" s="202"/>
      <c r="Q246" s="202"/>
      <c r="R246" s="202"/>
      <c r="S246" s="202"/>
      <c r="T246" s="203"/>
      <c r="AT246" s="183" t="s">
        <v>147</v>
      </c>
      <c r="AU246" s="183" t="s">
        <v>88</v>
      </c>
      <c r="AV246" s="15" t="s">
        <v>145</v>
      </c>
      <c r="AW246" s="15" t="s">
        <v>31</v>
      </c>
      <c r="AX246" s="15" t="s">
        <v>82</v>
      </c>
      <c r="AY246" s="183" t="s">
        <v>138</v>
      </c>
    </row>
    <row r="247" spans="2:51" s="1" customFormat="1" ht="6.95" customHeight="1">
      <c r="B247" s="47"/>
      <c r="C247" s="48"/>
      <c r="D247" s="48"/>
      <c r="E247" s="48"/>
      <c r="F247" s="48"/>
      <c r="G247" s="48"/>
      <c r="H247" s="48"/>
      <c r="I247" s="48"/>
      <c r="J247" s="48"/>
      <c r="K247" s="48"/>
      <c r="L247" s="32"/>
    </row>
  </sheetData>
  <autoFilter ref="C133:K246" xr:uid="{00000000-0009-0000-0000-000005000000}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8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5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108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109</v>
      </c>
      <c r="L4" s="20"/>
      <c r="M4" s="96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6" t="str">
        <f>'Rekapitulácia stavby'!K6</f>
        <v>Rekonštrukcia maštale D - Hydina</v>
      </c>
      <c r="F7" s="257"/>
      <c r="G7" s="257"/>
      <c r="H7" s="257"/>
      <c r="L7" s="20"/>
    </row>
    <row r="8" spans="2:46" ht="12.75">
      <c r="B8" s="20"/>
      <c r="D8" s="27" t="s">
        <v>110</v>
      </c>
      <c r="L8" s="20"/>
    </row>
    <row r="9" spans="2:46" ht="16.5" customHeight="1">
      <c r="B9" s="20"/>
      <c r="E9" s="256" t="s">
        <v>111</v>
      </c>
      <c r="F9" s="237"/>
      <c r="G9" s="237"/>
      <c r="H9" s="237"/>
      <c r="L9" s="20"/>
    </row>
    <row r="10" spans="2:46" ht="12" customHeight="1">
      <c r="B10" s="20"/>
      <c r="D10" s="27" t="s">
        <v>112</v>
      </c>
      <c r="L10" s="20"/>
    </row>
    <row r="11" spans="2:46" s="1" customFormat="1" ht="16.5" customHeight="1">
      <c r="B11" s="32"/>
      <c r="E11" s="215" t="s">
        <v>248</v>
      </c>
      <c r="F11" s="258"/>
      <c r="G11" s="258"/>
      <c r="H11" s="258"/>
      <c r="L11" s="32"/>
    </row>
    <row r="12" spans="2:46" s="1" customFormat="1" ht="12" customHeight="1">
      <c r="B12" s="32"/>
      <c r="D12" s="27" t="s">
        <v>249</v>
      </c>
      <c r="L12" s="32"/>
    </row>
    <row r="13" spans="2:46" s="1" customFormat="1" ht="30" customHeight="1">
      <c r="B13" s="32"/>
      <c r="E13" s="209" t="s">
        <v>850</v>
      </c>
      <c r="F13" s="258"/>
      <c r="G13" s="258"/>
      <c r="H13" s="258"/>
      <c r="L13" s="32"/>
    </row>
    <row r="14" spans="2:46" s="1" customFormat="1" ht="11.25">
      <c r="B14" s="32"/>
      <c r="L14" s="32"/>
    </row>
    <row r="15" spans="2:46" s="1" customFormat="1" ht="12" customHeight="1">
      <c r="B15" s="32"/>
      <c r="D15" s="27" t="s">
        <v>17</v>
      </c>
      <c r="F15" s="25" t="s">
        <v>1</v>
      </c>
      <c r="I15" s="27" t="s">
        <v>18</v>
      </c>
      <c r="J15" s="25" t="s">
        <v>1</v>
      </c>
      <c r="L15" s="32"/>
    </row>
    <row r="16" spans="2:46" s="1" customFormat="1" ht="12" customHeight="1">
      <c r="B16" s="32"/>
      <c r="D16" s="27" t="s">
        <v>19</v>
      </c>
      <c r="F16" s="25" t="s">
        <v>20</v>
      </c>
      <c r="I16" s="27" t="s">
        <v>21</v>
      </c>
      <c r="J16" s="55">
        <f>'Rekapitulácia stavby'!AN8</f>
        <v>45640</v>
      </c>
      <c r="L16" s="32"/>
    </row>
    <row r="17" spans="2:12" s="1" customFormat="1" ht="10.9" customHeight="1">
      <c r="B17" s="32"/>
      <c r="L17" s="32"/>
    </row>
    <row r="18" spans="2:12" s="1" customFormat="1" ht="12" customHeight="1">
      <c r="B18" s="32"/>
      <c r="D18" s="27" t="s">
        <v>22</v>
      </c>
      <c r="I18" s="27" t="s">
        <v>23</v>
      </c>
      <c r="J18" s="25" t="s">
        <v>24</v>
      </c>
      <c r="L18" s="32"/>
    </row>
    <row r="19" spans="2:12" s="1" customFormat="1" ht="18" customHeight="1">
      <c r="B19" s="32"/>
      <c r="E19" s="25" t="s">
        <v>25</v>
      </c>
      <c r="I19" s="27" t="s">
        <v>26</v>
      </c>
      <c r="J19" s="25" t="s">
        <v>1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27</v>
      </c>
      <c r="I21" s="27" t="s">
        <v>23</v>
      </c>
      <c r="J21" s="28" t="str">
        <f>'Rekapitulácia stavby'!AN13</f>
        <v>Vyplň údaj</v>
      </c>
      <c r="L21" s="32"/>
    </row>
    <row r="22" spans="2:12" s="1" customFormat="1" ht="18" customHeight="1">
      <c r="B22" s="32"/>
      <c r="E22" s="259" t="str">
        <f>'Rekapitulácia stavby'!E14</f>
        <v>Vyplň údaj</v>
      </c>
      <c r="F22" s="236"/>
      <c r="G22" s="236"/>
      <c r="H22" s="236"/>
      <c r="I22" s="27" t="s">
        <v>26</v>
      </c>
      <c r="J22" s="28" t="str">
        <f>'Rekapitulácia stavby'!AN14</f>
        <v>Vyplň údaj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29</v>
      </c>
      <c r="I24" s="27" t="s">
        <v>23</v>
      </c>
      <c r="J24" s="25" t="s">
        <v>1</v>
      </c>
      <c r="L24" s="32"/>
    </row>
    <row r="25" spans="2:12" s="1" customFormat="1" ht="18" customHeight="1">
      <c r="B25" s="32"/>
      <c r="E25" s="25" t="s">
        <v>30</v>
      </c>
      <c r="I25" s="27" t="s">
        <v>26</v>
      </c>
      <c r="J25" s="25" t="s">
        <v>1</v>
      </c>
      <c r="L25" s="32"/>
    </row>
    <row r="26" spans="2:12" s="1" customFormat="1" ht="6.95" customHeight="1">
      <c r="B26" s="32"/>
      <c r="L26" s="32"/>
    </row>
    <row r="27" spans="2:12" s="1" customFormat="1" ht="12" customHeight="1">
      <c r="B27" s="32"/>
      <c r="D27" s="27" t="s">
        <v>32</v>
      </c>
      <c r="I27" s="27" t="s">
        <v>23</v>
      </c>
      <c r="J27" s="25" t="s">
        <v>1</v>
      </c>
      <c r="L27" s="32"/>
    </row>
    <row r="28" spans="2:12" s="1" customFormat="1" ht="18" customHeight="1">
      <c r="B28" s="32"/>
      <c r="E28" s="25" t="s">
        <v>33</v>
      </c>
      <c r="I28" s="27" t="s">
        <v>26</v>
      </c>
      <c r="J28" s="25" t="s">
        <v>1</v>
      </c>
      <c r="L28" s="32"/>
    </row>
    <row r="29" spans="2:12" s="1" customFormat="1" ht="6.95" customHeight="1">
      <c r="B29" s="32"/>
      <c r="L29" s="32"/>
    </row>
    <row r="30" spans="2:12" s="1" customFormat="1" ht="12" customHeight="1">
      <c r="B30" s="32"/>
      <c r="D30" s="27" t="s">
        <v>34</v>
      </c>
      <c r="L30" s="32"/>
    </row>
    <row r="31" spans="2:12" s="7" customFormat="1" ht="16.5" customHeight="1">
      <c r="B31" s="97"/>
      <c r="E31" s="241" t="s">
        <v>1</v>
      </c>
      <c r="F31" s="241"/>
      <c r="G31" s="241"/>
      <c r="H31" s="241"/>
      <c r="L31" s="97"/>
    </row>
    <row r="32" spans="2:12" s="1" customFormat="1" ht="6.95" customHeight="1">
      <c r="B32" s="32"/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25.35" customHeight="1">
      <c r="B34" s="32"/>
      <c r="D34" s="98" t="s">
        <v>35</v>
      </c>
      <c r="J34" s="69">
        <f>ROUND(J130, 2)</f>
        <v>0</v>
      </c>
      <c r="L34" s="32"/>
    </row>
    <row r="35" spans="2:12" s="1" customFormat="1" ht="6.95" customHeight="1">
      <c r="B35" s="32"/>
      <c r="D35" s="56"/>
      <c r="E35" s="56"/>
      <c r="F35" s="56"/>
      <c r="G35" s="56"/>
      <c r="H35" s="56"/>
      <c r="I35" s="56"/>
      <c r="J35" s="56"/>
      <c r="K35" s="56"/>
      <c r="L35" s="32"/>
    </row>
    <row r="36" spans="2:12" s="1" customFormat="1" ht="14.45" customHeight="1">
      <c r="B36" s="32"/>
      <c r="F36" s="35" t="s">
        <v>37</v>
      </c>
      <c r="I36" s="35" t="s">
        <v>36</v>
      </c>
      <c r="J36" s="35" t="s">
        <v>38</v>
      </c>
      <c r="L36" s="32"/>
    </row>
    <row r="37" spans="2:12" s="1" customFormat="1" ht="14.45" customHeight="1">
      <c r="B37" s="32"/>
      <c r="D37" s="58" t="s">
        <v>39</v>
      </c>
      <c r="E37" s="37" t="s">
        <v>40</v>
      </c>
      <c r="F37" s="99">
        <f>ROUND((SUM(BE130:BE284)),  2)</f>
        <v>0</v>
      </c>
      <c r="G37" s="100"/>
      <c r="H37" s="100"/>
      <c r="I37" s="101">
        <v>0.2</v>
      </c>
      <c r="J37" s="99">
        <f>ROUND(((SUM(BE130:BE284))*I37),  2)</f>
        <v>0</v>
      </c>
      <c r="L37" s="32"/>
    </row>
    <row r="38" spans="2:12" s="1" customFormat="1" ht="14.45" customHeight="1">
      <c r="B38" s="32"/>
      <c r="E38" s="37" t="s">
        <v>41</v>
      </c>
      <c r="F38" s="99">
        <f>ROUND((SUM(BF130:BF284)),  2)</f>
        <v>0</v>
      </c>
      <c r="G38" s="100"/>
      <c r="H38" s="100"/>
      <c r="I38" s="101">
        <v>0.2</v>
      </c>
      <c r="J38" s="99">
        <f>ROUND(((SUM(BF130:BF284))*I38),  2)</f>
        <v>0</v>
      </c>
      <c r="L38" s="32"/>
    </row>
    <row r="39" spans="2:12" s="1" customFormat="1" ht="14.45" hidden="1" customHeight="1">
      <c r="B39" s="32"/>
      <c r="E39" s="27" t="s">
        <v>42</v>
      </c>
      <c r="F39" s="89">
        <f>ROUND((SUM(BG130:BG284)),  2)</f>
        <v>0</v>
      </c>
      <c r="I39" s="102">
        <v>0.2</v>
      </c>
      <c r="J39" s="89">
        <f>0</f>
        <v>0</v>
      </c>
      <c r="L39" s="32"/>
    </row>
    <row r="40" spans="2:12" s="1" customFormat="1" ht="14.45" hidden="1" customHeight="1">
      <c r="B40" s="32"/>
      <c r="E40" s="27" t="s">
        <v>43</v>
      </c>
      <c r="F40" s="89">
        <f>ROUND((SUM(BH130:BH284)),  2)</f>
        <v>0</v>
      </c>
      <c r="I40" s="102">
        <v>0.2</v>
      </c>
      <c r="J40" s="89">
        <f>0</f>
        <v>0</v>
      </c>
      <c r="L40" s="32"/>
    </row>
    <row r="41" spans="2:12" s="1" customFormat="1" ht="14.45" hidden="1" customHeight="1">
      <c r="B41" s="32"/>
      <c r="E41" s="37" t="s">
        <v>44</v>
      </c>
      <c r="F41" s="99">
        <f>ROUND((SUM(BI130:BI284)),  2)</f>
        <v>0</v>
      </c>
      <c r="G41" s="100"/>
      <c r="H41" s="100"/>
      <c r="I41" s="101">
        <v>0</v>
      </c>
      <c r="J41" s="99">
        <f>0</f>
        <v>0</v>
      </c>
      <c r="L41" s="32"/>
    </row>
    <row r="42" spans="2:12" s="1" customFormat="1" ht="6.95" customHeight="1">
      <c r="B42" s="32"/>
      <c r="L42" s="32"/>
    </row>
    <row r="43" spans="2:12" s="1" customFormat="1" ht="25.35" customHeight="1">
      <c r="B43" s="32"/>
      <c r="C43" s="103"/>
      <c r="D43" s="104" t="s">
        <v>45</v>
      </c>
      <c r="E43" s="60"/>
      <c r="F43" s="60"/>
      <c r="G43" s="105" t="s">
        <v>46</v>
      </c>
      <c r="H43" s="106" t="s">
        <v>47</v>
      </c>
      <c r="I43" s="60"/>
      <c r="J43" s="107">
        <f>SUM(J34:J41)</f>
        <v>0</v>
      </c>
      <c r="K43" s="108"/>
      <c r="L43" s="32"/>
    </row>
    <row r="44" spans="2:12" s="1" customFormat="1" ht="14.45" customHeight="1">
      <c r="B44" s="32"/>
      <c r="L44" s="32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114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6" t="str">
        <f>E7</f>
        <v>Rekonštrukcia maštale D - Hydina</v>
      </c>
      <c r="F85" s="257"/>
      <c r="G85" s="257"/>
      <c r="H85" s="257"/>
      <c r="L85" s="32"/>
    </row>
    <row r="86" spans="2:12" ht="12" customHeight="1">
      <c r="B86" s="20"/>
      <c r="C86" s="27" t="s">
        <v>110</v>
      </c>
      <c r="L86" s="20"/>
    </row>
    <row r="87" spans="2:12" ht="16.5" customHeight="1">
      <c r="B87" s="20"/>
      <c r="E87" s="256" t="s">
        <v>111</v>
      </c>
      <c r="F87" s="237"/>
      <c r="G87" s="237"/>
      <c r="H87" s="237"/>
      <c r="L87" s="20"/>
    </row>
    <row r="88" spans="2:12" ht="12" customHeight="1">
      <c r="B88" s="20"/>
      <c r="C88" s="27" t="s">
        <v>112</v>
      </c>
      <c r="L88" s="20"/>
    </row>
    <row r="89" spans="2:12" s="1" customFormat="1" ht="16.5" customHeight="1">
      <c r="B89" s="32"/>
      <c r="E89" s="215" t="s">
        <v>248</v>
      </c>
      <c r="F89" s="258"/>
      <c r="G89" s="258"/>
      <c r="H89" s="258"/>
      <c r="L89" s="32"/>
    </row>
    <row r="90" spans="2:12" s="1" customFormat="1" ht="12" customHeight="1">
      <c r="B90" s="32"/>
      <c r="C90" s="27" t="s">
        <v>249</v>
      </c>
      <c r="L90" s="32"/>
    </row>
    <row r="91" spans="2:12" s="1" customFormat="1" ht="30" customHeight="1">
      <c r="B91" s="32"/>
      <c r="E91" s="209" t="str">
        <f>E13</f>
        <v>24-58a-01-02-05 - Zateplenie obodových stien + výplň otvorov prízenie a poschodie</v>
      </c>
      <c r="F91" s="258"/>
      <c r="G91" s="258"/>
      <c r="H91" s="258"/>
      <c r="L91" s="32"/>
    </row>
    <row r="92" spans="2:12" s="1" customFormat="1" ht="6.95" customHeight="1">
      <c r="B92" s="32"/>
      <c r="L92" s="32"/>
    </row>
    <row r="93" spans="2:12" s="1" customFormat="1" ht="12" customHeight="1">
      <c r="B93" s="32"/>
      <c r="C93" s="27" t="s">
        <v>19</v>
      </c>
      <c r="F93" s="25" t="str">
        <f>F16</f>
        <v xml:space="preserve"> </v>
      </c>
      <c r="I93" s="27" t="s">
        <v>21</v>
      </c>
      <c r="J93" s="55">
        <f>IF(J16="","",J16)</f>
        <v>45640</v>
      </c>
      <c r="L93" s="32"/>
    </row>
    <row r="94" spans="2:12" s="1" customFormat="1" ht="6.95" customHeight="1">
      <c r="B94" s="32"/>
      <c r="L94" s="32"/>
    </row>
    <row r="95" spans="2:12" s="1" customFormat="1" ht="25.7" customHeight="1">
      <c r="B95" s="32"/>
      <c r="C95" s="27" t="s">
        <v>22</v>
      </c>
      <c r="F95" s="25" t="str">
        <f>E19</f>
        <v>AGRIKA s.r.o.Tulská 19 Zvolen</v>
      </c>
      <c r="I95" s="27" t="s">
        <v>29</v>
      </c>
      <c r="J95" s="30" t="str">
        <f>E25</f>
        <v>HS partner s.r.o. Sielnica</v>
      </c>
      <c r="L95" s="32"/>
    </row>
    <row r="96" spans="2:12" s="1" customFormat="1" ht="15.2" customHeight="1">
      <c r="B96" s="32"/>
      <c r="C96" s="27" t="s">
        <v>27</v>
      </c>
      <c r="F96" s="25" t="str">
        <f>IF(E22="","",E22)</f>
        <v>Vyplň údaj</v>
      </c>
      <c r="I96" s="27" t="s">
        <v>32</v>
      </c>
      <c r="J96" s="30" t="str">
        <f>E28</f>
        <v>Ing. Miroslav Plevka</v>
      </c>
      <c r="L96" s="32"/>
    </row>
    <row r="97" spans="2:47" s="1" customFormat="1" ht="10.35" customHeight="1">
      <c r="B97" s="32"/>
      <c r="L97" s="32"/>
    </row>
    <row r="98" spans="2:47" s="1" customFormat="1" ht="29.25" customHeight="1">
      <c r="B98" s="32"/>
      <c r="C98" s="111" t="s">
        <v>115</v>
      </c>
      <c r="D98" s="103"/>
      <c r="E98" s="103"/>
      <c r="F98" s="103"/>
      <c r="G98" s="103"/>
      <c r="H98" s="103"/>
      <c r="I98" s="103"/>
      <c r="J98" s="112" t="s">
        <v>116</v>
      </c>
      <c r="K98" s="103"/>
      <c r="L98" s="32"/>
    </row>
    <row r="99" spans="2:47" s="1" customFormat="1" ht="10.35" customHeight="1">
      <c r="B99" s="32"/>
      <c r="L99" s="32"/>
    </row>
    <row r="100" spans="2:47" s="1" customFormat="1" ht="22.9" customHeight="1">
      <c r="B100" s="32"/>
      <c r="C100" s="113" t="s">
        <v>117</v>
      </c>
      <c r="J100" s="69">
        <f>J130</f>
        <v>0</v>
      </c>
      <c r="L100" s="32"/>
      <c r="AU100" s="17" t="s">
        <v>118</v>
      </c>
    </row>
    <row r="101" spans="2:47" s="8" customFormat="1" ht="24.95" customHeight="1">
      <c r="B101" s="114"/>
      <c r="D101" s="115" t="s">
        <v>119</v>
      </c>
      <c r="E101" s="116"/>
      <c r="F101" s="116"/>
      <c r="G101" s="116"/>
      <c r="H101" s="116"/>
      <c r="I101" s="116"/>
      <c r="J101" s="117">
        <f>J131</f>
        <v>0</v>
      </c>
      <c r="L101" s="114"/>
    </row>
    <row r="102" spans="2:47" s="9" customFormat="1" ht="19.899999999999999" customHeight="1">
      <c r="B102" s="118"/>
      <c r="D102" s="119" t="s">
        <v>255</v>
      </c>
      <c r="E102" s="120"/>
      <c r="F102" s="120"/>
      <c r="G102" s="120"/>
      <c r="H102" s="120"/>
      <c r="I102" s="120"/>
      <c r="J102" s="121">
        <f>J132</f>
        <v>0</v>
      </c>
      <c r="L102" s="118"/>
    </row>
    <row r="103" spans="2:47" s="9" customFormat="1" ht="19.899999999999999" customHeight="1">
      <c r="B103" s="118"/>
      <c r="D103" s="119" t="s">
        <v>120</v>
      </c>
      <c r="E103" s="120"/>
      <c r="F103" s="120"/>
      <c r="G103" s="120"/>
      <c r="H103" s="120"/>
      <c r="I103" s="120"/>
      <c r="J103" s="121">
        <f>J213</f>
        <v>0</v>
      </c>
      <c r="L103" s="118"/>
    </row>
    <row r="104" spans="2:47" s="9" customFormat="1" ht="19.899999999999999" customHeight="1">
      <c r="B104" s="118"/>
      <c r="D104" s="119" t="s">
        <v>256</v>
      </c>
      <c r="E104" s="120"/>
      <c r="F104" s="120"/>
      <c r="G104" s="120"/>
      <c r="H104" s="120"/>
      <c r="I104" s="120"/>
      <c r="J104" s="121">
        <f>J246</f>
        <v>0</v>
      </c>
      <c r="L104" s="118"/>
    </row>
    <row r="105" spans="2:47" s="8" customFormat="1" ht="24.95" customHeight="1">
      <c r="B105" s="114"/>
      <c r="D105" s="115" t="s">
        <v>121</v>
      </c>
      <c r="E105" s="116"/>
      <c r="F105" s="116"/>
      <c r="G105" s="116"/>
      <c r="H105" s="116"/>
      <c r="I105" s="116"/>
      <c r="J105" s="117">
        <f>J248</f>
        <v>0</v>
      </c>
      <c r="L105" s="114"/>
    </row>
    <row r="106" spans="2:47" s="9" customFormat="1" ht="19.899999999999999" customHeight="1">
      <c r="B106" s="118"/>
      <c r="D106" s="119" t="s">
        <v>258</v>
      </c>
      <c r="E106" s="120"/>
      <c r="F106" s="120"/>
      <c r="G106" s="120"/>
      <c r="H106" s="120"/>
      <c r="I106" s="120"/>
      <c r="J106" s="121">
        <f>J249</f>
        <v>0</v>
      </c>
      <c r="L106" s="118"/>
    </row>
    <row r="107" spans="2:47" s="1" customFormat="1" ht="21.75" customHeight="1">
      <c r="B107" s="32"/>
      <c r="L107" s="32"/>
    </row>
    <row r="108" spans="2:47" s="1" customFormat="1" ht="6.95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2"/>
    </row>
    <row r="112" spans="2:47" s="1" customFormat="1" ht="6.95" customHeight="1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32"/>
    </row>
    <row r="113" spans="2:12" s="1" customFormat="1" ht="24.95" customHeight="1">
      <c r="B113" s="32"/>
      <c r="C113" s="21" t="s">
        <v>124</v>
      </c>
      <c r="L113" s="32"/>
    </row>
    <row r="114" spans="2:12" s="1" customFormat="1" ht="6.95" customHeight="1">
      <c r="B114" s="32"/>
      <c r="L114" s="32"/>
    </row>
    <row r="115" spans="2:12" s="1" customFormat="1" ht="12" customHeight="1">
      <c r="B115" s="32"/>
      <c r="C115" s="27" t="s">
        <v>15</v>
      </c>
      <c r="L115" s="32"/>
    </row>
    <row r="116" spans="2:12" s="1" customFormat="1" ht="16.5" customHeight="1">
      <c r="B116" s="32"/>
      <c r="E116" s="256" t="str">
        <f>E7</f>
        <v>Rekonštrukcia maštale D - Hydina</v>
      </c>
      <c r="F116" s="257"/>
      <c r="G116" s="257"/>
      <c r="H116" s="257"/>
      <c r="L116" s="32"/>
    </row>
    <row r="117" spans="2:12" ht="12" customHeight="1">
      <c r="B117" s="20"/>
      <c r="C117" s="27" t="s">
        <v>110</v>
      </c>
      <c r="L117" s="20"/>
    </row>
    <row r="118" spans="2:12" ht="16.5" customHeight="1">
      <c r="B118" s="20"/>
      <c r="E118" s="256" t="s">
        <v>111</v>
      </c>
      <c r="F118" s="237"/>
      <c r="G118" s="237"/>
      <c r="H118" s="237"/>
      <c r="L118" s="20"/>
    </row>
    <row r="119" spans="2:12" ht="12" customHeight="1">
      <c r="B119" s="20"/>
      <c r="C119" s="27" t="s">
        <v>112</v>
      </c>
      <c r="L119" s="20"/>
    </row>
    <row r="120" spans="2:12" s="1" customFormat="1" ht="16.5" customHeight="1">
      <c r="B120" s="32"/>
      <c r="E120" s="215" t="s">
        <v>248</v>
      </c>
      <c r="F120" s="258"/>
      <c r="G120" s="258"/>
      <c r="H120" s="258"/>
      <c r="L120" s="32"/>
    </row>
    <row r="121" spans="2:12" s="1" customFormat="1" ht="12" customHeight="1">
      <c r="B121" s="32"/>
      <c r="C121" s="27" t="s">
        <v>249</v>
      </c>
      <c r="L121" s="32"/>
    </row>
    <row r="122" spans="2:12" s="1" customFormat="1" ht="30" customHeight="1">
      <c r="B122" s="32"/>
      <c r="E122" s="209" t="str">
        <f>E13</f>
        <v>24-58a-01-02-05 - Zateplenie obodových stien + výplň otvorov prízenie a poschodie</v>
      </c>
      <c r="F122" s="258"/>
      <c r="G122" s="258"/>
      <c r="H122" s="258"/>
      <c r="L122" s="32"/>
    </row>
    <row r="123" spans="2:12" s="1" customFormat="1" ht="6.95" customHeight="1">
      <c r="B123" s="32"/>
      <c r="L123" s="32"/>
    </row>
    <row r="124" spans="2:12" s="1" customFormat="1" ht="12" customHeight="1">
      <c r="B124" s="32"/>
      <c r="C124" s="27" t="s">
        <v>19</v>
      </c>
      <c r="F124" s="25" t="str">
        <f>F16</f>
        <v xml:space="preserve"> </v>
      </c>
      <c r="I124" s="27" t="s">
        <v>21</v>
      </c>
      <c r="J124" s="55">
        <f>IF(J16="","",J16)</f>
        <v>45640</v>
      </c>
      <c r="L124" s="32"/>
    </row>
    <row r="125" spans="2:12" s="1" customFormat="1" ht="6.95" customHeight="1">
      <c r="B125" s="32"/>
      <c r="L125" s="32"/>
    </row>
    <row r="126" spans="2:12" s="1" customFormat="1" ht="25.7" customHeight="1">
      <c r="B126" s="32"/>
      <c r="C126" s="27" t="s">
        <v>22</v>
      </c>
      <c r="F126" s="25" t="str">
        <f>E19</f>
        <v>AGRIKA s.r.o.Tulská 19 Zvolen</v>
      </c>
      <c r="I126" s="27" t="s">
        <v>29</v>
      </c>
      <c r="J126" s="30" t="str">
        <f>E25</f>
        <v>HS partner s.r.o. Sielnica</v>
      </c>
      <c r="L126" s="32"/>
    </row>
    <row r="127" spans="2:12" s="1" customFormat="1" ht="15.2" customHeight="1">
      <c r="B127" s="32"/>
      <c r="C127" s="27" t="s">
        <v>27</v>
      </c>
      <c r="F127" s="25" t="str">
        <f>IF(E22="","",E22)</f>
        <v>Vyplň údaj</v>
      </c>
      <c r="I127" s="27" t="s">
        <v>32</v>
      </c>
      <c r="J127" s="30" t="str">
        <f>E28</f>
        <v>Ing. Miroslav Plevka</v>
      </c>
      <c r="L127" s="32"/>
    </row>
    <row r="128" spans="2:12" s="1" customFormat="1" ht="10.35" customHeight="1">
      <c r="B128" s="32"/>
      <c r="L128" s="32"/>
    </row>
    <row r="129" spans="2:65" s="10" customFormat="1" ht="29.25" customHeight="1">
      <c r="B129" s="122"/>
      <c r="C129" s="123" t="s">
        <v>125</v>
      </c>
      <c r="D129" s="124" t="s">
        <v>60</v>
      </c>
      <c r="E129" s="124" t="s">
        <v>56</v>
      </c>
      <c r="F129" s="124" t="s">
        <v>57</v>
      </c>
      <c r="G129" s="124" t="s">
        <v>126</v>
      </c>
      <c r="H129" s="124" t="s">
        <v>127</v>
      </c>
      <c r="I129" s="124" t="s">
        <v>128</v>
      </c>
      <c r="J129" s="125" t="s">
        <v>116</v>
      </c>
      <c r="K129" s="126" t="s">
        <v>129</v>
      </c>
      <c r="L129" s="122"/>
      <c r="M129" s="62" t="s">
        <v>1</v>
      </c>
      <c r="N129" s="63" t="s">
        <v>39</v>
      </c>
      <c r="O129" s="63" t="s">
        <v>130</v>
      </c>
      <c r="P129" s="63" t="s">
        <v>131</v>
      </c>
      <c r="Q129" s="63" t="s">
        <v>132</v>
      </c>
      <c r="R129" s="63" t="s">
        <v>133</v>
      </c>
      <c r="S129" s="63" t="s">
        <v>134</v>
      </c>
      <c r="T129" s="64" t="s">
        <v>135</v>
      </c>
    </row>
    <row r="130" spans="2:65" s="1" customFormat="1" ht="22.9" customHeight="1">
      <c r="B130" s="32"/>
      <c r="C130" s="67" t="s">
        <v>117</v>
      </c>
      <c r="J130" s="127">
        <f>BK130</f>
        <v>0</v>
      </c>
      <c r="L130" s="32"/>
      <c r="M130" s="65"/>
      <c r="N130" s="56"/>
      <c r="O130" s="56"/>
      <c r="P130" s="128">
        <f>P131+P248</f>
        <v>0</v>
      </c>
      <c r="Q130" s="56"/>
      <c r="R130" s="128">
        <f>R131+R248</f>
        <v>31.028094309999997</v>
      </c>
      <c r="S130" s="56"/>
      <c r="T130" s="129">
        <f>T131+T248</f>
        <v>0</v>
      </c>
      <c r="AT130" s="17" t="s">
        <v>74</v>
      </c>
      <c r="AU130" s="17" t="s">
        <v>118</v>
      </c>
      <c r="BK130" s="130">
        <f>BK131+BK248</f>
        <v>0</v>
      </c>
    </row>
    <row r="131" spans="2:65" s="11" customFormat="1" ht="25.9" customHeight="1">
      <c r="B131" s="131"/>
      <c r="D131" s="132" t="s">
        <v>74</v>
      </c>
      <c r="E131" s="133" t="s">
        <v>136</v>
      </c>
      <c r="F131" s="133" t="s">
        <v>137</v>
      </c>
      <c r="I131" s="134"/>
      <c r="J131" s="135">
        <f>BK131</f>
        <v>0</v>
      </c>
      <c r="L131" s="131"/>
      <c r="M131" s="136"/>
      <c r="P131" s="137">
        <f>P132+P213+P246</f>
        <v>0</v>
      </c>
      <c r="R131" s="137">
        <f>R132+R213+R246</f>
        <v>27.680183909999997</v>
      </c>
      <c r="T131" s="138">
        <f>T132+T213+T246</f>
        <v>0</v>
      </c>
      <c r="AR131" s="132" t="s">
        <v>82</v>
      </c>
      <c r="AT131" s="139" t="s">
        <v>74</v>
      </c>
      <c r="AU131" s="139" t="s">
        <v>75</v>
      </c>
      <c r="AY131" s="132" t="s">
        <v>138</v>
      </c>
      <c r="BK131" s="140">
        <f>BK132+BK213+BK246</f>
        <v>0</v>
      </c>
    </row>
    <row r="132" spans="2:65" s="11" customFormat="1" ht="22.9" customHeight="1">
      <c r="B132" s="131"/>
      <c r="D132" s="132" t="s">
        <v>74</v>
      </c>
      <c r="E132" s="141" t="s">
        <v>176</v>
      </c>
      <c r="F132" s="141" t="s">
        <v>314</v>
      </c>
      <c r="I132" s="134"/>
      <c r="J132" s="142">
        <f>BK132</f>
        <v>0</v>
      </c>
      <c r="L132" s="131"/>
      <c r="M132" s="136"/>
      <c r="P132" s="137">
        <f>SUM(P133:P212)</f>
        <v>0</v>
      </c>
      <c r="R132" s="137">
        <f>SUM(R133:R212)</f>
        <v>9.2616774900000003</v>
      </c>
      <c r="T132" s="138">
        <f>SUM(T133:T212)</f>
        <v>0</v>
      </c>
      <c r="AR132" s="132" t="s">
        <v>82</v>
      </c>
      <c r="AT132" s="139" t="s">
        <v>74</v>
      </c>
      <c r="AU132" s="139" t="s">
        <v>82</v>
      </c>
      <c r="AY132" s="132" t="s">
        <v>138</v>
      </c>
      <c r="BK132" s="140">
        <f>SUM(BK133:BK212)</f>
        <v>0</v>
      </c>
    </row>
    <row r="133" spans="2:65" s="1" customFormat="1" ht="24.2" customHeight="1">
      <c r="B133" s="143"/>
      <c r="C133" s="144" t="s">
        <v>82</v>
      </c>
      <c r="D133" s="144" t="s">
        <v>141</v>
      </c>
      <c r="E133" s="145" t="s">
        <v>851</v>
      </c>
      <c r="F133" s="146" t="s">
        <v>852</v>
      </c>
      <c r="G133" s="147" t="s">
        <v>144</v>
      </c>
      <c r="H133" s="148">
        <v>329.25900000000001</v>
      </c>
      <c r="I133" s="149"/>
      <c r="J133" s="150">
        <f>ROUND(I133*H133,2)</f>
        <v>0</v>
      </c>
      <c r="K133" s="151"/>
      <c r="L133" s="32"/>
      <c r="M133" s="152" t="s">
        <v>1</v>
      </c>
      <c r="N133" s="153" t="s">
        <v>41</v>
      </c>
      <c r="P133" s="154">
        <f>O133*H133</f>
        <v>0</v>
      </c>
      <c r="Q133" s="154">
        <v>4.0000000000000002E-4</v>
      </c>
      <c r="R133" s="154">
        <f>Q133*H133</f>
        <v>0.1317036</v>
      </c>
      <c r="S133" s="154">
        <v>0</v>
      </c>
      <c r="T133" s="155">
        <f>S133*H133</f>
        <v>0</v>
      </c>
      <c r="AR133" s="156" t="s">
        <v>145</v>
      </c>
      <c r="AT133" s="156" t="s">
        <v>141</v>
      </c>
      <c r="AU133" s="156" t="s">
        <v>88</v>
      </c>
      <c r="AY133" s="17" t="s">
        <v>138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7" t="s">
        <v>88</v>
      </c>
      <c r="BK133" s="157">
        <f>ROUND(I133*H133,2)</f>
        <v>0</v>
      </c>
      <c r="BL133" s="17" t="s">
        <v>145</v>
      </c>
      <c r="BM133" s="156" t="s">
        <v>853</v>
      </c>
    </row>
    <row r="134" spans="2:65" s="12" customFormat="1" ht="11.25">
      <c r="B134" s="158"/>
      <c r="D134" s="159" t="s">
        <v>147</v>
      </c>
      <c r="E134" s="160" t="s">
        <v>1</v>
      </c>
      <c r="F134" s="161" t="s">
        <v>854</v>
      </c>
      <c r="H134" s="162">
        <v>356.99099999999999</v>
      </c>
      <c r="I134" s="163"/>
      <c r="L134" s="158"/>
      <c r="M134" s="164"/>
      <c r="T134" s="165"/>
      <c r="AT134" s="160" t="s">
        <v>147</v>
      </c>
      <c r="AU134" s="160" t="s">
        <v>88</v>
      </c>
      <c r="AV134" s="12" t="s">
        <v>88</v>
      </c>
      <c r="AW134" s="12" t="s">
        <v>31</v>
      </c>
      <c r="AX134" s="12" t="s">
        <v>75</v>
      </c>
      <c r="AY134" s="160" t="s">
        <v>138</v>
      </c>
    </row>
    <row r="135" spans="2:65" s="14" customFormat="1" ht="11.25">
      <c r="B135" s="173"/>
      <c r="D135" s="159" t="s">
        <v>147</v>
      </c>
      <c r="E135" s="174" t="s">
        <v>1</v>
      </c>
      <c r="F135" s="175" t="s">
        <v>855</v>
      </c>
      <c r="H135" s="174" t="s">
        <v>1</v>
      </c>
      <c r="I135" s="176"/>
      <c r="L135" s="173"/>
      <c r="M135" s="177"/>
      <c r="T135" s="178"/>
      <c r="AT135" s="174" t="s">
        <v>147</v>
      </c>
      <c r="AU135" s="174" t="s">
        <v>88</v>
      </c>
      <c r="AV135" s="14" t="s">
        <v>82</v>
      </c>
      <c r="AW135" s="14" t="s">
        <v>31</v>
      </c>
      <c r="AX135" s="14" t="s">
        <v>75</v>
      </c>
      <c r="AY135" s="174" t="s">
        <v>138</v>
      </c>
    </row>
    <row r="136" spans="2:65" s="12" customFormat="1" ht="11.25">
      <c r="B136" s="158"/>
      <c r="D136" s="159" t="s">
        <v>147</v>
      </c>
      <c r="E136" s="160" t="s">
        <v>1</v>
      </c>
      <c r="F136" s="161" t="s">
        <v>856</v>
      </c>
      <c r="H136" s="162">
        <v>-1.397</v>
      </c>
      <c r="I136" s="163"/>
      <c r="L136" s="158"/>
      <c r="M136" s="164"/>
      <c r="T136" s="165"/>
      <c r="AT136" s="160" t="s">
        <v>147</v>
      </c>
      <c r="AU136" s="160" t="s">
        <v>88</v>
      </c>
      <c r="AV136" s="12" t="s">
        <v>88</v>
      </c>
      <c r="AW136" s="12" t="s">
        <v>31</v>
      </c>
      <c r="AX136" s="12" t="s">
        <v>75</v>
      </c>
      <c r="AY136" s="160" t="s">
        <v>138</v>
      </c>
    </row>
    <row r="137" spans="2:65" s="12" customFormat="1" ht="11.25">
      <c r="B137" s="158"/>
      <c r="D137" s="159" t="s">
        <v>147</v>
      </c>
      <c r="E137" s="160" t="s">
        <v>1</v>
      </c>
      <c r="F137" s="161" t="s">
        <v>857</v>
      </c>
      <c r="H137" s="162">
        <v>-21.297999999999998</v>
      </c>
      <c r="I137" s="163"/>
      <c r="L137" s="158"/>
      <c r="M137" s="164"/>
      <c r="T137" s="165"/>
      <c r="AT137" s="160" t="s">
        <v>147</v>
      </c>
      <c r="AU137" s="160" t="s">
        <v>88</v>
      </c>
      <c r="AV137" s="12" t="s">
        <v>88</v>
      </c>
      <c r="AW137" s="12" t="s">
        <v>31</v>
      </c>
      <c r="AX137" s="12" t="s">
        <v>75</v>
      </c>
      <c r="AY137" s="160" t="s">
        <v>138</v>
      </c>
    </row>
    <row r="138" spans="2:65" s="12" customFormat="1" ht="11.25">
      <c r="B138" s="158"/>
      <c r="D138" s="159" t="s">
        <v>147</v>
      </c>
      <c r="E138" s="160" t="s">
        <v>1</v>
      </c>
      <c r="F138" s="161" t="s">
        <v>858</v>
      </c>
      <c r="H138" s="162">
        <v>-17.748000000000001</v>
      </c>
      <c r="I138" s="163"/>
      <c r="L138" s="158"/>
      <c r="M138" s="164"/>
      <c r="T138" s="165"/>
      <c r="AT138" s="160" t="s">
        <v>147</v>
      </c>
      <c r="AU138" s="160" t="s">
        <v>88</v>
      </c>
      <c r="AV138" s="12" t="s">
        <v>88</v>
      </c>
      <c r="AW138" s="12" t="s">
        <v>31</v>
      </c>
      <c r="AX138" s="12" t="s">
        <v>75</v>
      </c>
      <c r="AY138" s="160" t="s">
        <v>138</v>
      </c>
    </row>
    <row r="139" spans="2:65" s="13" customFormat="1" ht="11.25">
      <c r="B139" s="166"/>
      <c r="D139" s="159" t="s">
        <v>147</v>
      </c>
      <c r="E139" s="167" t="s">
        <v>1</v>
      </c>
      <c r="F139" s="168" t="s">
        <v>150</v>
      </c>
      <c r="H139" s="169">
        <v>316.548</v>
      </c>
      <c r="I139" s="170"/>
      <c r="L139" s="166"/>
      <c r="M139" s="171"/>
      <c r="T139" s="172"/>
      <c r="AT139" s="167" t="s">
        <v>147</v>
      </c>
      <c r="AU139" s="167" t="s">
        <v>88</v>
      </c>
      <c r="AV139" s="13" t="s">
        <v>95</v>
      </c>
      <c r="AW139" s="13" t="s">
        <v>31</v>
      </c>
      <c r="AX139" s="13" t="s">
        <v>75</v>
      </c>
      <c r="AY139" s="167" t="s">
        <v>138</v>
      </c>
    </row>
    <row r="140" spans="2:65" s="12" customFormat="1" ht="11.25">
      <c r="B140" s="158"/>
      <c r="D140" s="159" t="s">
        <v>147</v>
      </c>
      <c r="E140" s="160" t="s">
        <v>1</v>
      </c>
      <c r="F140" s="161" t="s">
        <v>859</v>
      </c>
      <c r="H140" s="162">
        <v>-3.867</v>
      </c>
      <c r="I140" s="163"/>
      <c r="L140" s="158"/>
      <c r="M140" s="164"/>
      <c r="T140" s="165"/>
      <c r="AT140" s="160" t="s">
        <v>147</v>
      </c>
      <c r="AU140" s="160" t="s">
        <v>88</v>
      </c>
      <c r="AV140" s="12" t="s">
        <v>88</v>
      </c>
      <c r="AW140" s="12" t="s">
        <v>31</v>
      </c>
      <c r="AX140" s="12" t="s">
        <v>75</v>
      </c>
      <c r="AY140" s="160" t="s">
        <v>138</v>
      </c>
    </row>
    <row r="141" spans="2:65" s="12" customFormat="1" ht="11.25">
      <c r="B141" s="158"/>
      <c r="D141" s="159" t="s">
        <v>147</v>
      </c>
      <c r="E141" s="160" t="s">
        <v>1</v>
      </c>
      <c r="F141" s="161" t="s">
        <v>860</v>
      </c>
      <c r="H141" s="162">
        <v>-4.4459999999999997</v>
      </c>
      <c r="I141" s="163"/>
      <c r="L141" s="158"/>
      <c r="M141" s="164"/>
      <c r="T141" s="165"/>
      <c r="AT141" s="160" t="s">
        <v>147</v>
      </c>
      <c r="AU141" s="160" t="s">
        <v>88</v>
      </c>
      <c r="AV141" s="12" t="s">
        <v>88</v>
      </c>
      <c r="AW141" s="12" t="s">
        <v>31</v>
      </c>
      <c r="AX141" s="12" t="s">
        <v>75</v>
      </c>
      <c r="AY141" s="160" t="s">
        <v>138</v>
      </c>
    </row>
    <row r="142" spans="2:65" s="12" customFormat="1" ht="11.25">
      <c r="B142" s="158"/>
      <c r="D142" s="159" t="s">
        <v>147</v>
      </c>
      <c r="E142" s="160" t="s">
        <v>1</v>
      </c>
      <c r="F142" s="161" t="s">
        <v>861</v>
      </c>
      <c r="H142" s="162">
        <v>-2.62</v>
      </c>
      <c r="I142" s="163"/>
      <c r="L142" s="158"/>
      <c r="M142" s="164"/>
      <c r="T142" s="165"/>
      <c r="AT142" s="160" t="s">
        <v>147</v>
      </c>
      <c r="AU142" s="160" t="s">
        <v>88</v>
      </c>
      <c r="AV142" s="12" t="s">
        <v>88</v>
      </c>
      <c r="AW142" s="12" t="s">
        <v>31</v>
      </c>
      <c r="AX142" s="12" t="s">
        <v>75</v>
      </c>
      <c r="AY142" s="160" t="s">
        <v>138</v>
      </c>
    </row>
    <row r="143" spans="2:65" s="12" customFormat="1" ht="11.25">
      <c r="B143" s="158"/>
      <c r="D143" s="159" t="s">
        <v>147</v>
      </c>
      <c r="E143" s="160" t="s">
        <v>1</v>
      </c>
      <c r="F143" s="161" t="s">
        <v>862</v>
      </c>
      <c r="H143" s="162">
        <v>-2.7519999999999998</v>
      </c>
      <c r="I143" s="163"/>
      <c r="L143" s="158"/>
      <c r="M143" s="164"/>
      <c r="T143" s="165"/>
      <c r="AT143" s="160" t="s">
        <v>147</v>
      </c>
      <c r="AU143" s="160" t="s">
        <v>88</v>
      </c>
      <c r="AV143" s="12" t="s">
        <v>88</v>
      </c>
      <c r="AW143" s="12" t="s">
        <v>31</v>
      </c>
      <c r="AX143" s="12" t="s">
        <v>75</v>
      </c>
      <c r="AY143" s="160" t="s">
        <v>138</v>
      </c>
    </row>
    <row r="144" spans="2:65" s="12" customFormat="1" ht="11.25">
      <c r="B144" s="158"/>
      <c r="D144" s="159" t="s">
        <v>147</v>
      </c>
      <c r="E144" s="160" t="s">
        <v>1</v>
      </c>
      <c r="F144" s="161" t="s">
        <v>863</v>
      </c>
      <c r="H144" s="162">
        <v>-2.7519999999999998</v>
      </c>
      <c r="I144" s="163"/>
      <c r="L144" s="158"/>
      <c r="M144" s="164"/>
      <c r="T144" s="165"/>
      <c r="AT144" s="160" t="s">
        <v>147</v>
      </c>
      <c r="AU144" s="160" t="s">
        <v>88</v>
      </c>
      <c r="AV144" s="12" t="s">
        <v>88</v>
      </c>
      <c r="AW144" s="12" t="s">
        <v>31</v>
      </c>
      <c r="AX144" s="12" t="s">
        <v>75</v>
      </c>
      <c r="AY144" s="160" t="s">
        <v>138</v>
      </c>
    </row>
    <row r="145" spans="2:65" s="12" customFormat="1" ht="11.25">
      <c r="B145" s="158"/>
      <c r="D145" s="159" t="s">
        <v>147</v>
      </c>
      <c r="E145" s="160" t="s">
        <v>1</v>
      </c>
      <c r="F145" s="161" t="s">
        <v>864</v>
      </c>
      <c r="H145" s="162">
        <v>-4.4459999999999997</v>
      </c>
      <c r="I145" s="163"/>
      <c r="L145" s="158"/>
      <c r="M145" s="164"/>
      <c r="T145" s="165"/>
      <c r="AT145" s="160" t="s">
        <v>147</v>
      </c>
      <c r="AU145" s="160" t="s">
        <v>88</v>
      </c>
      <c r="AV145" s="12" t="s">
        <v>88</v>
      </c>
      <c r="AW145" s="12" t="s">
        <v>31</v>
      </c>
      <c r="AX145" s="12" t="s">
        <v>75</v>
      </c>
      <c r="AY145" s="160" t="s">
        <v>138</v>
      </c>
    </row>
    <row r="146" spans="2:65" s="13" customFormat="1" ht="11.25">
      <c r="B146" s="166"/>
      <c r="D146" s="159" t="s">
        <v>147</v>
      </c>
      <c r="E146" s="167" t="s">
        <v>1</v>
      </c>
      <c r="F146" s="168" t="s">
        <v>150</v>
      </c>
      <c r="H146" s="169">
        <v>-20.882999999999996</v>
      </c>
      <c r="I146" s="170"/>
      <c r="L146" s="166"/>
      <c r="M146" s="171"/>
      <c r="T146" s="172"/>
      <c r="AT146" s="167" t="s">
        <v>147</v>
      </c>
      <c r="AU146" s="167" t="s">
        <v>88</v>
      </c>
      <c r="AV146" s="13" t="s">
        <v>95</v>
      </c>
      <c r="AW146" s="13" t="s">
        <v>31</v>
      </c>
      <c r="AX146" s="13" t="s">
        <v>75</v>
      </c>
      <c r="AY146" s="167" t="s">
        <v>138</v>
      </c>
    </row>
    <row r="147" spans="2:65" s="12" customFormat="1" ht="11.25">
      <c r="B147" s="158"/>
      <c r="D147" s="159" t="s">
        <v>147</v>
      </c>
      <c r="E147" s="160" t="s">
        <v>1</v>
      </c>
      <c r="F147" s="161" t="s">
        <v>865</v>
      </c>
      <c r="H147" s="162">
        <v>0.752</v>
      </c>
      <c r="I147" s="163"/>
      <c r="L147" s="158"/>
      <c r="M147" s="164"/>
      <c r="T147" s="165"/>
      <c r="AT147" s="160" t="s">
        <v>147</v>
      </c>
      <c r="AU147" s="160" t="s">
        <v>88</v>
      </c>
      <c r="AV147" s="12" t="s">
        <v>88</v>
      </c>
      <c r="AW147" s="12" t="s">
        <v>31</v>
      </c>
      <c r="AX147" s="12" t="s">
        <v>75</v>
      </c>
      <c r="AY147" s="160" t="s">
        <v>138</v>
      </c>
    </row>
    <row r="148" spans="2:65" s="12" customFormat="1" ht="11.25">
      <c r="B148" s="158"/>
      <c r="D148" s="159" t="s">
        <v>147</v>
      </c>
      <c r="E148" s="160" t="s">
        <v>1</v>
      </c>
      <c r="F148" s="161" t="s">
        <v>866</v>
      </c>
      <c r="H148" s="162">
        <v>13.247999999999999</v>
      </c>
      <c r="I148" s="163"/>
      <c r="L148" s="158"/>
      <c r="M148" s="164"/>
      <c r="T148" s="165"/>
      <c r="AT148" s="160" t="s">
        <v>147</v>
      </c>
      <c r="AU148" s="160" t="s">
        <v>88</v>
      </c>
      <c r="AV148" s="12" t="s">
        <v>88</v>
      </c>
      <c r="AW148" s="12" t="s">
        <v>31</v>
      </c>
      <c r="AX148" s="12" t="s">
        <v>75</v>
      </c>
      <c r="AY148" s="160" t="s">
        <v>138</v>
      </c>
    </row>
    <row r="149" spans="2:65" s="12" customFormat="1" ht="11.25">
      <c r="B149" s="158"/>
      <c r="D149" s="159" t="s">
        <v>147</v>
      </c>
      <c r="E149" s="160" t="s">
        <v>1</v>
      </c>
      <c r="F149" s="161" t="s">
        <v>867</v>
      </c>
      <c r="H149" s="162">
        <v>11.04</v>
      </c>
      <c r="I149" s="163"/>
      <c r="L149" s="158"/>
      <c r="M149" s="164"/>
      <c r="T149" s="165"/>
      <c r="AT149" s="160" t="s">
        <v>147</v>
      </c>
      <c r="AU149" s="160" t="s">
        <v>88</v>
      </c>
      <c r="AV149" s="12" t="s">
        <v>88</v>
      </c>
      <c r="AW149" s="12" t="s">
        <v>31</v>
      </c>
      <c r="AX149" s="12" t="s">
        <v>75</v>
      </c>
      <c r="AY149" s="160" t="s">
        <v>138</v>
      </c>
    </row>
    <row r="150" spans="2:65" s="13" customFormat="1" ht="11.25">
      <c r="B150" s="166"/>
      <c r="D150" s="159" t="s">
        <v>147</v>
      </c>
      <c r="E150" s="167" t="s">
        <v>1</v>
      </c>
      <c r="F150" s="168" t="s">
        <v>150</v>
      </c>
      <c r="H150" s="169">
        <v>25.04</v>
      </c>
      <c r="I150" s="170"/>
      <c r="L150" s="166"/>
      <c r="M150" s="171"/>
      <c r="T150" s="172"/>
      <c r="AT150" s="167" t="s">
        <v>147</v>
      </c>
      <c r="AU150" s="167" t="s">
        <v>88</v>
      </c>
      <c r="AV150" s="13" t="s">
        <v>95</v>
      </c>
      <c r="AW150" s="13" t="s">
        <v>31</v>
      </c>
      <c r="AX150" s="13" t="s">
        <v>75</v>
      </c>
      <c r="AY150" s="167" t="s">
        <v>138</v>
      </c>
    </row>
    <row r="151" spans="2:65" s="12" customFormat="1" ht="11.25">
      <c r="B151" s="158"/>
      <c r="D151" s="159" t="s">
        <v>147</v>
      </c>
      <c r="E151" s="160" t="s">
        <v>1</v>
      </c>
      <c r="F151" s="161" t="s">
        <v>868</v>
      </c>
      <c r="H151" s="162">
        <v>1.228</v>
      </c>
      <c r="I151" s="163"/>
      <c r="L151" s="158"/>
      <c r="M151" s="164"/>
      <c r="T151" s="165"/>
      <c r="AT151" s="160" t="s">
        <v>147</v>
      </c>
      <c r="AU151" s="160" t="s">
        <v>88</v>
      </c>
      <c r="AV151" s="12" t="s">
        <v>88</v>
      </c>
      <c r="AW151" s="12" t="s">
        <v>31</v>
      </c>
      <c r="AX151" s="12" t="s">
        <v>75</v>
      </c>
      <c r="AY151" s="160" t="s">
        <v>138</v>
      </c>
    </row>
    <row r="152" spans="2:65" s="12" customFormat="1" ht="11.25">
      <c r="B152" s="158"/>
      <c r="D152" s="159" t="s">
        <v>147</v>
      </c>
      <c r="E152" s="160" t="s">
        <v>1</v>
      </c>
      <c r="F152" s="161" t="s">
        <v>869</v>
      </c>
      <c r="H152" s="162">
        <v>2.036</v>
      </c>
      <c r="I152" s="163"/>
      <c r="L152" s="158"/>
      <c r="M152" s="164"/>
      <c r="T152" s="165"/>
      <c r="AT152" s="160" t="s">
        <v>147</v>
      </c>
      <c r="AU152" s="160" t="s">
        <v>88</v>
      </c>
      <c r="AV152" s="12" t="s">
        <v>88</v>
      </c>
      <c r="AW152" s="12" t="s">
        <v>31</v>
      </c>
      <c r="AX152" s="12" t="s">
        <v>75</v>
      </c>
      <c r="AY152" s="160" t="s">
        <v>138</v>
      </c>
    </row>
    <row r="153" spans="2:65" s="12" customFormat="1" ht="11.25">
      <c r="B153" s="158"/>
      <c r="D153" s="159" t="s">
        <v>147</v>
      </c>
      <c r="E153" s="160" t="s">
        <v>1</v>
      </c>
      <c r="F153" s="161" t="s">
        <v>870</v>
      </c>
      <c r="H153" s="162">
        <v>1.0580000000000001</v>
      </c>
      <c r="I153" s="163"/>
      <c r="L153" s="158"/>
      <c r="M153" s="164"/>
      <c r="T153" s="165"/>
      <c r="AT153" s="160" t="s">
        <v>147</v>
      </c>
      <c r="AU153" s="160" t="s">
        <v>88</v>
      </c>
      <c r="AV153" s="12" t="s">
        <v>88</v>
      </c>
      <c r="AW153" s="12" t="s">
        <v>31</v>
      </c>
      <c r="AX153" s="12" t="s">
        <v>75</v>
      </c>
      <c r="AY153" s="160" t="s">
        <v>138</v>
      </c>
    </row>
    <row r="154" spans="2:65" s="12" customFormat="1" ht="11.25">
      <c r="B154" s="158"/>
      <c r="D154" s="159" t="s">
        <v>147</v>
      </c>
      <c r="E154" s="160" t="s">
        <v>1</v>
      </c>
      <c r="F154" s="161" t="s">
        <v>871</v>
      </c>
      <c r="H154" s="162">
        <v>1.0980000000000001</v>
      </c>
      <c r="I154" s="163"/>
      <c r="L154" s="158"/>
      <c r="M154" s="164"/>
      <c r="T154" s="165"/>
      <c r="AT154" s="160" t="s">
        <v>147</v>
      </c>
      <c r="AU154" s="160" t="s">
        <v>88</v>
      </c>
      <c r="AV154" s="12" t="s">
        <v>88</v>
      </c>
      <c r="AW154" s="12" t="s">
        <v>31</v>
      </c>
      <c r="AX154" s="12" t="s">
        <v>75</v>
      </c>
      <c r="AY154" s="160" t="s">
        <v>138</v>
      </c>
    </row>
    <row r="155" spans="2:65" s="12" customFormat="1" ht="11.25">
      <c r="B155" s="158"/>
      <c r="D155" s="159" t="s">
        <v>147</v>
      </c>
      <c r="E155" s="160" t="s">
        <v>1</v>
      </c>
      <c r="F155" s="161" t="s">
        <v>872</v>
      </c>
      <c r="H155" s="162">
        <v>1.0980000000000001</v>
      </c>
      <c r="I155" s="163"/>
      <c r="L155" s="158"/>
      <c r="M155" s="164"/>
      <c r="T155" s="165"/>
      <c r="AT155" s="160" t="s">
        <v>147</v>
      </c>
      <c r="AU155" s="160" t="s">
        <v>88</v>
      </c>
      <c r="AV155" s="12" t="s">
        <v>88</v>
      </c>
      <c r="AW155" s="12" t="s">
        <v>31</v>
      </c>
      <c r="AX155" s="12" t="s">
        <v>75</v>
      </c>
      <c r="AY155" s="160" t="s">
        <v>138</v>
      </c>
    </row>
    <row r="156" spans="2:65" s="12" customFormat="1" ht="11.25">
      <c r="B156" s="158"/>
      <c r="D156" s="159" t="s">
        <v>147</v>
      </c>
      <c r="E156" s="160" t="s">
        <v>1</v>
      </c>
      <c r="F156" s="161" t="s">
        <v>873</v>
      </c>
      <c r="H156" s="162">
        <v>2.036</v>
      </c>
      <c r="I156" s="163"/>
      <c r="L156" s="158"/>
      <c r="M156" s="164"/>
      <c r="T156" s="165"/>
      <c r="AT156" s="160" t="s">
        <v>147</v>
      </c>
      <c r="AU156" s="160" t="s">
        <v>88</v>
      </c>
      <c r="AV156" s="12" t="s">
        <v>88</v>
      </c>
      <c r="AW156" s="12" t="s">
        <v>31</v>
      </c>
      <c r="AX156" s="12" t="s">
        <v>75</v>
      </c>
      <c r="AY156" s="160" t="s">
        <v>138</v>
      </c>
    </row>
    <row r="157" spans="2:65" s="13" customFormat="1" ht="11.25">
      <c r="B157" s="166"/>
      <c r="D157" s="159" t="s">
        <v>147</v>
      </c>
      <c r="E157" s="167" t="s">
        <v>1</v>
      </c>
      <c r="F157" s="168" t="s">
        <v>150</v>
      </c>
      <c r="H157" s="169">
        <v>8.5540000000000003</v>
      </c>
      <c r="I157" s="170"/>
      <c r="L157" s="166"/>
      <c r="M157" s="171"/>
      <c r="T157" s="172"/>
      <c r="AT157" s="167" t="s">
        <v>147</v>
      </c>
      <c r="AU157" s="167" t="s">
        <v>88</v>
      </c>
      <c r="AV157" s="13" t="s">
        <v>95</v>
      </c>
      <c r="AW157" s="13" t="s">
        <v>31</v>
      </c>
      <c r="AX157" s="13" t="s">
        <v>75</v>
      </c>
      <c r="AY157" s="167" t="s">
        <v>138</v>
      </c>
    </row>
    <row r="158" spans="2:65" s="15" customFormat="1" ht="11.25">
      <c r="B158" s="182"/>
      <c r="D158" s="159" t="s">
        <v>147</v>
      </c>
      <c r="E158" s="183" t="s">
        <v>1</v>
      </c>
      <c r="F158" s="184" t="s">
        <v>269</v>
      </c>
      <c r="H158" s="185">
        <v>329.25899999999996</v>
      </c>
      <c r="I158" s="186"/>
      <c r="L158" s="182"/>
      <c r="M158" s="187"/>
      <c r="T158" s="188"/>
      <c r="AT158" s="183" t="s">
        <v>147</v>
      </c>
      <c r="AU158" s="183" t="s">
        <v>88</v>
      </c>
      <c r="AV158" s="15" t="s">
        <v>145</v>
      </c>
      <c r="AW158" s="15" t="s">
        <v>31</v>
      </c>
      <c r="AX158" s="15" t="s">
        <v>82</v>
      </c>
      <c r="AY158" s="183" t="s">
        <v>138</v>
      </c>
    </row>
    <row r="159" spans="2:65" s="1" customFormat="1" ht="24.2" customHeight="1">
      <c r="B159" s="143"/>
      <c r="C159" s="144" t="s">
        <v>88</v>
      </c>
      <c r="D159" s="144" t="s">
        <v>141</v>
      </c>
      <c r="E159" s="145" t="s">
        <v>874</v>
      </c>
      <c r="F159" s="146" t="s">
        <v>875</v>
      </c>
      <c r="G159" s="147" t="s">
        <v>144</v>
      </c>
      <c r="H159" s="148">
        <v>329.25900000000001</v>
      </c>
      <c r="I159" s="149"/>
      <c r="J159" s="150">
        <f>ROUND(I159*H159,2)</f>
        <v>0</v>
      </c>
      <c r="K159" s="151"/>
      <c r="L159" s="32"/>
      <c r="M159" s="152" t="s">
        <v>1</v>
      </c>
      <c r="N159" s="153" t="s">
        <v>41</v>
      </c>
      <c r="P159" s="154">
        <f>O159*H159</f>
        <v>0</v>
      </c>
      <c r="Q159" s="154">
        <v>3.2200000000000002E-3</v>
      </c>
      <c r="R159" s="154">
        <f>Q159*H159</f>
        <v>1.0602139800000001</v>
      </c>
      <c r="S159" s="154">
        <v>0</v>
      </c>
      <c r="T159" s="155">
        <f>S159*H159</f>
        <v>0</v>
      </c>
      <c r="AR159" s="156" t="s">
        <v>145</v>
      </c>
      <c r="AT159" s="156" t="s">
        <v>141</v>
      </c>
      <c r="AU159" s="156" t="s">
        <v>88</v>
      </c>
      <c r="AY159" s="17" t="s">
        <v>138</v>
      </c>
      <c r="BE159" s="157">
        <f>IF(N159="základná",J159,0)</f>
        <v>0</v>
      </c>
      <c r="BF159" s="157">
        <f>IF(N159="znížená",J159,0)</f>
        <v>0</v>
      </c>
      <c r="BG159" s="157">
        <f>IF(N159="zákl. prenesená",J159,0)</f>
        <v>0</v>
      </c>
      <c r="BH159" s="157">
        <f>IF(N159="zníž. prenesená",J159,0)</f>
        <v>0</v>
      </c>
      <c r="BI159" s="157">
        <f>IF(N159="nulová",J159,0)</f>
        <v>0</v>
      </c>
      <c r="BJ159" s="17" t="s">
        <v>88</v>
      </c>
      <c r="BK159" s="157">
        <f>ROUND(I159*H159,2)</f>
        <v>0</v>
      </c>
      <c r="BL159" s="17" t="s">
        <v>145</v>
      </c>
      <c r="BM159" s="156" t="s">
        <v>876</v>
      </c>
    </row>
    <row r="160" spans="2:65" s="12" customFormat="1" ht="11.25">
      <c r="B160" s="158"/>
      <c r="D160" s="159" t="s">
        <v>147</v>
      </c>
      <c r="E160" s="160" t="s">
        <v>1</v>
      </c>
      <c r="F160" s="161" t="s">
        <v>854</v>
      </c>
      <c r="H160" s="162">
        <v>356.99099999999999</v>
      </c>
      <c r="I160" s="163"/>
      <c r="L160" s="158"/>
      <c r="M160" s="164"/>
      <c r="T160" s="165"/>
      <c r="AT160" s="160" t="s">
        <v>147</v>
      </c>
      <c r="AU160" s="160" t="s">
        <v>88</v>
      </c>
      <c r="AV160" s="12" t="s">
        <v>88</v>
      </c>
      <c r="AW160" s="12" t="s">
        <v>31</v>
      </c>
      <c r="AX160" s="12" t="s">
        <v>75</v>
      </c>
      <c r="AY160" s="160" t="s">
        <v>138</v>
      </c>
    </row>
    <row r="161" spans="2:51" s="14" customFormat="1" ht="11.25">
      <c r="B161" s="173"/>
      <c r="D161" s="159" t="s">
        <v>147</v>
      </c>
      <c r="E161" s="174" t="s">
        <v>1</v>
      </c>
      <c r="F161" s="175" t="s">
        <v>855</v>
      </c>
      <c r="H161" s="174" t="s">
        <v>1</v>
      </c>
      <c r="I161" s="176"/>
      <c r="L161" s="173"/>
      <c r="M161" s="177"/>
      <c r="T161" s="178"/>
      <c r="AT161" s="174" t="s">
        <v>147</v>
      </c>
      <c r="AU161" s="174" t="s">
        <v>88</v>
      </c>
      <c r="AV161" s="14" t="s">
        <v>82</v>
      </c>
      <c r="AW161" s="14" t="s">
        <v>31</v>
      </c>
      <c r="AX161" s="14" t="s">
        <v>75</v>
      </c>
      <c r="AY161" s="174" t="s">
        <v>138</v>
      </c>
    </row>
    <row r="162" spans="2:51" s="12" customFormat="1" ht="11.25">
      <c r="B162" s="158"/>
      <c r="D162" s="159" t="s">
        <v>147</v>
      </c>
      <c r="E162" s="160" t="s">
        <v>1</v>
      </c>
      <c r="F162" s="161" t="s">
        <v>856</v>
      </c>
      <c r="H162" s="162">
        <v>-1.397</v>
      </c>
      <c r="I162" s="163"/>
      <c r="L162" s="158"/>
      <c r="M162" s="164"/>
      <c r="T162" s="165"/>
      <c r="AT162" s="160" t="s">
        <v>147</v>
      </c>
      <c r="AU162" s="160" t="s">
        <v>88</v>
      </c>
      <c r="AV162" s="12" t="s">
        <v>88</v>
      </c>
      <c r="AW162" s="12" t="s">
        <v>31</v>
      </c>
      <c r="AX162" s="12" t="s">
        <v>75</v>
      </c>
      <c r="AY162" s="160" t="s">
        <v>138</v>
      </c>
    </row>
    <row r="163" spans="2:51" s="12" customFormat="1" ht="11.25">
      <c r="B163" s="158"/>
      <c r="D163" s="159" t="s">
        <v>147</v>
      </c>
      <c r="E163" s="160" t="s">
        <v>1</v>
      </c>
      <c r="F163" s="161" t="s">
        <v>857</v>
      </c>
      <c r="H163" s="162">
        <v>-21.297999999999998</v>
      </c>
      <c r="I163" s="163"/>
      <c r="L163" s="158"/>
      <c r="M163" s="164"/>
      <c r="T163" s="165"/>
      <c r="AT163" s="160" t="s">
        <v>147</v>
      </c>
      <c r="AU163" s="160" t="s">
        <v>88</v>
      </c>
      <c r="AV163" s="12" t="s">
        <v>88</v>
      </c>
      <c r="AW163" s="12" t="s">
        <v>31</v>
      </c>
      <c r="AX163" s="12" t="s">
        <v>75</v>
      </c>
      <c r="AY163" s="160" t="s">
        <v>138</v>
      </c>
    </row>
    <row r="164" spans="2:51" s="12" customFormat="1" ht="11.25">
      <c r="B164" s="158"/>
      <c r="D164" s="159" t="s">
        <v>147</v>
      </c>
      <c r="E164" s="160" t="s">
        <v>1</v>
      </c>
      <c r="F164" s="161" t="s">
        <v>858</v>
      </c>
      <c r="H164" s="162">
        <v>-17.748000000000001</v>
      </c>
      <c r="I164" s="163"/>
      <c r="L164" s="158"/>
      <c r="M164" s="164"/>
      <c r="T164" s="165"/>
      <c r="AT164" s="160" t="s">
        <v>147</v>
      </c>
      <c r="AU164" s="160" t="s">
        <v>88</v>
      </c>
      <c r="AV164" s="12" t="s">
        <v>88</v>
      </c>
      <c r="AW164" s="12" t="s">
        <v>31</v>
      </c>
      <c r="AX164" s="12" t="s">
        <v>75</v>
      </c>
      <c r="AY164" s="160" t="s">
        <v>138</v>
      </c>
    </row>
    <row r="165" spans="2:51" s="13" customFormat="1" ht="11.25">
      <c r="B165" s="166"/>
      <c r="D165" s="159" t="s">
        <v>147</v>
      </c>
      <c r="E165" s="167" t="s">
        <v>1</v>
      </c>
      <c r="F165" s="168" t="s">
        <v>150</v>
      </c>
      <c r="H165" s="169">
        <v>316.548</v>
      </c>
      <c r="I165" s="170"/>
      <c r="L165" s="166"/>
      <c r="M165" s="171"/>
      <c r="T165" s="172"/>
      <c r="AT165" s="167" t="s">
        <v>147</v>
      </c>
      <c r="AU165" s="167" t="s">
        <v>88</v>
      </c>
      <c r="AV165" s="13" t="s">
        <v>95</v>
      </c>
      <c r="AW165" s="13" t="s">
        <v>31</v>
      </c>
      <c r="AX165" s="13" t="s">
        <v>75</v>
      </c>
      <c r="AY165" s="167" t="s">
        <v>138</v>
      </c>
    </row>
    <row r="166" spans="2:51" s="12" customFormat="1" ht="11.25">
      <c r="B166" s="158"/>
      <c r="D166" s="159" t="s">
        <v>147</v>
      </c>
      <c r="E166" s="160" t="s">
        <v>1</v>
      </c>
      <c r="F166" s="161" t="s">
        <v>859</v>
      </c>
      <c r="H166" s="162">
        <v>-3.867</v>
      </c>
      <c r="I166" s="163"/>
      <c r="L166" s="158"/>
      <c r="M166" s="164"/>
      <c r="T166" s="165"/>
      <c r="AT166" s="160" t="s">
        <v>147</v>
      </c>
      <c r="AU166" s="160" t="s">
        <v>88</v>
      </c>
      <c r="AV166" s="12" t="s">
        <v>88</v>
      </c>
      <c r="AW166" s="12" t="s">
        <v>31</v>
      </c>
      <c r="AX166" s="12" t="s">
        <v>75</v>
      </c>
      <c r="AY166" s="160" t="s">
        <v>138</v>
      </c>
    </row>
    <row r="167" spans="2:51" s="12" customFormat="1" ht="11.25">
      <c r="B167" s="158"/>
      <c r="D167" s="159" t="s">
        <v>147</v>
      </c>
      <c r="E167" s="160" t="s">
        <v>1</v>
      </c>
      <c r="F167" s="161" t="s">
        <v>860</v>
      </c>
      <c r="H167" s="162">
        <v>-4.4459999999999997</v>
      </c>
      <c r="I167" s="163"/>
      <c r="L167" s="158"/>
      <c r="M167" s="164"/>
      <c r="T167" s="165"/>
      <c r="AT167" s="160" t="s">
        <v>147</v>
      </c>
      <c r="AU167" s="160" t="s">
        <v>88</v>
      </c>
      <c r="AV167" s="12" t="s">
        <v>88</v>
      </c>
      <c r="AW167" s="12" t="s">
        <v>31</v>
      </c>
      <c r="AX167" s="12" t="s">
        <v>75</v>
      </c>
      <c r="AY167" s="160" t="s">
        <v>138</v>
      </c>
    </row>
    <row r="168" spans="2:51" s="12" customFormat="1" ht="11.25">
      <c r="B168" s="158"/>
      <c r="D168" s="159" t="s">
        <v>147</v>
      </c>
      <c r="E168" s="160" t="s">
        <v>1</v>
      </c>
      <c r="F168" s="161" t="s">
        <v>861</v>
      </c>
      <c r="H168" s="162">
        <v>-2.62</v>
      </c>
      <c r="I168" s="163"/>
      <c r="L168" s="158"/>
      <c r="M168" s="164"/>
      <c r="T168" s="165"/>
      <c r="AT168" s="160" t="s">
        <v>147</v>
      </c>
      <c r="AU168" s="160" t="s">
        <v>88</v>
      </c>
      <c r="AV168" s="12" t="s">
        <v>88</v>
      </c>
      <c r="AW168" s="12" t="s">
        <v>31</v>
      </c>
      <c r="AX168" s="12" t="s">
        <v>75</v>
      </c>
      <c r="AY168" s="160" t="s">
        <v>138</v>
      </c>
    </row>
    <row r="169" spans="2:51" s="12" customFormat="1" ht="11.25">
      <c r="B169" s="158"/>
      <c r="D169" s="159" t="s">
        <v>147</v>
      </c>
      <c r="E169" s="160" t="s">
        <v>1</v>
      </c>
      <c r="F169" s="161" t="s">
        <v>862</v>
      </c>
      <c r="H169" s="162">
        <v>-2.7519999999999998</v>
      </c>
      <c r="I169" s="163"/>
      <c r="L169" s="158"/>
      <c r="M169" s="164"/>
      <c r="T169" s="165"/>
      <c r="AT169" s="160" t="s">
        <v>147</v>
      </c>
      <c r="AU169" s="160" t="s">
        <v>88</v>
      </c>
      <c r="AV169" s="12" t="s">
        <v>88</v>
      </c>
      <c r="AW169" s="12" t="s">
        <v>31</v>
      </c>
      <c r="AX169" s="12" t="s">
        <v>75</v>
      </c>
      <c r="AY169" s="160" t="s">
        <v>138</v>
      </c>
    </row>
    <row r="170" spans="2:51" s="12" customFormat="1" ht="11.25">
      <c r="B170" s="158"/>
      <c r="D170" s="159" t="s">
        <v>147</v>
      </c>
      <c r="E170" s="160" t="s">
        <v>1</v>
      </c>
      <c r="F170" s="161" t="s">
        <v>863</v>
      </c>
      <c r="H170" s="162">
        <v>-2.7519999999999998</v>
      </c>
      <c r="I170" s="163"/>
      <c r="L170" s="158"/>
      <c r="M170" s="164"/>
      <c r="T170" s="165"/>
      <c r="AT170" s="160" t="s">
        <v>147</v>
      </c>
      <c r="AU170" s="160" t="s">
        <v>88</v>
      </c>
      <c r="AV170" s="12" t="s">
        <v>88</v>
      </c>
      <c r="AW170" s="12" t="s">
        <v>31</v>
      </c>
      <c r="AX170" s="12" t="s">
        <v>75</v>
      </c>
      <c r="AY170" s="160" t="s">
        <v>138</v>
      </c>
    </row>
    <row r="171" spans="2:51" s="12" customFormat="1" ht="11.25">
      <c r="B171" s="158"/>
      <c r="D171" s="159" t="s">
        <v>147</v>
      </c>
      <c r="E171" s="160" t="s">
        <v>1</v>
      </c>
      <c r="F171" s="161" t="s">
        <v>864</v>
      </c>
      <c r="H171" s="162">
        <v>-4.4459999999999997</v>
      </c>
      <c r="I171" s="163"/>
      <c r="L171" s="158"/>
      <c r="M171" s="164"/>
      <c r="T171" s="165"/>
      <c r="AT171" s="160" t="s">
        <v>147</v>
      </c>
      <c r="AU171" s="160" t="s">
        <v>88</v>
      </c>
      <c r="AV171" s="12" t="s">
        <v>88</v>
      </c>
      <c r="AW171" s="12" t="s">
        <v>31</v>
      </c>
      <c r="AX171" s="12" t="s">
        <v>75</v>
      </c>
      <c r="AY171" s="160" t="s">
        <v>138</v>
      </c>
    </row>
    <row r="172" spans="2:51" s="13" customFormat="1" ht="11.25">
      <c r="B172" s="166"/>
      <c r="D172" s="159" t="s">
        <v>147</v>
      </c>
      <c r="E172" s="167" t="s">
        <v>1</v>
      </c>
      <c r="F172" s="168" t="s">
        <v>150</v>
      </c>
      <c r="H172" s="169">
        <v>-20.882999999999996</v>
      </c>
      <c r="I172" s="170"/>
      <c r="L172" s="166"/>
      <c r="M172" s="171"/>
      <c r="T172" s="172"/>
      <c r="AT172" s="167" t="s">
        <v>147</v>
      </c>
      <c r="AU172" s="167" t="s">
        <v>88</v>
      </c>
      <c r="AV172" s="13" t="s">
        <v>95</v>
      </c>
      <c r="AW172" s="13" t="s">
        <v>31</v>
      </c>
      <c r="AX172" s="13" t="s">
        <v>75</v>
      </c>
      <c r="AY172" s="167" t="s">
        <v>138</v>
      </c>
    </row>
    <row r="173" spans="2:51" s="12" customFormat="1" ht="11.25">
      <c r="B173" s="158"/>
      <c r="D173" s="159" t="s">
        <v>147</v>
      </c>
      <c r="E173" s="160" t="s">
        <v>1</v>
      </c>
      <c r="F173" s="161" t="s">
        <v>865</v>
      </c>
      <c r="H173" s="162">
        <v>0.752</v>
      </c>
      <c r="I173" s="163"/>
      <c r="L173" s="158"/>
      <c r="M173" s="164"/>
      <c r="T173" s="165"/>
      <c r="AT173" s="160" t="s">
        <v>147</v>
      </c>
      <c r="AU173" s="160" t="s">
        <v>88</v>
      </c>
      <c r="AV173" s="12" t="s">
        <v>88</v>
      </c>
      <c r="AW173" s="12" t="s">
        <v>31</v>
      </c>
      <c r="AX173" s="12" t="s">
        <v>75</v>
      </c>
      <c r="AY173" s="160" t="s">
        <v>138</v>
      </c>
    </row>
    <row r="174" spans="2:51" s="12" customFormat="1" ht="11.25">
      <c r="B174" s="158"/>
      <c r="D174" s="159" t="s">
        <v>147</v>
      </c>
      <c r="E174" s="160" t="s">
        <v>1</v>
      </c>
      <c r="F174" s="161" t="s">
        <v>866</v>
      </c>
      <c r="H174" s="162">
        <v>13.247999999999999</v>
      </c>
      <c r="I174" s="163"/>
      <c r="L174" s="158"/>
      <c r="M174" s="164"/>
      <c r="T174" s="165"/>
      <c r="AT174" s="160" t="s">
        <v>147</v>
      </c>
      <c r="AU174" s="160" t="s">
        <v>88</v>
      </c>
      <c r="AV174" s="12" t="s">
        <v>88</v>
      </c>
      <c r="AW174" s="12" t="s">
        <v>31</v>
      </c>
      <c r="AX174" s="12" t="s">
        <v>75</v>
      </c>
      <c r="AY174" s="160" t="s">
        <v>138</v>
      </c>
    </row>
    <row r="175" spans="2:51" s="12" customFormat="1" ht="11.25">
      <c r="B175" s="158"/>
      <c r="D175" s="159" t="s">
        <v>147</v>
      </c>
      <c r="E175" s="160" t="s">
        <v>1</v>
      </c>
      <c r="F175" s="161" t="s">
        <v>867</v>
      </c>
      <c r="H175" s="162">
        <v>11.04</v>
      </c>
      <c r="I175" s="163"/>
      <c r="L175" s="158"/>
      <c r="M175" s="164"/>
      <c r="T175" s="165"/>
      <c r="AT175" s="160" t="s">
        <v>147</v>
      </c>
      <c r="AU175" s="160" t="s">
        <v>88</v>
      </c>
      <c r="AV175" s="12" t="s">
        <v>88</v>
      </c>
      <c r="AW175" s="12" t="s">
        <v>31</v>
      </c>
      <c r="AX175" s="12" t="s">
        <v>75</v>
      </c>
      <c r="AY175" s="160" t="s">
        <v>138</v>
      </c>
    </row>
    <row r="176" spans="2:51" s="13" customFormat="1" ht="11.25">
      <c r="B176" s="166"/>
      <c r="D176" s="159" t="s">
        <v>147</v>
      </c>
      <c r="E176" s="167" t="s">
        <v>1</v>
      </c>
      <c r="F176" s="168" t="s">
        <v>150</v>
      </c>
      <c r="H176" s="169">
        <v>25.04</v>
      </c>
      <c r="I176" s="170"/>
      <c r="L176" s="166"/>
      <c r="M176" s="171"/>
      <c r="T176" s="172"/>
      <c r="AT176" s="167" t="s">
        <v>147</v>
      </c>
      <c r="AU176" s="167" t="s">
        <v>88</v>
      </c>
      <c r="AV176" s="13" t="s">
        <v>95</v>
      </c>
      <c r="AW176" s="13" t="s">
        <v>31</v>
      </c>
      <c r="AX176" s="13" t="s">
        <v>75</v>
      </c>
      <c r="AY176" s="167" t="s">
        <v>138</v>
      </c>
    </row>
    <row r="177" spans="2:65" s="12" customFormat="1" ht="11.25">
      <c r="B177" s="158"/>
      <c r="D177" s="159" t="s">
        <v>147</v>
      </c>
      <c r="E177" s="160" t="s">
        <v>1</v>
      </c>
      <c r="F177" s="161" t="s">
        <v>868</v>
      </c>
      <c r="H177" s="162">
        <v>1.228</v>
      </c>
      <c r="I177" s="163"/>
      <c r="L177" s="158"/>
      <c r="M177" s="164"/>
      <c r="T177" s="165"/>
      <c r="AT177" s="160" t="s">
        <v>147</v>
      </c>
      <c r="AU177" s="160" t="s">
        <v>88</v>
      </c>
      <c r="AV177" s="12" t="s">
        <v>88</v>
      </c>
      <c r="AW177" s="12" t="s">
        <v>31</v>
      </c>
      <c r="AX177" s="12" t="s">
        <v>75</v>
      </c>
      <c r="AY177" s="160" t="s">
        <v>138</v>
      </c>
    </row>
    <row r="178" spans="2:65" s="12" customFormat="1" ht="11.25">
      <c r="B178" s="158"/>
      <c r="D178" s="159" t="s">
        <v>147</v>
      </c>
      <c r="E178" s="160" t="s">
        <v>1</v>
      </c>
      <c r="F178" s="161" t="s">
        <v>869</v>
      </c>
      <c r="H178" s="162">
        <v>2.036</v>
      </c>
      <c r="I178" s="163"/>
      <c r="L178" s="158"/>
      <c r="M178" s="164"/>
      <c r="T178" s="165"/>
      <c r="AT178" s="160" t="s">
        <v>147</v>
      </c>
      <c r="AU178" s="160" t="s">
        <v>88</v>
      </c>
      <c r="AV178" s="12" t="s">
        <v>88</v>
      </c>
      <c r="AW178" s="12" t="s">
        <v>31</v>
      </c>
      <c r="AX178" s="12" t="s">
        <v>75</v>
      </c>
      <c r="AY178" s="160" t="s">
        <v>138</v>
      </c>
    </row>
    <row r="179" spans="2:65" s="12" customFormat="1" ht="11.25">
      <c r="B179" s="158"/>
      <c r="D179" s="159" t="s">
        <v>147</v>
      </c>
      <c r="E179" s="160" t="s">
        <v>1</v>
      </c>
      <c r="F179" s="161" t="s">
        <v>870</v>
      </c>
      <c r="H179" s="162">
        <v>1.0580000000000001</v>
      </c>
      <c r="I179" s="163"/>
      <c r="L179" s="158"/>
      <c r="M179" s="164"/>
      <c r="T179" s="165"/>
      <c r="AT179" s="160" t="s">
        <v>147</v>
      </c>
      <c r="AU179" s="160" t="s">
        <v>88</v>
      </c>
      <c r="AV179" s="12" t="s">
        <v>88</v>
      </c>
      <c r="AW179" s="12" t="s">
        <v>31</v>
      </c>
      <c r="AX179" s="12" t="s">
        <v>75</v>
      </c>
      <c r="AY179" s="160" t="s">
        <v>138</v>
      </c>
    </row>
    <row r="180" spans="2:65" s="12" customFormat="1" ht="11.25">
      <c r="B180" s="158"/>
      <c r="D180" s="159" t="s">
        <v>147</v>
      </c>
      <c r="E180" s="160" t="s">
        <v>1</v>
      </c>
      <c r="F180" s="161" t="s">
        <v>871</v>
      </c>
      <c r="H180" s="162">
        <v>1.0980000000000001</v>
      </c>
      <c r="I180" s="163"/>
      <c r="L180" s="158"/>
      <c r="M180" s="164"/>
      <c r="T180" s="165"/>
      <c r="AT180" s="160" t="s">
        <v>147</v>
      </c>
      <c r="AU180" s="160" t="s">
        <v>88</v>
      </c>
      <c r="AV180" s="12" t="s">
        <v>88</v>
      </c>
      <c r="AW180" s="12" t="s">
        <v>31</v>
      </c>
      <c r="AX180" s="12" t="s">
        <v>75</v>
      </c>
      <c r="AY180" s="160" t="s">
        <v>138</v>
      </c>
    </row>
    <row r="181" spans="2:65" s="12" customFormat="1" ht="11.25">
      <c r="B181" s="158"/>
      <c r="D181" s="159" t="s">
        <v>147</v>
      </c>
      <c r="E181" s="160" t="s">
        <v>1</v>
      </c>
      <c r="F181" s="161" t="s">
        <v>872</v>
      </c>
      <c r="H181" s="162">
        <v>1.0980000000000001</v>
      </c>
      <c r="I181" s="163"/>
      <c r="L181" s="158"/>
      <c r="M181" s="164"/>
      <c r="T181" s="165"/>
      <c r="AT181" s="160" t="s">
        <v>147</v>
      </c>
      <c r="AU181" s="160" t="s">
        <v>88</v>
      </c>
      <c r="AV181" s="12" t="s">
        <v>88</v>
      </c>
      <c r="AW181" s="12" t="s">
        <v>31</v>
      </c>
      <c r="AX181" s="12" t="s">
        <v>75</v>
      </c>
      <c r="AY181" s="160" t="s">
        <v>138</v>
      </c>
    </row>
    <row r="182" spans="2:65" s="12" customFormat="1" ht="11.25">
      <c r="B182" s="158"/>
      <c r="D182" s="159" t="s">
        <v>147</v>
      </c>
      <c r="E182" s="160" t="s">
        <v>1</v>
      </c>
      <c r="F182" s="161" t="s">
        <v>873</v>
      </c>
      <c r="H182" s="162">
        <v>2.036</v>
      </c>
      <c r="I182" s="163"/>
      <c r="L182" s="158"/>
      <c r="M182" s="164"/>
      <c r="T182" s="165"/>
      <c r="AT182" s="160" t="s">
        <v>147</v>
      </c>
      <c r="AU182" s="160" t="s">
        <v>88</v>
      </c>
      <c r="AV182" s="12" t="s">
        <v>88</v>
      </c>
      <c r="AW182" s="12" t="s">
        <v>31</v>
      </c>
      <c r="AX182" s="12" t="s">
        <v>75</v>
      </c>
      <c r="AY182" s="160" t="s">
        <v>138</v>
      </c>
    </row>
    <row r="183" spans="2:65" s="13" customFormat="1" ht="11.25">
      <c r="B183" s="166"/>
      <c r="D183" s="159" t="s">
        <v>147</v>
      </c>
      <c r="E183" s="167" t="s">
        <v>1</v>
      </c>
      <c r="F183" s="168" t="s">
        <v>150</v>
      </c>
      <c r="H183" s="169">
        <v>8.5540000000000003</v>
      </c>
      <c r="I183" s="170"/>
      <c r="L183" s="166"/>
      <c r="M183" s="171"/>
      <c r="T183" s="172"/>
      <c r="AT183" s="167" t="s">
        <v>147</v>
      </c>
      <c r="AU183" s="167" t="s">
        <v>88</v>
      </c>
      <c r="AV183" s="13" t="s">
        <v>95</v>
      </c>
      <c r="AW183" s="13" t="s">
        <v>31</v>
      </c>
      <c r="AX183" s="13" t="s">
        <v>75</v>
      </c>
      <c r="AY183" s="167" t="s">
        <v>138</v>
      </c>
    </row>
    <row r="184" spans="2:65" s="15" customFormat="1" ht="11.25">
      <c r="B184" s="182"/>
      <c r="D184" s="159" t="s">
        <v>147</v>
      </c>
      <c r="E184" s="183" t="s">
        <v>1</v>
      </c>
      <c r="F184" s="184" t="s">
        <v>269</v>
      </c>
      <c r="H184" s="185">
        <v>329.25899999999996</v>
      </c>
      <c r="I184" s="186"/>
      <c r="L184" s="182"/>
      <c r="M184" s="187"/>
      <c r="T184" s="188"/>
      <c r="AT184" s="183" t="s">
        <v>147</v>
      </c>
      <c r="AU184" s="183" t="s">
        <v>88</v>
      </c>
      <c r="AV184" s="15" t="s">
        <v>145</v>
      </c>
      <c r="AW184" s="15" t="s">
        <v>31</v>
      </c>
      <c r="AX184" s="15" t="s">
        <v>82</v>
      </c>
      <c r="AY184" s="183" t="s">
        <v>138</v>
      </c>
    </row>
    <row r="185" spans="2:65" s="1" customFormat="1" ht="24.2" customHeight="1">
      <c r="B185" s="143"/>
      <c r="C185" s="144" t="s">
        <v>95</v>
      </c>
      <c r="D185" s="144" t="s">
        <v>141</v>
      </c>
      <c r="E185" s="145" t="s">
        <v>877</v>
      </c>
      <c r="F185" s="146" t="s">
        <v>878</v>
      </c>
      <c r="G185" s="147" t="s">
        <v>144</v>
      </c>
      <c r="H185" s="148">
        <v>295.66500000000002</v>
      </c>
      <c r="I185" s="149"/>
      <c r="J185" s="150">
        <f>ROUND(I185*H185,2)</f>
        <v>0</v>
      </c>
      <c r="K185" s="151"/>
      <c r="L185" s="32"/>
      <c r="M185" s="152" t="s">
        <v>1</v>
      </c>
      <c r="N185" s="153" t="s">
        <v>41</v>
      </c>
      <c r="P185" s="154">
        <f>O185*H185</f>
        <v>0</v>
      </c>
      <c r="Q185" s="154">
        <v>2.5170000000000001E-2</v>
      </c>
      <c r="R185" s="154">
        <f>Q185*H185</f>
        <v>7.4418880500000011</v>
      </c>
      <c r="S185" s="154">
        <v>0</v>
      </c>
      <c r="T185" s="155">
        <f>S185*H185</f>
        <v>0</v>
      </c>
      <c r="AR185" s="156" t="s">
        <v>145</v>
      </c>
      <c r="AT185" s="156" t="s">
        <v>141</v>
      </c>
      <c r="AU185" s="156" t="s">
        <v>88</v>
      </c>
      <c r="AY185" s="17" t="s">
        <v>138</v>
      </c>
      <c r="BE185" s="157">
        <f>IF(N185="základná",J185,0)</f>
        <v>0</v>
      </c>
      <c r="BF185" s="157">
        <f>IF(N185="znížená",J185,0)</f>
        <v>0</v>
      </c>
      <c r="BG185" s="157">
        <f>IF(N185="zákl. prenesená",J185,0)</f>
        <v>0</v>
      </c>
      <c r="BH185" s="157">
        <f>IF(N185="zníž. prenesená",J185,0)</f>
        <v>0</v>
      </c>
      <c r="BI185" s="157">
        <f>IF(N185="nulová",J185,0)</f>
        <v>0</v>
      </c>
      <c r="BJ185" s="17" t="s">
        <v>88</v>
      </c>
      <c r="BK185" s="157">
        <f>ROUND(I185*H185,2)</f>
        <v>0</v>
      </c>
      <c r="BL185" s="17" t="s">
        <v>145</v>
      </c>
      <c r="BM185" s="156" t="s">
        <v>879</v>
      </c>
    </row>
    <row r="186" spans="2:65" s="12" customFormat="1" ht="11.25">
      <c r="B186" s="158"/>
      <c r="D186" s="159" t="s">
        <v>147</v>
      </c>
      <c r="E186" s="160" t="s">
        <v>1</v>
      </c>
      <c r="F186" s="161" t="s">
        <v>854</v>
      </c>
      <c r="H186" s="162">
        <v>356.99099999999999</v>
      </c>
      <c r="I186" s="163"/>
      <c r="L186" s="158"/>
      <c r="M186" s="164"/>
      <c r="T186" s="165"/>
      <c r="AT186" s="160" t="s">
        <v>147</v>
      </c>
      <c r="AU186" s="160" t="s">
        <v>88</v>
      </c>
      <c r="AV186" s="12" t="s">
        <v>88</v>
      </c>
      <c r="AW186" s="12" t="s">
        <v>31</v>
      </c>
      <c r="AX186" s="12" t="s">
        <v>75</v>
      </c>
      <c r="AY186" s="160" t="s">
        <v>138</v>
      </c>
    </row>
    <row r="187" spans="2:65" s="14" customFormat="1" ht="11.25">
      <c r="B187" s="173"/>
      <c r="D187" s="159" t="s">
        <v>147</v>
      </c>
      <c r="E187" s="174" t="s">
        <v>1</v>
      </c>
      <c r="F187" s="175" t="s">
        <v>855</v>
      </c>
      <c r="H187" s="174" t="s">
        <v>1</v>
      </c>
      <c r="I187" s="176"/>
      <c r="L187" s="173"/>
      <c r="M187" s="177"/>
      <c r="T187" s="178"/>
      <c r="AT187" s="174" t="s">
        <v>147</v>
      </c>
      <c r="AU187" s="174" t="s">
        <v>88</v>
      </c>
      <c r="AV187" s="14" t="s">
        <v>82</v>
      </c>
      <c r="AW187" s="14" t="s">
        <v>31</v>
      </c>
      <c r="AX187" s="14" t="s">
        <v>75</v>
      </c>
      <c r="AY187" s="174" t="s">
        <v>138</v>
      </c>
    </row>
    <row r="188" spans="2:65" s="12" customFormat="1" ht="11.25">
      <c r="B188" s="158"/>
      <c r="D188" s="159" t="s">
        <v>147</v>
      </c>
      <c r="E188" s="160" t="s">
        <v>1</v>
      </c>
      <c r="F188" s="161" t="s">
        <v>856</v>
      </c>
      <c r="H188" s="162">
        <v>-1.397</v>
      </c>
      <c r="I188" s="163"/>
      <c r="L188" s="158"/>
      <c r="M188" s="164"/>
      <c r="T188" s="165"/>
      <c r="AT188" s="160" t="s">
        <v>147</v>
      </c>
      <c r="AU188" s="160" t="s">
        <v>88</v>
      </c>
      <c r="AV188" s="12" t="s">
        <v>88</v>
      </c>
      <c r="AW188" s="12" t="s">
        <v>31</v>
      </c>
      <c r="AX188" s="12" t="s">
        <v>75</v>
      </c>
      <c r="AY188" s="160" t="s">
        <v>138</v>
      </c>
    </row>
    <row r="189" spans="2:65" s="12" customFormat="1" ht="11.25">
      <c r="B189" s="158"/>
      <c r="D189" s="159" t="s">
        <v>147</v>
      </c>
      <c r="E189" s="160" t="s">
        <v>1</v>
      </c>
      <c r="F189" s="161" t="s">
        <v>857</v>
      </c>
      <c r="H189" s="162">
        <v>-21.297999999999998</v>
      </c>
      <c r="I189" s="163"/>
      <c r="L189" s="158"/>
      <c r="M189" s="164"/>
      <c r="T189" s="165"/>
      <c r="AT189" s="160" t="s">
        <v>147</v>
      </c>
      <c r="AU189" s="160" t="s">
        <v>88</v>
      </c>
      <c r="AV189" s="12" t="s">
        <v>88</v>
      </c>
      <c r="AW189" s="12" t="s">
        <v>31</v>
      </c>
      <c r="AX189" s="12" t="s">
        <v>75</v>
      </c>
      <c r="AY189" s="160" t="s">
        <v>138</v>
      </c>
    </row>
    <row r="190" spans="2:65" s="12" customFormat="1" ht="11.25">
      <c r="B190" s="158"/>
      <c r="D190" s="159" t="s">
        <v>147</v>
      </c>
      <c r="E190" s="160" t="s">
        <v>1</v>
      </c>
      <c r="F190" s="161" t="s">
        <v>858</v>
      </c>
      <c r="H190" s="162">
        <v>-17.748000000000001</v>
      </c>
      <c r="I190" s="163"/>
      <c r="L190" s="158"/>
      <c r="M190" s="164"/>
      <c r="T190" s="165"/>
      <c r="AT190" s="160" t="s">
        <v>147</v>
      </c>
      <c r="AU190" s="160" t="s">
        <v>88</v>
      </c>
      <c r="AV190" s="12" t="s">
        <v>88</v>
      </c>
      <c r="AW190" s="12" t="s">
        <v>31</v>
      </c>
      <c r="AX190" s="12" t="s">
        <v>75</v>
      </c>
      <c r="AY190" s="160" t="s">
        <v>138</v>
      </c>
    </row>
    <row r="191" spans="2:65" s="13" customFormat="1" ht="11.25">
      <c r="B191" s="166"/>
      <c r="D191" s="159" t="s">
        <v>147</v>
      </c>
      <c r="E191" s="167" t="s">
        <v>1</v>
      </c>
      <c r="F191" s="168" t="s">
        <v>150</v>
      </c>
      <c r="H191" s="169">
        <v>316.548</v>
      </c>
      <c r="I191" s="170"/>
      <c r="L191" s="166"/>
      <c r="M191" s="171"/>
      <c r="T191" s="172"/>
      <c r="AT191" s="167" t="s">
        <v>147</v>
      </c>
      <c r="AU191" s="167" t="s">
        <v>88</v>
      </c>
      <c r="AV191" s="13" t="s">
        <v>95</v>
      </c>
      <c r="AW191" s="13" t="s">
        <v>31</v>
      </c>
      <c r="AX191" s="13" t="s">
        <v>75</v>
      </c>
      <c r="AY191" s="167" t="s">
        <v>138</v>
      </c>
    </row>
    <row r="192" spans="2:65" s="12" customFormat="1" ht="11.25">
      <c r="B192" s="158"/>
      <c r="D192" s="159" t="s">
        <v>147</v>
      </c>
      <c r="E192" s="160" t="s">
        <v>1</v>
      </c>
      <c r="F192" s="161" t="s">
        <v>859</v>
      </c>
      <c r="H192" s="162">
        <v>-3.867</v>
      </c>
      <c r="I192" s="163"/>
      <c r="L192" s="158"/>
      <c r="M192" s="164"/>
      <c r="T192" s="165"/>
      <c r="AT192" s="160" t="s">
        <v>147</v>
      </c>
      <c r="AU192" s="160" t="s">
        <v>88</v>
      </c>
      <c r="AV192" s="12" t="s">
        <v>88</v>
      </c>
      <c r="AW192" s="12" t="s">
        <v>31</v>
      </c>
      <c r="AX192" s="12" t="s">
        <v>75</v>
      </c>
      <c r="AY192" s="160" t="s">
        <v>138</v>
      </c>
    </row>
    <row r="193" spans="2:65" s="12" customFormat="1" ht="11.25">
      <c r="B193" s="158"/>
      <c r="D193" s="159" t="s">
        <v>147</v>
      </c>
      <c r="E193" s="160" t="s">
        <v>1</v>
      </c>
      <c r="F193" s="161" t="s">
        <v>860</v>
      </c>
      <c r="H193" s="162">
        <v>-4.4459999999999997</v>
      </c>
      <c r="I193" s="163"/>
      <c r="L193" s="158"/>
      <c r="M193" s="164"/>
      <c r="T193" s="165"/>
      <c r="AT193" s="160" t="s">
        <v>147</v>
      </c>
      <c r="AU193" s="160" t="s">
        <v>88</v>
      </c>
      <c r="AV193" s="12" t="s">
        <v>88</v>
      </c>
      <c r="AW193" s="12" t="s">
        <v>31</v>
      </c>
      <c r="AX193" s="12" t="s">
        <v>75</v>
      </c>
      <c r="AY193" s="160" t="s">
        <v>138</v>
      </c>
    </row>
    <row r="194" spans="2:65" s="12" customFormat="1" ht="11.25">
      <c r="B194" s="158"/>
      <c r="D194" s="159" t="s">
        <v>147</v>
      </c>
      <c r="E194" s="160" t="s">
        <v>1</v>
      </c>
      <c r="F194" s="161" t="s">
        <v>861</v>
      </c>
      <c r="H194" s="162">
        <v>-2.62</v>
      </c>
      <c r="I194" s="163"/>
      <c r="L194" s="158"/>
      <c r="M194" s="164"/>
      <c r="T194" s="165"/>
      <c r="AT194" s="160" t="s">
        <v>147</v>
      </c>
      <c r="AU194" s="160" t="s">
        <v>88</v>
      </c>
      <c r="AV194" s="12" t="s">
        <v>88</v>
      </c>
      <c r="AW194" s="12" t="s">
        <v>31</v>
      </c>
      <c r="AX194" s="12" t="s">
        <v>75</v>
      </c>
      <c r="AY194" s="160" t="s">
        <v>138</v>
      </c>
    </row>
    <row r="195" spans="2:65" s="12" customFormat="1" ht="11.25">
      <c r="B195" s="158"/>
      <c r="D195" s="159" t="s">
        <v>147</v>
      </c>
      <c r="E195" s="160" t="s">
        <v>1</v>
      </c>
      <c r="F195" s="161" t="s">
        <v>862</v>
      </c>
      <c r="H195" s="162">
        <v>-2.7519999999999998</v>
      </c>
      <c r="I195" s="163"/>
      <c r="L195" s="158"/>
      <c r="M195" s="164"/>
      <c r="T195" s="165"/>
      <c r="AT195" s="160" t="s">
        <v>147</v>
      </c>
      <c r="AU195" s="160" t="s">
        <v>88</v>
      </c>
      <c r="AV195" s="12" t="s">
        <v>88</v>
      </c>
      <c r="AW195" s="12" t="s">
        <v>31</v>
      </c>
      <c r="AX195" s="12" t="s">
        <v>75</v>
      </c>
      <c r="AY195" s="160" t="s">
        <v>138</v>
      </c>
    </row>
    <row r="196" spans="2:65" s="12" customFormat="1" ht="11.25">
      <c r="B196" s="158"/>
      <c r="D196" s="159" t="s">
        <v>147</v>
      </c>
      <c r="E196" s="160" t="s">
        <v>1</v>
      </c>
      <c r="F196" s="161" t="s">
        <v>863</v>
      </c>
      <c r="H196" s="162">
        <v>-2.7519999999999998</v>
      </c>
      <c r="I196" s="163"/>
      <c r="L196" s="158"/>
      <c r="M196" s="164"/>
      <c r="T196" s="165"/>
      <c r="AT196" s="160" t="s">
        <v>147</v>
      </c>
      <c r="AU196" s="160" t="s">
        <v>88</v>
      </c>
      <c r="AV196" s="12" t="s">
        <v>88</v>
      </c>
      <c r="AW196" s="12" t="s">
        <v>31</v>
      </c>
      <c r="AX196" s="12" t="s">
        <v>75</v>
      </c>
      <c r="AY196" s="160" t="s">
        <v>138</v>
      </c>
    </row>
    <row r="197" spans="2:65" s="12" customFormat="1" ht="11.25">
      <c r="B197" s="158"/>
      <c r="D197" s="159" t="s">
        <v>147</v>
      </c>
      <c r="E197" s="160" t="s">
        <v>1</v>
      </c>
      <c r="F197" s="161" t="s">
        <v>864</v>
      </c>
      <c r="H197" s="162">
        <v>-4.4459999999999997</v>
      </c>
      <c r="I197" s="163"/>
      <c r="L197" s="158"/>
      <c r="M197" s="164"/>
      <c r="T197" s="165"/>
      <c r="AT197" s="160" t="s">
        <v>147</v>
      </c>
      <c r="AU197" s="160" t="s">
        <v>88</v>
      </c>
      <c r="AV197" s="12" t="s">
        <v>88</v>
      </c>
      <c r="AW197" s="12" t="s">
        <v>31</v>
      </c>
      <c r="AX197" s="12" t="s">
        <v>75</v>
      </c>
      <c r="AY197" s="160" t="s">
        <v>138</v>
      </c>
    </row>
    <row r="198" spans="2:65" s="13" customFormat="1" ht="11.25">
      <c r="B198" s="166"/>
      <c r="D198" s="159" t="s">
        <v>147</v>
      </c>
      <c r="E198" s="167" t="s">
        <v>1</v>
      </c>
      <c r="F198" s="168" t="s">
        <v>150</v>
      </c>
      <c r="H198" s="169">
        <v>-20.882999999999996</v>
      </c>
      <c r="I198" s="170"/>
      <c r="L198" s="166"/>
      <c r="M198" s="171"/>
      <c r="T198" s="172"/>
      <c r="AT198" s="167" t="s">
        <v>147</v>
      </c>
      <c r="AU198" s="167" t="s">
        <v>88</v>
      </c>
      <c r="AV198" s="13" t="s">
        <v>95</v>
      </c>
      <c r="AW198" s="13" t="s">
        <v>31</v>
      </c>
      <c r="AX198" s="13" t="s">
        <v>75</v>
      </c>
      <c r="AY198" s="167" t="s">
        <v>138</v>
      </c>
    </row>
    <row r="199" spans="2:65" s="15" customFormat="1" ht="11.25">
      <c r="B199" s="182"/>
      <c r="D199" s="159" t="s">
        <v>147</v>
      </c>
      <c r="E199" s="183" t="s">
        <v>1</v>
      </c>
      <c r="F199" s="184" t="s">
        <v>269</v>
      </c>
      <c r="H199" s="185">
        <v>295.66499999999991</v>
      </c>
      <c r="I199" s="186"/>
      <c r="L199" s="182"/>
      <c r="M199" s="187"/>
      <c r="T199" s="188"/>
      <c r="AT199" s="183" t="s">
        <v>147</v>
      </c>
      <c r="AU199" s="183" t="s">
        <v>88</v>
      </c>
      <c r="AV199" s="15" t="s">
        <v>145</v>
      </c>
      <c r="AW199" s="15" t="s">
        <v>31</v>
      </c>
      <c r="AX199" s="15" t="s">
        <v>82</v>
      </c>
      <c r="AY199" s="183" t="s">
        <v>138</v>
      </c>
    </row>
    <row r="200" spans="2:65" s="1" customFormat="1" ht="24.2" customHeight="1">
      <c r="B200" s="143"/>
      <c r="C200" s="144" t="s">
        <v>145</v>
      </c>
      <c r="D200" s="144" t="s">
        <v>141</v>
      </c>
      <c r="E200" s="145" t="s">
        <v>880</v>
      </c>
      <c r="F200" s="146" t="s">
        <v>881</v>
      </c>
      <c r="G200" s="147" t="s">
        <v>144</v>
      </c>
      <c r="H200" s="148">
        <v>33.594000000000001</v>
      </c>
      <c r="I200" s="149"/>
      <c r="J200" s="150">
        <f>ROUND(I200*H200,2)</f>
        <v>0</v>
      </c>
      <c r="K200" s="151"/>
      <c r="L200" s="32"/>
      <c r="M200" s="152" t="s">
        <v>1</v>
      </c>
      <c r="N200" s="153" t="s">
        <v>41</v>
      </c>
      <c r="P200" s="154">
        <f>O200*H200</f>
        <v>0</v>
      </c>
      <c r="Q200" s="154">
        <v>1.8689999999999998E-2</v>
      </c>
      <c r="R200" s="154">
        <f>Q200*H200</f>
        <v>0.62787185999999995</v>
      </c>
      <c r="S200" s="154">
        <v>0</v>
      </c>
      <c r="T200" s="155">
        <f>S200*H200</f>
        <v>0</v>
      </c>
      <c r="AR200" s="156" t="s">
        <v>145</v>
      </c>
      <c r="AT200" s="156" t="s">
        <v>141</v>
      </c>
      <c r="AU200" s="156" t="s">
        <v>88</v>
      </c>
      <c r="AY200" s="17" t="s">
        <v>138</v>
      </c>
      <c r="BE200" s="157">
        <f>IF(N200="základná",J200,0)</f>
        <v>0</v>
      </c>
      <c r="BF200" s="157">
        <f>IF(N200="znížená",J200,0)</f>
        <v>0</v>
      </c>
      <c r="BG200" s="157">
        <f>IF(N200="zákl. prenesená",J200,0)</f>
        <v>0</v>
      </c>
      <c r="BH200" s="157">
        <f>IF(N200="zníž. prenesená",J200,0)</f>
        <v>0</v>
      </c>
      <c r="BI200" s="157">
        <f>IF(N200="nulová",J200,0)</f>
        <v>0</v>
      </c>
      <c r="BJ200" s="17" t="s">
        <v>88</v>
      </c>
      <c r="BK200" s="157">
        <f>ROUND(I200*H200,2)</f>
        <v>0</v>
      </c>
      <c r="BL200" s="17" t="s">
        <v>145</v>
      </c>
      <c r="BM200" s="156" t="s">
        <v>882</v>
      </c>
    </row>
    <row r="201" spans="2:65" s="12" customFormat="1" ht="11.25">
      <c r="B201" s="158"/>
      <c r="D201" s="159" t="s">
        <v>147</v>
      </c>
      <c r="E201" s="160" t="s">
        <v>1</v>
      </c>
      <c r="F201" s="161" t="s">
        <v>865</v>
      </c>
      <c r="H201" s="162">
        <v>0.752</v>
      </c>
      <c r="I201" s="163"/>
      <c r="L201" s="158"/>
      <c r="M201" s="164"/>
      <c r="T201" s="165"/>
      <c r="AT201" s="160" t="s">
        <v>147</v>
      </c>
      <c r="AU201" s="160" t="s">
        <v>88</v>
      </c>
      <c r="AV201" s="12" t="s">
        <v>88</v>
      </c>
      <c r="AW201" s="12" t="s">
        <v>31</v>
      </c>
      <c r="AX201" s="12" t="s">
        <v>75</v>
      </c>
      <c r="AY201" s="160" t="s">
        <v>138</v>
      </c>
    </row>
    <row r="202" spans="2:65" s="12" customFormat="1" ht="11.25">
      <c r="B202" s="158"/>
      <c r="D202" s="159" t="s">
        <v>147</v>
      </c>
      <c r="E202" s="160" t="s">
        <v>1</v>
      </c>
      <c r="F202" s="161" t="s">
        <v>866</v>
      </c>
      <c r="H202" s="162">
        <v>13.247999999999999</v>
      </c>
      <c r="I202" s="163"/>
      <c r="L202" s="158"/>
      <c r="M202" s="164"/>
      <c r="T202" s="165"/>
      <c r="AT202" s="160" t="s">
        <v>147</v>
      </c>
      <c r="AU202" s="160" t="s">
        <v>88</v>
      </c>
      <c r="AV202" s="12" t="s">
        <v>88</v>
      </c>
      <c r="AW202" s="12" t="s">
        <v>31</v>
      </c>
      <c r="AX202" s="12" t="s">
        <v>75</v>
      </c>
      <c r="AY202" s="160" t="s">
        <v>138</v>
      </c>
    </row>
    <row r="203" spans="2:65" s="12" customFormat="1" ht="11.25">
      <c r="B203" s="158"/>
      <c r="D203" s="159" t="s">
        <v>147</v>
      </c>
      <c r="E203" s="160" t="s">
        <v>1</v>
      </c>
      <c r="F203" s="161" t="s">
        <v>867</v>
      </c>
      <c r="H203" s="162">
        <v>11.04</v>
      </c>
      <c r="I203" s="163"/>
      <c r="L203" s="158"/>
      <c r="M203" s="164"/>
      <c r="T203" s="165"/>
      <c r="AT203" s="160" t="s">
        <v>147</v>
      </c>
      <c r="AU203" s="160" t="s">
        <v>88</v>
      </c>
      <c r="AV203" s="12" t="s">
        <v>88</v>
      </c>
      <c r="AW203" s="12" t="s">
        <v>31</v>
      </c>
      <c r="AX203" s="12" t="s">
        <v>75</v>
      </c>
      <c r="AY203" s="160" t="s">
        <v>138</v>
      </c>
    </row>
    <row r="204" spans="2:65" s="13" customFormat="1" ht="11.25">
      <c r="B204" s="166"/>
      <c r="D204" s="159" t="s">
        <v>147</v>
      </c>
      <c r="E204" s="167" t="s">
        <v>1</v>
      </c>
      <c r="F204" s="168" t="s">
        <v>150</v>
      </c>
      <c r="H204" s="169">
        <v>25.04</v>
      </c>
      <c r="I204" s="170"/>
      <c r="L204" s="166"/>
      <c r="M204" s="171"/>
      <c r="T204" s="172"/>
      <c r="AT204" s="167" t="s">
        <v>147</v>
      </c>
      <c r="AU204" s="167" t="s">
        <v>88</v>
      </c>
      <c r="AV204" s="13" t="s">
        <v>95</v>
      </c>
      <c r="AW204" s="13" t="s">
        <v>31</v>
      </c>
      <c r="AX204" s="13" t="s">
        <v>75</v>
      </c>
      <c r="AY204" s="167" t="s">
        <v>138</v>
      </c>
    </row>
    <row r="205" spans="2:65" s="12" customFormat="1" ht="11.25">
      <c r="B205" s="158"/>
      <c r="D205" s="159" t="s">
        <v>147</v>
      </c>
      <c r="E205" s="160" t="s">
        <v>1</v>
      </c>
      <c r="F205" s="161" t="s">
        <v>868</v>
      </c>
      <c r="H205" s="162">
        <v>1.228</v>
      </c>
      <c r="I205" s="163"/>
      <c r="L205" s="158"/>
      <c r="M205" s="164"/>
      <c r="T205" s="165"/>
      <c r="AT205" s="160" t="s">
        <v>147</v>
      </c>
      <c r="AU205" s="160" t="s">
        <v>88</v>
      </c>
      <c r="AV205" s="12" t="s">
        <v>88</v>
      </c>
      <c r="AW205" s="12" t="s">
        <v>31</v>
      </c>
      <c r="AX205" s="12" t="s">
        <v>75</v>
      </c>
      <c r="AY205" s="160" t="s">
        <v>138</v>
      </c>
    </row>
    <row r="206" spans="2:65" s="12" customFormat="1" ht="11.25">
      <c r="B206" s="158"/>
      <c r="D206" s="159" t="s">
        <v>147</v>
      </c>
      <c r="E206" s="160" t="s">
        <v>1</v>
      </c>
      <c r="F206" s="161" t="s">
        <v>869</v>
      </c>
      <c r="H206" s="162">
        <v>2.036</v>
      </c>
      <c r="I206" s="163"/>
      <c r="L206" s="158"/>
      <c r="M206" s="164"/>
      <c r="T206" s="165"/>
      <c r="AT206" s="160" t="s">
        <v>147</v>
      </c>
      <c r="AU206" s="160" t="s">
        <v>88</v>
      </c>
      <c r="AV206" s="12" t="s">
        <v>88</v>
      </c>
      <c r="AW206" s="12" t="s">
        <v>31</v>
      </c>
      <c r="AX206" s="12" t="s">
        <v>75</v>
      </c>
      <c r="AY206" s="160" t="s">
        <v>138</v>
      </c>
    </row>
    <row r="207" spans="2:65" s="12" customFormat="1" ht="11.25">
      <c r="B207" s="158"/>
      <c r="D207" s="159" t="s">
        <v>147</v>
      </c>
      <c r="E207" s="160" t="s">
        <v>1</v>
      </c>
      <c r="F207" s="161" t="s">
        <v>870</v>
      </c>
      <c r="H207" s="162">
        <v>1.0580000000000001</v>
      </c>
      <c r="I207" s="163"/>
      <c r="L207" s="158"/>
      <c r="M207" s="164"/>
      <c r="T207" s="165"/>
      <c r="AT207" s="160" t="s">
        <v>147</v>
      </c>
      <c r="AU207" s="160" t="s">
        <v>88</v>
      </c>
      <c r="AV207" s="12" t="s">
        <v>88</v>
      </c>
      <c r="AW207" s="12" t="s">
        <v>31</v>
      </c>
      <c r="AX207" s="12" t="s">
        <v>75</v>
      </c>
      <c r="AY207" s="160" t="s">
        <v>138</v>
      </c>
    </row>
    <row r="208" spans="2:65" s="12" customFormat="1" ht="11.25">
      <c r="B208" s="158"/>
      <c r="D208" s="159" t="s">
        <v>147</v>
      </c>
      <c r="E208" s="160" t="s">
        <v>1</v>
      </c>
      <c r="F208" s="161" t="s">
        <v>871</v>
      </c>
      <c r="H208" s="162">
        <v>1.0980000000000001</v>
      </c>
      <c r="I208" s="163"/>
      <c r="L208" s="158"/>
      <c r="M208" s="164"/>
      <c r="T208" s="165"/>
      <c r="AT208" s="160" t="s">
        <v>147</v>
      </c>
      <c r="AU208" s="160" t="s">
        <v>88</v>
      </c>
      <c r="AV208" s="12" t="s">
        <v>88</v>
      </c>
      <c r="AW208" s="12" t="s">
        <v>31</v>
      </c>
      <c r="AX208" s="12" t="s">
        <v>75</v>
      </c>
      <c r="AY208" s="160" t="s">
        <v>138</v>
      </c>
    </row>
    <row r="209" spans="2:65" s="12" customFormat="1" ht="11.25">
      <c r="B209" s="158"/>
      <c r="D209" s="159" t="s">
        <v>147</v>
      </c>
      <c r="E209" s="160" t="s">
        <v>1</v>
      </c>
      <c r="F209" s="161" t="s">
        <v>872</v>
      </c>
      <c r="H209" s="162">
        <v>1.0980000000000001</v>
      </c>
      <c r="I209" s="163"/>
      <c r="L209" s="158"/>
      <c r="M209" s="164"/>
      <c r="T209" s="165"/>
      <c r="AT209" s="160" t="s">
        <v>147</v>
      </c>
      <c r="AU209" s="160" t="s">
        <v>88</v>
      </c>
      <c r="AV209" s="12" t="s">
        <v>88</v>
      </c>
      <c r="AW209" s="12" t="s">
        <v>31</v>
      </c>
      <c r="AX209" s="12" t="s">
        <v>75</v>
      </c>
      <c r="AY209" s="160" t="s">
        <v>138</v>
      </c>
    </row>
    <row r="210" spans="2:65" s="12" customFormat="1" ht="11.25">
      <c r="B210" s="158"/>
      <c r="D210" s="159" t="s">
        <v>147</v>
      </c>
      <c r="E210" s="160" t="s">
        <v>1</v>
      </c>
      <c r="F210" s="161" t="s">
        <v>873</v>
      </c>
      <c r="H210" s="162">
        <v>2.036</v>
      </c>
      <c r="I210" s="163"/>
      <c r="L210" s="158"/>
      <c r="M210" s="164"/>
      <c r="T210" s="165"/>
      <c r="AT210" s="160" t="s">
        <v>147</v>
      </c>
      <c r="AU210" s="160" t="s">
        <v>88</v>
      </c>
      <c r="AV210" s="12" t="s">
        <v>88</v>
      </c>
      <c r="AW210" s="12" t="s">
        <v>31</v>
      </c>
      <c r="AX210" s="12" t="s">
        <v>75</v>
      </c>
      <c r="AY210" s="160" t="s">
        <v>138</v>
      </c>
    </row>
    <row r="211" spans="2:65" s="13" customFormat="1" ht="11.25">
      <c r="B211" s="166"/>
      <c r="D211" s="159" t="s">
        <v>147</v>
      </c>
      <c r="E211" s="167" t="s">
        <v>1</v>
      </c>
      <c r="F211" s="168" t="s">
        <v>150</v>
      </c>
      <c r="H211" s="169">
        <v>8.5540000000000003</v>
      </c>
      <c r="I211" s="170"/>
      <c r="L211" s="166"/>
      <c r="M211" s="171"/>
      <c r="T211" s="172"/>
      <c r="AT211" s="167" t="s">
        <v>147</v>
      </c>
      <c r="AU211" s="167" t="s">
        <v>88</v>
      </c>
      <c r="AV211" s="13" t="s">
        <v>95</v>
      </c>
      <c r="AW211" s="13" t="s">
        <v>31</v>
      </c>
      <c r="AX211" s="13" t="s">
        <v>75</v>
      </c>
      <c r="AY211" s="167" t="s">
        <v>138</v>
      </c>
    </row>
    <row r="212" spans="2:65" s="15" customFormat="1" ht="11.25">
      <c r="B212" s="182"/>
      <c r="D212" s="159" t="s">
        <v>147</v>
      </c>
      <c r="E212" s="183" t="s">
        <v>1</v>
      </c>
      <c r="F212" s="184" t="s">
        <v>269</v>
      </c>
      <c r="H212" s="185">
        <v>33.594000000000001</v>
      </c>
      <c r="I212" s="186"/>
      <c r="L212" s="182"/>
      <c r="M212" s="187"/>
      <c r="T212" s="188"/>
      <c r="AT212" s="183" t="s">
        <v>147</v>
      </c>
      <c r="AU212" s="183" t="s">
        <v>88</v>
      </c>
      <c r="AV212" s="15" t="s">
        <v>145</v>
      </c>
      <c r="AW212" s="15" t="s">
        <v>31</v>
      </c>
      <c r="AX212" s="15" t="s">
        <v>82</v>
      </c>
      <c r="AY212" s="183" t="s">
        <v>138</v>
      </c>
    </row>
    <row r="213" spans="2:65" s="11" customFormat="1" ht="22.9" customHeight="1">
      <c r="B213" s="131"/>
      <c r="D213" s="132" t="s">
        <v>74</v>
      </c>
      <c r="E213" s="141" t="s">
        <v>139</v>
      </c>
      <c r="F213" s="141" t="s">
        <v>140</v>
      </c>
      <c r="I213" s="134"/>
      <c r="J213" s="142">
        <f>BK213</f>
        <v>0</v>
      </c>
      <c r="L213" s="131"/>
      <c r="M213" s="136"/>
      <c r="P213" s="137">
        <f>SUM(P214:P245)</f>
        <v>0</v>
      </c>
      <c r="R213" s="137">
        <f>SUM(R214:R245)</f>
        <v>18.418506419999996</v>
      </c>
      <c r="T213" s="138">
        <f>SUM(T214:T245)</f>
        <v>0</v>
      </c>
      <c r="AR213" s="132" t="s">
        <v>82</v>
      </c>
      <c r="AT213" s="139" t="s">
        <v>74</v>
      </c>
      <c r="AU213" s="139" t="s">
        <v>82</v>
      </c>
      <c r="AY213" s="132" t="s">
        <v>138</v>
      </c>
      <c r="BK213" s="140">
        <f>SUM(BK214:BK245)</f>
        <v>0</v>
      </c>
    </row>
    <row r="214" spans="2:65" s="1" customFormat="1" ht="33" customHeight="1">
      <c r="B214" s="143"/>
      <c r="C214" s="144" t="s">
        <v>170</v>
      </c>
      <c r="D214" s="144" t="s">
        <v>141</v>
      </c>
      <c r="E214" s="145" t="s">
        <v>883</v>
      </c>
      <c r="F214" s="146" t="s">
        <v>884</v>
      </c>
      <c r="G214" s="147" t="s">
        <v>144</v>
      </c>
      <c r="H214" s="148">
        <v>356.99099999999999</v>
      </c>
      <c r="I214" s="149"/>
      <c r="J214" s="150">
        <f>ROUND(I214*H214,2)</f>
        <v>0</v>
      </c>
      <c r="K214" s="151"/>
      <c r="L214" s="32"/>
      <c r="M214" s="152" t="s">
        <v>1</v>
      </c>
      <c r="N214" s="153" t="s">
        <v>41</v>
      </c>
      <c r="P214" s="154">
        <f>O214*H214</f>
        <v>0</v>
      </c>
      <c r="Q214" s="154">
        <v>2.571E-2</v>
      </c>
      <c r="R214" s="154">
        <f>Q214*H214</f>
        <v>9.1782386099999993</v>
      </c>
      <c r="S214" s="154">
        <v>0</v>
      </c>
      <c r="T214" s="155">
        <f>S214*H214</f>
        <v>0</v>
      </c>
      <c r="AR214" s="156" t="s">
        <v>145</v>
      </c>
      <c r="AT214" s="156" t="s">
        <v>141</v>
      </c>
      <c r="AU214" s="156" t="s">
        <v>88</v>
      </c>
      <c r="AY214" s="17" t="s">
        <v>138</v>
      </c>
      <c r="BE214" s="157">
        <f>IF(N214="základná",J214,0)</f>
        <v>0</v>
      </c>
      <c r="BF214" s="157">
        <f>IF(N214="znížená",J214,0)</f>
        <v>0</v>
      </c>
      <c r="BG214" s="157">
        <f>IF(N214="zákl. prenesená",J214,0)</f>
        <v>0</v>
      </c>
      <c r="BH214" s="157">
        <f>IF(N214="zníž. prenesená",J214,0)</f>
        <v>0</v>
      </c>
      <c r="BI214" s="157">
        <f>IF(N214="nulová",J214,0)</f>
        <v>0</v>
      </c>
      <c r="BJ214" s="17" t="s">
        <v>88</v>
      </c>
      <c r="BK214" s="157">
        <f>ROUND(I214*H214,2)</f>
        <v>0</v>
      </c>
      <c r="BL214" s="17" t="s">
        <v>145</v>
      </c>
      <c r="BM214" s="156" t="s">
        <v>885</v>
      </c>
    </row>
    <row r="215" spans="2:65" s="12" customFormat="1" ht="11.25">
      <c r="B215" s="158"/>
      <c r="D215" s="159" t="s">
        <v>147</v>
      </c>
      <c r="E215" s="160" t="s">
        <v>1</v>
      </c>
      <c r="F215" s="161" t="s">
        <v>854</v>
      </c>
      <c r="H215" s="162">
        <v>356.99099999999999</v>
      </c>
      <c r="I215" s="163"/>
      <c r="L215" s="158"/>
      <c r="M215" s="164"/>
      <c r="T215" s="165"/>
      <c r="AT215" s="160" t="s">
        <v>147</v>
      </c>
      <c r="AU215" s="160" t="s">
        <v>88</v>
      </c>
      <c r="AV215" s="12" t="s">
        <v>88</v>
      </c>
      <c r="AW215" s="12" t="s">
        <v>31</v>
      </c>
      <c r="AX215" s="12" t="s">
        <v>82</v>
      </c>
      <c r="AY215" s="160" t="s">
        <v>138</v>
      </c>
    </row>
    <row r="216" spans="2:65" s="1" customFormat="1" ht="44.25" customHeight="1">
      <c r="B216" s="143"/>
      <c r="C216" s="144" t="s">
        <v>176</v>
      </c>
      <c r="D216" s="144" t="s">
        <v>141</v>
      </c>
      <c r="E216" s="145" t="s">
        <v>886</v>
      </c>
      <c r="F216" s="146" t="s">
        <v>887</v>
      </c>
      <c r="G216" s="147" t="s">
        <v>144</v>
      </c>
      <c r="H216" s="148">
        <v>713.98199999999997</v>
      </c>
      <c r="I216" s="149"/>
      <c r="J216" s="150">
        <f>ROUND(I216*H216,2)</f>
        <v>0</v>
      </c>
      <c r="K216" s="151"/>
      <c r="L216" s="32"/>
      <c r="M216" s="152" t="s">
        <v>1</v>
      </c>
      <c r="N216" s="153" t="s">
        <v>41</v>
      </c>
      <c r="P216" s="154">
        <f>O216*H216</f>
        <v>0</v>
      </c>
      <c r="Q216" s="154">
        <v>0</v>
      </c>
      <c r="R216" s="154">
        <f>Q216*H216</f>
        <v>0</v>
      </c>
      <c r="S216" s="154">
        <v>0</v>
      </c>
      <c r="T216" s="155">
        <f>S216*H216</f>
        <v>0</v>
      </c>
      <c r="AR216" s="156" t="s">
        <v>145</v>
      </c>
      <c r="AT216" s="156" t="s">
        <v>141</v>
      </c>
      <c r="AU216" s="156" t="s">
        <v>88</v>
      </c>
      <c r="AY216" s="17" t="s">
        <v>138</v>
      </c>
      <c r="BE216" s="157">
        <f>IF(N216="základná",J216,0)</f>
        <v>0</v>
      </c>
      <c r="BF216" s="157">
        <f>IF(N216="znížená",J216,0)</f>
        <v>0</v>
      </c>
      <c r="BG216" s="157">
        <f>IF(N216="zákl. prenesená",J216,0)</f>
        <v>0</v>
      </c>
      <c r="BH216" s="157">
        <f>IF(N216="zníž. prenesená",J216,0)</f>
        <v>0</v>
      </c>
      <c r="BI216" s="157">
        <f>IF(N216="nulová",J216,0)</f>
        <v>0</v>
      </c>
      <c r="BJ216" s="17" t="s">
        <v>88</v>
      </c>
      <c r="BK216" s="157">
        <f>ROUND(I216*H216,2)</f>
        <v>0</v>
      </c>
      <c r="BL216" s="17" t="s">
        <v>145</v>
      </c>
      <c r="BM216" s="156" t="s">
        <v>888</v>
      </c>
    </row>
    <row r="217" spans="2:65" s="12" customFormat="1" ht="11.25">
      <c r="B217" s="158"/>
      <c r="D217" s="159" t="s">
        <v>147</v>
      </c>
      <c r="F217" s="161" t="s">
        <v>889</v>
      </c>
      <c r="H217" s="162">
        <v>713.98199999999997</v>
      </c>
      <c r="I217" s="163"/>
      <c r="L217" s="158"/>
      <c r="M217" s="164"/>
      <c r="T217" s="165"/>
      <c r="AT217" s="160" t="s">
        <v>147</v>
      </c>
      <c r="AU217" s="160" t="s">
        <v>88</v>
      </c>
      <c r="AV217" s="12" t="s">
        <v>88</v>
      </c>
      <c r="AW217" s="12" t="s">
        <v>3</v>
      </c>
      <c r="AX217" s="12" t="s">
        <v>82</v>
      </c>
      <c r="AY217" s="160" t="s">
        <v>138</v>
      </c>
    </row>
    <row r="218" spans="2:65" s="1" customFormat="1" ht="33" customHeight="1">
      <c r="B218" s="143"/>
      <c r="C218" s="144" t="s">
        <v>183</v>
      </c>
      <c r="D218" s="144" t="s">
        <v>141</v>
      </c>
      <c r="E218" s="145" t="s">
        <v>890</v>
      </c>
      <c r="F218" s="146" t="s">
        <v>891</v>
      </c>
      <c r="G218" s="147" t="s">
        <v>144</v>
      </c>
      <c r="H218" s="148">
        <v>356.99099999999999</v>
      </c>
      <c r="I218" s="149"/>
      <c r="J218" s="150">
        <f>ROUND(I218*H218,2)</f>
        <v>0</v>
      </c>
      <c r="K218" s="151"/>
      <c r="L218" s="32"/>
      <c r="M218" s="152" t="s">
        <v>1</v>
      </c>
      <c r="N218" s="153" t="s">
        <v>41</v>
      </c>
      <c r="P218" s="154">
        <f>O218*H218</f>
        <v>0</v>
      </c>
      <c r="Q218" s="154">
        <v>2.571E-2</v>
      </c>
      <c r="R218" s="154">
        <f>Q218*H218</f>
        <v>9.1782386099999993</v>
      </c>
      <c r="S218" s="154">
        <v>0</v>
      </c>
      <c r="T218" s="155">
        <f>S218*H218</f>
        <v>0</v>
      </c>
      <c r="AR218" s="156" t="s">
        <v>145</v>
      </c>
      <c r="AT218" s="156" t="s">
        <v>141</v>
      </c>
      <c r="AU218" s="156" t="s">
        <v>88</v>
      </c>
      <c r="AY218" s="17" t="s">
        <v>138</v>
      </c>
      <c r="BE218" s="157">
        <f>IF(N218="základná",J218,0)</f>
        <v>0</v>
      </c>
      <c r="BF218" s="157">
        <f>IF(N218="znížená",J218,0)</f>
        <v>0</v>
      </c>
      <c r="BG218" s="157">
        <f>IF(N218="zákl. prenesená",J218,0)</f>
        <v>0</v>
      </c>
      <c r="BH218" s="157">
        <f>IF(N218="zníž. prenesená",J218,0)</f>
        <v>0</v>
      </c>
      <c r="BI218" s="157">
        <f>IF(N218="nulová",J218,0)</f>
        <v>0</v>
      </c>
      <c r="BJ218" s="17" t="s">
        <v>88</v>
      </c>
      <c r="BK218" s="157">
        <f>ROUND(I218*H218,2)</f>
        <v>0</v>
      </c>
      <c r="BL218" s="17" t="s">
        <v>145</v>
      </c>
      <c r="BM218" s="156" t="s">
        <v>892</v>
      </c>
    </row>
    <row r="219" spans="2:65" s="1" customFormat="1" ht="24.2" customHeight="1">
      <c r="B219" s="143"/>
      <c r="C219" s="144" t="s">
        <v>188</v>
      </c>
      <c r="D219" s="144" t="s">
        <v>141</v>
      </c>
      <c r="E219" s="145" t="s">
        <v>893</v>
      </c>
      <c r="F219" s="146" t="s">
        <v>894</v>
      </c>
      <c r="G219" s="147" t="s">
        <v>191</v>
      </c>
      <c r="H219" s="148">
        <v>179.97</v>
      </c>
      <c r="I219" s="149"/>
      <c r="J219" s="150">
        <f>ROUND(I219*H219,2)</f>
        <v>0</v>
      </c>
      <c r="K219" s="151"/>
      <c r="L219" s="32"/>
      <c r="M219" s="152" t="s">
        <v>1</v>
      </c>
      <c r="N219" s="153" t="s">
        <v>41</v>
      </c>
      <c r="P219" s="154">
        <f>O219*H219</f>
        <v>0</v>
      </c>
      <c r="Q219" s="154">
        <v>1.2999999999999999E-4</v>
      </c>
      <c r="R219" s="154">
        <f>Q219*H219</f>
        <v>2.33961E-2</v>
      </c>
      <c r="S219" s="154">
        <v>0</v>
      </c>
      <c r="T219" s="155">
        <f>S219*H219</f>
        <v>0</v>
      </c>
      <c r="AR219" s="156" t="s">
        <v>145</v>
      </c>
      <c r="AT219" s="156" t="s">
        <v>141</v>
      </c>
      <c r="AU219" s="156" t="s">
        <v>88</v>
      </c>
      <c r="AY219" s="17" t="s">
        <v>138</v>
      </c>
      <c r="BE219" s="157">
        <f>IF(N219="základná",J219,0)</f>
        <v>0</v>
      </c>
      <c r="BF219" s="157">
        <f>IF(N219="znížená",J219,0)</f>
        <v>0</v>
      </c>
      <c r="BG219" s="157">
        <f>IF(N219="zákl. prenesená",J219,0)</f>
        <v>0</v>
      </c>
      <c r="BH219" s="157">
        <f>IF(N219="zníž. prenesená",J219,0)</f>
        <v>0</v>
      </c>
      <c r="BI219" s="157">
        <f>IF(N219="nulová",J219,0)</f>
        <v>0</v>
      </c>
      <c r="BJ219" s="17" t="s">
        <v>88</v>
      </c>
      <c r="BK219" s="157">
        <f>ROUND(I219*H219,2)</f>
        <v>0</v>
      </c>
      <c r="BL219" s="17" t="s">
        <v>145</v>
      </c>
      <c r="BM219" s="156" t="s">
        <v>895</v>
      </c>
    </row>
    <row r="220" spans="2:65" s="12" customFormat="1" ht="11.25">
      <c r="B220" s="158"/>
      <c r="D220" s="159" t="s">
        <v>147</v>
      </c>
      <c r="E220" s="160" t="s">
        <v>1</v>
      </c>
      <c r="F220" s="161" t="s">
        <v>896</v>
      </c>
      <c r="H220" s="162">
        <v>3.76</v>
      </c>
      <c r="I220" s="163"/>
      <c r="L220" s="158"/>
      <c r="M220" s="164"/>
      <c r="T220" s="165"/>
      <c r="AT220" s="160" t="s">
        <v>147</v>
      </c>
      <c r="AU220" s="160" t="s">
        <v>88</v>
      </c>
      <c r="AV220" s="12" t="s">
        <v>88</v>
      </c>
      <c r="AW220" s="12" t="s">
        <v>31</v>
      </c>
      <c r="AX220" s="12" t="s">
        <v>75</v>
      </c>
      <c r="AY220" s="160" t="s">
        <v>138</v>
      </c>
    </row>
    <row r="221" spans="2:65" s="12" customFormat="1" ht="11.25">
      <c r="B221" s="158"/>
      <c r="D221" s="159" t="s">
        <v>147</v>
      </c>
      <c r="E221" s="160" t="s">
        <v>1</v>
      </c>
      <c r="F221" s="161" t="s">
        <v>897</v>
      </c>
      <c r="H221" s="162">
        <v>66.239999999999995</v>
      </c>
      <c r="I221" s="163"/>
      <c r="L221" s="158"/>
      <c r="M221" s="164"/>
      <c r="T221" s="165"/>
      <c r="AT221" s="160" t="s">
        <v>147</v>
      </c>
      <c r="AU221" s="160" t="s">
        <v>88</v>
      </c>
      <c r="AV221" s="12" t="s">
        <v>88</v>
      </c>
      <c r="AW221" s="12" t="s">
        <v>31</v>
      </c>
      <c r="AX221" s="12" t="s">
        <v>75</v>
      </c>
      <c r="AY221" s="160" t="s">
        <v>138</v>
      </c>
    </row>
    <row r="222" spans="2:65" s="12" customFormat="1" ht="11.25">
      <c r="B222" s="158"/>
      <c r="D222" s="159" t="s">
        <v>147</v>
      </c>
      <c r="E222" s="160" t="s">
        <v>1</v>
      </c>
      <c r="F222" s="161" t="s">
        <v>898</v>
      </c>
      <c r="H222" s="162">
        <v>55.2</v>
      </c>
      <c r="I222" s="163"/>
      <c r="L222" s="158"/>
      <c r="M222" s="164"/>
      <c r="T222" s="165"/>
      <c r="AT222" s="160" t="s">
        <v>147</v>
      </c>
      <c r="AU222" s="160" t="s">
        <v>88</v>
      </c>
      <c r="AV222" s="12" t="s">
        <v>88</v>
      </c>
      <c r="AW222" s="12" t="s">
        <v>31</v>
      </c>
      <c r="AX222" s="12" t="s">
        <v>75</v>
      </c>
      <c r="AY222" s="160" t="s">
        <v>138</v>
      </c>
    </row>
    <row r="223" spans="2:65" s="13" customFormat="1" ht="11.25">
      <c r="B223" s="166"/>
      <c r="D223" s="159" t="s">
        <v>147</v>
      </c>
      <c r="E223" s="167" t="s">
        <v>1</v>
      </c>
      <c r="F223" s="168" t="s">
        <v>150</v>
      </c>
      <c r="H223" s="169">
        <v>125.2</v>
      </c>
      <c r="I223" s="170"/>
      <c r="L223" s="166"/>
      <c r="M223" s="171"/>
      <c r="T223" s="172"/>
      <c r="AT223" s="167" t="s">
        <v>147</v>
      </c>
      <c r="AU223" s="167" t="s">
        <v>88</v>
      </c>
      <c r="AV223" s="13" t="s">
        <v>95</v>
      </c>
      <c r="AW223" s="13" t="s">
        <v>31</v>
      </c>
      <c r="AX223" s="13" t="s">
        <v>75</v>
      </c>
      <c r="AY223" s="167" t="s">
        <v>138</v>
      </c>
    </row>
    <row r="224" spans="2:65" s="12" customFormat="1" ht="11.25">
      <c r="B224" s="158"/>
      <c r="D224" s="159" t="s">
        <v>147</v>
      </c>
      <c r="E224" s="160" t="s">
        <v>1</v>
      </c>
      <c r="F224" s="161" t="s">
        <v>899</v>
      </c>
      <c r="H224" s="162">
        <v>6.14</v>
      </c>
      <c r="I224" s="163"/>
      <c r="L224" s="158"/>
      <c r="M224" s="164"/>
      <c r="T224" s="165"/>
      <c r="AT224" s="160" t="s">
        <v>147</v>
      </c>
      <c r="AU224" s="160" t="s">
        <v>88</v>
      </c>
      <c r="AV224" s="12" t="s">
        <v>88</v>
      </c>
      <c r="AW224" s="12" t="s">
        <v>31</v>
      </c>
      <c r="AX224" s="12" t="s">
        <v>75</v>
      </c>
      <c r="AY224" s="160" t="s">
        <v>138</v>
      </c>
    </row>
    <row r="225" spans="2:65" s="12" customFormat="1" ht="11.25">
      <c r="B225" s="158"/>
      <c r="D225" s="159" t="s">
        <v>147</v>
      </c>
      <c r="E225" s="160" t="s">
        <v>1</v>
      </c>
      <c r="F225" s="161" t="s">
        <v>900</v>
      </c>
      <c r="H225" s="162">
        <v>10.18</v>
      </c>
      <c r="I225" s="163"/>
      <c r="L225" s="158"/>
      <c r="M225" s="164"/>
      <c r="T225" s="165"/>
      <c r="AT225" s="160" t="s">
        <v>147</v>
      </c>
      <c r="AU225" s="160" t="s">
        <v>88</v>
      </c>
      <c r="AV225" s="12" t="s">
        <v>88</v>
      </c>
      <c r="AW225" s="12" t="s">
        <v>31</v>
      </c>
      <c r="AX225" s="12" t="s">
        <v>75</v>
      </c>
      <c r="AY225" s="160" t="s">
        <v>138</v>
      </c>
    </row>
    <row r="226" spans="2:65" s="12" customFormat="1" ht="11.25">
      <c r="B226" s="158"/>
      <c r="D226" s="159" t="s">
        <v>147</v>
      </c>
      <c r="E226" s="160" t="s">
        <v>1</v>
      </c>
      <c r="F226" s="161" t="s">
        <v>901</v>
      </c>
      <c r="H226" s="162">
        <v>5.29</v>
      </c>
      <c r="I226" s="163"/>
      <c r="L226" s="158"/>
      <c r="M226" s="164"/>
      <c r="T226" s="165"/>
      <c r="AT226" s="160" t="s">
        <v>147</v>
      </c>
      <c r="AU226" s="160" t="s">
        <v>88</v>
      </c>
      <c r="AV226" s="12" t="s">
        <v>88</v>
      </c>
      <c r="AW226" s="12" t="s">
        <v>31</v>
      </c>
      <c r="AX226" s="12" t="s">
        <v>75</v>
      </c>
      <c r="AY226" s="160" t="s">
        <v>138</v>
      </c>
    </row>
    <row r="227" spans="2:65" s="12" customFormat="1" ht="11.25">
      <c r="B227" s="158"/>
      <c r="D227" s="159" t="s">
        <v>147</v>
      </c>
      <c r="E227" s="160" t="s">
        <v>1</v>
      </c>
      <c r="F227" s="161" t="s">
        <v>902</v>
      </c>
      <c r="H227" s="162">
        <v>5.49</v>
      </c>
      <c r="I227" s="163"/>
      <c r="L227" s="158"/>
      <c r="M227" s="164"/>
      <c r="T227" s="165"/>
      <c r="AT227" s="160" t="s">
        <v>147</v>
      </c>
      <c r="AU227" s="160" t="s">
        <v>88</v>
      </c>
      <c r="AV227" s="12" t="s">
        <v>88</v>
      </c>
      <c r="AW227" s="12" t="s">
        <v>31</v>
      </c>
      <c r="AX227" s="12" t="s">
        <v>75</v>
      </c>
      <c r="AY227" s="160" t="s">
        <v>138</v>
      </c>
    </row>
    <row r="228" spans="2:65" s="12" customFormat="1" ht="11.25">
      <c r="B228" s="158"/>
      <c r="D228" s="159" t="s">
        <v>147</v>
      </c>
      <c r="E228" s="160" t="s">
        <v>1</v>
      </c>
      <c r="F228" s="161" t="s">
        <v>903</v>
      </c>
      <c r="H228" s="162">
        <v>5.49</v>
      </c>
      <c r="I228" s="163"/>
      <c r="L228" s="158"/>
      <c r="M228" s="164"/>
      <c r="T228" s="165"/>
      <c r="AT228" s="160" t="s">
        <v>147</v>
      </c>
      <c r="AU228" s="160" t="s">
        <v>88</v>
      </c>
      <c r="AV228" s="12" t="s">
        <v>88</v>
      </c>
      <c r="AW228" s="12" t="s">
        <v>31</v>
      </c>
      <c r="AX228" s="12" t="s">
        <v>75</v>
      </c>
      <c r="AY228" s="160" t="s">
        <v>138</v>
      </c>
    </row>
    <row r="229" spans="2:65" s="12" customFormat="1" ht="11.25">
      <c r="B229" s="158"/>
      <c r="D229" s="159" t="s">
        <v>147</v>
      </c>
      <c r="E229" s="160" t="s">
        <v>1</v>
      </c>
      <c r="F229" s="161" t="s">
        <v>904</v>
      </c>
      <c r="H229" s="162">
        <v>10.18</v>
      </c>
      <c r="I229" s="163"/>
      <c r="L229" s="158"/>
      <c r="M229" s="164"/>
      <c r="T229" s="165"/>
      <c r="AT229" s="160" t="s">
        <v>147</v>
      </c>
      <c r="AU229" s="160" t="s">
        <v>88</v>
      </c>
      <c r="AV229" s="12" t="s">
        <v>88</v>
      </c>
      <c r="AW229" s="12" t="s">
        <v>31</v>
      </c>
      <c r="AX229" s="12" t="s">
        <v>75</v>
      </c>
      <c r="AY229" s="160" t="s">
        <v>138</v>
      </c>
    </row>
    <row r="230" spans="2:65" s="13" customFormat="1" ht="11.25">
      <c r="B230" s="166"/>
      <c r="D230" s="159" t="s">
        <v>147</v>
      </c>
      <c r="E230" s="167" t="s">
        <v>1</v>
      </c>
      <c r="F230" s="168" t="s">
        <v>150</v>
      </c>
      <c r="H230" s="169">
        <v>42.77</v>
      </c>
      <c r="I230" s="170"/>
      <c r="L230" s="166"/>
      <c r="M230" s="171"/>
      <c r="T230" s="172"/>
      <c r="AT230" s="167" t="s">
        <v>147</v>
      </c>
      <c r="AU230" s="167" t="s">
        <v>88</v>
      </c>
      <c r="AV230" s="13" t="s">
        <v>95</v>
      </c>
      <c r="AW230" s="13" t="s">
        <v>31</v>
      </c>
      <c r="AX230" s="13" t="s">
        <v>75</v>
      </c>
      <c r="AY230" s="167" t="s">
        <v>138</v>
      </c>
    </row>
    <row r="231" spans="2:65" s="12" customFormat="1" ht="11.25">
      <c r="B231" s="158"/>
      <c r="D231" s="159" t="s">
        <v>147</v>
      </c>
      <c r="E231" s="160" t="s">
        <v>1</v>
      </c>
      <c r="F231" s="161" t="s">
        <v>905</v>
      </c>
      <c r="H231" s="162">
        <v>12</v>
      </c>
      <c r="I231" s="163"/>
      <c r="L231" s="158"/>
      <c r="M231" s="164"/>
      <c r="T231" s="165"/>
      <c r="AT231" s="160" t="s">
        <v>147</v>
      </c>
      <c r="AU231" s="160" t="s">
        <v>88</v>
      </c>
      <c r="AV231" s="12" t="s">
        <v>88</v>
      </c>
      <c r="AW231" s="12" t="s">
        <v>31</v>
      </c>
      <c r="AX231" s="12" t="s">
        <v>75</v>
      </c>
      <c r="AY231" s="160" t="s">
        <v>138</v>
      </c>
    </row>
    <row r="232" spans="2:65" s="15" customFormat="1" ht="11.25">
      <c r="B232" s="182"/>
      <c r="D232" s="159" t="s">
        <v>147</v>
      </c>
      <c r="E232" s="183" t="s">
        <v>1</v>
      </c>
      <c r="F232" s="184" t="s">
        <v>269</v>
      </c>
      <c r="H232" s="185">
        <v>179.97000000000003</v>
      </c>
      <c r="I232" s="186"/>
      <c r="L232" s="182"/>
      <c r="M232" s="187"/>
      <c r="T232" s="188"/>
      <c r="AT232" s="183" t="s">
        <v>147</v>
      </c>
      <c r="AU232" s="183" t="s">
        <v>88</v>
      </c>
      <c r="AV232" s="15" t="s">
        <v>145</v>
      </c>
      <c r="AW232" s="15" t="s">
        <v>31</v>
      </c>
      <c r="AX232" s="15" t="s">
        <v>82</v>
      </c>
      <c r="AY232" s="183" t="s">
        <v>138</v>
      </c>
    </row>
    <row r="233" spans="2:65" s="1" customFormat="1" ht="16.5" customHeight="1">
      <c r="B233" s="143"/>
      <c r="C233" s="144" t="s">
        <v>139</v>
      </c>
      <c r="D233" s="144" t="s">
        <v>141</v>
      </c>
      <c r="E233" s="145" t="s">
        <v>906</v>
      </c>
      <c r="F233" s="146" t="s">
        <v>907</v>
      </c>
      <c r="G233" s="147" t="s">
        <v>191</v>
      </c>
      <c r="H233" s="148">
        <v>167.97</v>
      </c>
      <c r="I233" s="149"/>
      <c r="J233" s="150">
        <f>ROUND(I233*H233,2)</f>
        <v>0</v>
      </c>
      <c r="K233" s="151"/>
      <c r="L233" s="32"/>
      <c r="M233" s="152" t="s">
        <v>1</v>
      </c>
      <c r="N233" s="153" t="s">
        <v>41</v>
      </c>
      <c r="P233" s="154">
        <f>O233*H233</f>
        <v>0</v>
      </c>
      <c r="Q233" s="154">
        <v>2.3000000000000001E-4</v>
      </c>
      <c r="R233" s="154">
        <f>Q233*H233</f>
        <v>3.8633100000000004E-2</v>
      </c>
      <c r="S233" s="154">
        <v>0</v>
      </c>
      <c r="T233" s="155">
        <f>S233*H233</f>
        <v>0</v>
      </c>
      <c r="AR233" s="156" t="s">
        <v>145</v>
      </c>
      <c r="AT233" s="156" t="s">
        <v>141</v>
      </c>
      <c r="AU233" s="156" t="s">
        <v>88</v>
      </c>
      <c r="AY233" s="17" t="s">
        <v>138</v>
      </c>
      <c r="BE233" s="157">
        <f>IF(N233="základná",J233,0)</f>
        <v>0</v>
      </c>
      <c r="BF233" s="157">
        <f>IF(N233="znížená",J233,0)</f>
        <v>0</v>
      </c>
      <c r="BG233" s="157">
        <f>IF(N233="zákl. prenesená",J233,0)</f>
        <v>0</v>
      </c>
      <c r="BH233" s="157">
        <f>IF(N233="zníž. prenesená",J233,0)</f>
        <v>0</v>
      </c>
      <c r="BI233" s="157">
        <f>IF(N233="nulová",J233,0)</f>
        <v>0</v>
      </c>
      <c r="BJ233" s="17" t="s">
        <v>88</v>
      </c>
      <c r="BK233" s="157">
        <f>ROUND(I233*H233,2)</f>
        <v>0</v>
      </c>
      <c r="BL233" s="17" t="s">
        <v>145</v>
      </c>
      <c r="BM233" s="156" t="s">
        <v>908</v>
      </c>
    </row>
    <row r="234" spans="2:65" s="12" customFormat="1" ht="11.25">
      <c r="B234" s="158"/>
      <c r="D234" s="159" t="s">
        <v>147</v>
      </c>
      <c r="E234" s="160" t="s">
        <v>1</v>
      </c>
      <c r="F234" s="161" t="s">
        <v>896</v>
      </c>
      <c r="H234" s="162">
        <v>3.76</v>
      </c>
      <c r="I234" s="163"/>
      <c r="L234" s="158"/>
      <c r="M234" s="164"/>
      <c r="T234" s="165"/>
      <c r="AT234" s="160" t="s">
        <v>147</v>
      </c>
      <c r="AU234" s="160" t="s">
        <v>88</v>
      </c>
      <c r="AV234" s="12" t="s">
        <v>88</v>
      </c>
      <c r="AW234" s="12" t="s">
        <v>31</v>
      </c>
      <c r="AX234" s="12" t="s">
        <v>75</v>
      </c>
      <c r="AY234" s="160" t="s">
        <v>138</v>
      </c>
    </row>
    <row r="235" spans="2:65" s="12" customFormat="1" ht="11.25">
      <c r="B235" s="158"/>
      <c r="D235" s="159" t="s">
        <v>147</v>
      </c>
      <c r="E235" s="160" t="s">
        <v>1</v>
      </c>
      <c r="F235" s="161" t="s">
        <v>897</v>
      </c>
      <c r="H235" s="162">
        <v>66.239999999999995</v>
      </c>
      <c r="I235" s="163"/>
      <c r="L235" s="158"/>
      <c r="M235" s="164"/>
      <c r="T235" s="165"/>
      <c r="AT235" s="160" t="s">
        <v>147</v>
      </c>
      <c r="AU235" s="160" t="s">
        <v>88</v>
      </c>
      <c r="AV235" s="12" t="s">
        <v>88</v>
      </c>
      <c r="AW235" s="12" t="s">
        <v>31</v>
      </c>
      <c r="AX235" s="12" t="s">
        <v>75</v>
      </c>
      <c r="AY235" s="160" t="s">
        <v>138</v>
      </c>
    </row>
    <row r="236" spans="2:65" s="12" customFormat="1" ht="11.25">
      <c r="B236" s="158"/>
      <c r="D236" s="159" t="s">
        <v>147</v>
      </c>
      <c r="E236" s="160" t="s">
        <v>1</v>
      </c>
      <c r="F236" s="161" t="s">
        <v>898</v>
      </c>
      <c r="H236" s="162">
        <v>55.2</v>
      </c>
      <c r="I236" s="163"/>
      <c r="L236" s="158"/>
      <c r="M236" s="164"/>
      <c r="T236" s="165"/>
      <c r="AT236" s="160" t="s">
        <v>147</v>
      </c>
      <c r="AU236" s="160" t="s">
        <v>88</v>
      </c>
      <c r="AV236" s="12" t="s">
        <v>88</v>
      </c>
      <c r="AW236" s="12" t="s">
        <v>31</v>
      </c>
      <c r="AX236" s="12" t="s">
        <v>75</v>
      </c>
      <c r="AY236" s="160" t="s">
        <v>138</v>
      </c>
    </row>
    <row r="237" spans="2:65" s="13" customFormat="1" ht="11.25">
      <c r="B237" s="166"/>
      <c r="D237" s="159" t="s">
        <v>147</v>
      </c>
      <c r="E237" s="167" t="s">
        <v>1</v>
      </c>
      <c r="F237" s="168" t="s">
        <v>150</v>
      </c>
      <c r="H237" s="169">
        <v>125.2</v>
      </c>
      <c r="I237" s="170"/>
      <c r="L237" s="166"/>
      <c r="M237" s="171"/>
      <c r="T237" s="172"/>
      <c r="AT237" s="167" t="s">
        <v>147</v>
      </c>
      <c r="AU237" s="167" t="s">
        <v>88</v>
      </c>
      <c r="AV237" s="13" t="s">
        <v>95</v>
      </c>
      <c r="AW237" s="13" t="s">
        <v>31</v>
      </c>
      <c r="AX237" s="13" t="s">
        <v>75</v>
      </c>
      <c r="AY237" s="167" t="s">
        <v>138</v>
      </c>
    </row>
    <row r="238" spans="2:65" s="12" customFormat="1" ht="11.25">
      <c r="B238" s="158"/>
      <c r="D238" s="159" t="s">
        <v>147</v>
      </c>
      <c r="E238" s="160" t="s">
        <v>1</v>
      </c>
      <c r="F238" s="161" t="s">
        <v>899</v>
      </c>
      <c r="H238" s="162">
        <v>6.14</v>
      </c>
      <c r="I238" s="163"/>
      <c r="L238" s="158"/>
      <c r="M238" s="164"/>
      <c r="T238" s="165"/>
      <c r="AT238" s="160" t="s">
        <v>147</v>
      </c>
      <c r="AU238" s="160" t="s">
        <v>88</v>
      </c>
      <c r="AV238" s="12" t="s">
        <v>88</v>
      </c>
      <c r="AW238" s="12" t="s">
        <v>31</v>
      </c>
      <c r="AX238" s="12" t="s">
        <v>75</v>
      </c>
      <c r="AY238" s="160" t="s">
        <v>138</v>
      </c>
    </row>
    <row r="239" spans="2:65" s="12" customFormat="1" ht="11.25">
      <c r="B239" s="158"/>
      <c r="D239" s="159" t="s">
        <v>147</v>
      </c>
      <c r="E239" s="160" t="s">
        <v>1</v>
      </c>
      <c r="F239" s="161" t="s">
        <v>900</v>
      </c>
      <c r="H239" s="162">
        <v>10.18</v>
      </c>
      <c r="I239" s="163"/>
      <c r="L239" s="158"/>
      <c r="M239" s="164"/>
      <c r="T239" s="165"/>
      <c r="AT239" s="160" t="s">
        <v>147</v>
      </c>
      <c r="AU239" s="160" t="s">
        <v>88</v>
      </c>
      <c r="AV239" s="12" t="s">
        <v>88</v>
      </c>
      <c r="AW239" s="12" t="s">
        <v>31</v>
      </c>
      <c r="AX239" s="12" t="s">
        <v>75</v>
      </c>
      <c r="AY239" s="160" t="s">
        <v>138</v>
      </c>
    </row>
    <row r="240" spans="2:65" s="12" customFormat="1" ht="11.25">
      <c r="B240" s="158"/>
      <c r="D240" s="159" t="s">
        <v>147</v>
      </c>
      <c r="E240" s="160" t="s">
        <v>1</v>
      </c>
      <c r="F240" s="161" t="s">
        <v>901</v>
      </c>
      <c r="H240" s="162">
        <v>5.29</v>
      </c>
      <c r="I240" s="163"/>
      <c r="L240" s="158"/>
      <c r="M240" s="164"/>
      <c r="T240" s="165"/>
      <c r="AT240" s="160" t="s">
        <v>147</v>
      </c>
      <c r="AU240" s="160" t="s">
        <v>88</v>
      </c>
      <c r="AV240" s="12" t="s">
        <v>88</v>
      </c>
      <c r="AW240" s="12" t="s">
        <v>31</v>
      </c>
      <c r="AX240" s="12" t="s">
        <v>75</v>
      </c>
      <c r="AY240" s="160" t="s">
        <v>138</v>
      </c>
    </row>
    <row r="241" spans="2:65" s="12" customFormat="1" ht="11.25">
      <c r="B241" s="158"/>
      <c r="D241" s="159" t="s">
        <v>147</v>
      </c>
      <c r="E241" s="160" t="s">
        <v>1</v>
      </c>
      <c r="F241" s="161" t="s">
        <v>902</v>
      </c>
      <c r="H241" s="162">
        <v>5.49</v>
      </c>
      <c r="I241" s="163"/>
      <c r="L241" s="158"/>
      <c r="M241" s="164"/>
      <c r="T241" s="165"/>
      <c r="AT241" s="160" t="s">
        <v>147</v>
      </c>
      <c r="AU241" s="160" t="s">
        <v>88</v>
      </c>
      <c r="AV241" s="12" t="s">
        <v>88</v>
      </c>
      <c r="AW241" s="12" t="s">
        <v>31</v>
      </c>
      <c r="AX241" s="12" t="s">
        <v>75</v>
      </c>
      <c r="AY241" s="160" t="s">
        <v>138</v>
      </c>
    </row>
    <row r="242" spans="2:65" s="12" customFormat="1" ht="11.25">
      <c r="B242" s="158"/>
      <c r="D242" s="159" t="s">
        <v>147</v>
      </c>
      <c r="E242" s="160" t="s">
        <v>1</v>
      </c>
      <c r="F242" s="161" t="s">
        <v>903</v>
      </c>
      <c r="H242" s="162">
        <v>5.49</v>
      </c>
      <c r="I242" s="163"/>
      <c r="L242" s="158"/>
      <c r="M242" s="164"/>
      <c r="T242" s="165"/>
      <c r="AT242" s="160" t="s">
        <v>147</v>
      </c>
      <c r="AU242" s="160" t="s">
        <v>88</v>
      </c>
      <c r="AV242" s="12" t="s">
        <v>88</v>
      </c>
      <c r="AW242" s="12" t="s">
        <v>31</v>
      </c>
      <c r="AX242" s="12" t="s">
        <v>75</v>
      </c>
      <c r="AY242" s="160" t="s">
        <v>138</v>
      </c>
    </row>
    <row r="243" spans="2:65" s="12" customFormat="1" ht="11.25">
      <c r="B243" s="158"/>
      <c r="D243" s="159" t="s">
        <v>147</v>
      </c>
      <c r="E243" s="160" t="s">
        <v>1</v>
      </c>
      <c r="F243" s="161" t="s">
        <v>904</v>
      </c>
      <c r="H243" s="162">
        <v>10.18</v>
      </c>
      <c r="I243" s="163"/>
      <c r="L243" s="158"/>
      <c r="M243" s="164"/>
      <c r="T243" s="165"/>
      <c r="AT243" s="160" t="s">
        <v>147</v>
      </c>
      <c r="AU243" s="160" t="s">
        <v>88</v>
      </c>
      <c r="AV243" s="12" t="s">
        <v>88</v>
      </c>
      <c r="AW243" s="12" t="s">
        <v>31</v>
      </c>
      <c r="AX243" s="12" t="s">
        <v>75</v>
      </c>
      <c r="AY243" s="160" t="s">
        <v>138</v>
      </c>
    </row>
    <row r="244" spans="2:65" s="13" customFormat="1" ht="11.25">
      <c r="B244" s="166"/>
      <c r="D244" s="159" t="s">
        <v>147</v>
      </c>
      <c r="E244" s="167" t="s">
        <v>1</v>
      </c>
      <c r="F244" s="168" t="s">
        <v>150</v>
      </c>
      <c r="H244" s="169">
        <v>42.77</v>
      </c>
      <c r="I244" s="170"/>
      <c r="L244" s="166"/>
      <c r="M244" s="171"/>
      <c r="T244" s="172"/>
      <c r="AT244" s="167" t="s">
        <v>147</v>
      </c>
      <c r="AU244" s="167" t="s">
        <v>88</v>
      </c>
      <c r="AV244" s="13" t="s">
        <v>95</v>
      </c>
      <c r="AW244" s="13" t="s">
        <v>31</v>
      </c>
      <c r="AX244" s="13" t="s">
        <v>75</v>
      </c>
      <c r="AY244" s="167" t="s">
        <v>138</v>
      </c>
    </row>
    <row r="245" spans="2:65" s="15" customFormat="1" ht="11.25">
      <c r="B245" s="182"/>
      <c r="D245" s="159" t="s">
        <v>147</v>
      </c>
      <c r="E245" s="183" t="s">
        <v>1</v>
      </c>
      <c r="F245" s="184" t="s">
        <v>269</v>
      </c>
      <c r="H245" s="185">
        <v>167.97000000000003</v>
      </c>
      <c r="I245" s="186"/>
      <c r="L245" s="182"/>
      <c r="M245" s="187"/>
      <c r="T245" s="188"/>
      <c r="AT245" s="183" t="s">
        <v>147</v>
      </c>
      <c r="AU245" s="183" t="s">
        <v>88</v>
      </c>
      <c r="AV245" s="15" t="s">
        <v>145</v>
      </c>
      <c r="AW245" s="15" t="s">
        <v>31</v>
      </c>
      <c r="AX245" s="15" t="s">
        <v>82</v>
      </c>
      <c r="AY245" s="183" t="s">
        <v>138</v>
      </c>
    </row>
    <row r="246" spans="2:65" s="11" customFormat="1" ht="22.9" customHeight="1">
      <c r="B246" s="131"/>
      <c r="D246" s="132" t="s">
        <v>74</v>
      </c>
      <c r="E246" s="141" t="s">
        <v>407</v>
      </c>
      <c r="F246" s="141" t="s">
        <v>408</v>
      </c>
      <c r="I246" s="134"/>
      <c r="J246" s="142">
        <f>BK246</f>
        <v>0</v>
      </c>
      <c r="L246" s="131"/>
      <c r="M246" s="136"/>
      <c r="P246" s="137">
        <f>P247</f>
        <v>0</v>
      </c>
      <c r="R246" s="137">
        <f>R247</f>
        <v>0</v>
      </c>
      <c r="T246" s="138">
        <f>T247</f>
        <v>0</v>
      </c>
      <c r="AR246" s="132" t="s">
        <v>82</v>
      </c>
      <c r="AT246" s="139" t="s">
        <v>74</v>
      </c>
      <c r="AU246" s="139" t="s">
        <v>82</v>
      </c>
      <c r="AY246" s="132" t="s">
        <v>138</v>
      </c>
      <c r="BK246" s="140">
        <f>BK247</f>
        <v>0</v>
      </c>
    </row>
    <row r="247" spans="2:65" s="1" customFormat="1" ht="24.2" customHeight="1">
      <c r="B247" s="143"/>
      <c r="C247" s="144" t="s">
        <v>198</v>
      </c>
      <c r="D247" s="144" t="s">
        <v>141</v>
      </c>
      <c r="E247" s="145" t="s">
        <v>410</v>
      </c>
      <c r="F247" s="146" t="s">
        <v>411</v>
      </c>
      <c r="G247" s="147" t="s">
        <v>207</v>
      </c>
      <c r="H247" s="148">
        <v>27.68</v>
      </c>
      <c r="I247" s="149"/>
      <c r="J247" s="150">
        <f>ROUND(I247*H247,2)</f>
        <v>0</v>
      </c>
      <c r="K247" s="151"/>
      <c r="L247" s="32"/>
      <c r="M247" s="152" t="s">
        <v>1</v>
      </c>
      <c r="N247" s="153" t="s">
        <v>41</v>
      </c>
      <c r="P247" s="154">
        <f>O247*H247</f>
        <v>0</v>
      </c>
      <c r="Q247" s="154">
        <v>0</v>
      </c>
      <c r="R247" s="154">
        <f>Q247*H247</f>
        <v>0</v>
      </c>
      <c r="S247" s="154">
        <v>0</v>
      </c>
      <c r="T247" s="155">
        <f>S247*H247</f>
        <v>0</v>
      </c>
      <c r="AR247" s="156" t="s">
        <v>145</v>
      </c>
      <c r="AT247" s="156" t="s">
        <v>141</v>
      </c>
      <c r="AU247" s="156" t="s">
        <v>88</v>
      </c>
      <c r="AY247" s="17" t="s">
        <v>138</v>
      </c>
      <c r="BE247" s="157">
        <f>IF(N247="základná",J247,0)</f>
        <v>0</v>
      </c>
      <c r="BF247" s="157">
        <f>IF(N247="znížená",J247,0)</f>
        <v>0</v>
      </c>
      <c r="BG247" s="157">
        <f>IF(N247="zákl. prenesená",J247,0)</f>
        <v>0</v>
      </c>
      <c r="BH247" s="157">
        <f>IF(N247="zníž. prenesená",J247,0)</f>
        <v>0</v>
      </c>
      <c r="BI247" s="157">
        <f>IF(N247="nulová",J247,0)</f>
        <v>0</v>
      </c>
      <c r="BJ247" s="17" t="s">
        <v>88</v>
      </c>
      <c r="BK247" s="157">
        <f>ROUND(I247*H247,2)</f>
        <v>0</v>
      </c>
      <c r="BL247" s="17" t="s">
        <v>145</v>
      </c>
      <c r="BM247" s="156" t="s">
        <v>909</v>
      </c>
    </row>
    <row r="248" spans="2:65" s="11" customFormat="1" ht="25.9" customHeight="1">
      <c r="B248" s="131"/>
      <c r="D248" s="132" t="s">
        <v>74</v>
      </c>
      <c r="E248" s="133" t="s">
        <v>221</v>
      </c>
      <c r="F248" s="133" t="s">
        <v>222</v>
      </c>
      <c r="I248" s="134"/>
      <c r="J248" s="135">
        <f>BK248</f>
        <v>0</v>
      </c>
      <c r="L248" s="131"/>
      <c r="M248" s="136"/>
      <c r="P248" s="137">
        <f>P249</f>
        <v>0</v>
      </c>
      <c r="R248" s="137">
        <f>R249</f>
        <v>3.3479104</v>
      </c>
      <c r="T248" s="138">
        <f>T249</f>
        <v>0</v>
      </c>
      <c r="AR248" s="132" t="s">
        <v>88</v>
      </c>
      <c r="AT248" s="139" t="s">
        <v>74</v>
      </c>
      <c r="AU248" s="139" t="s">
        <v>75</v>
      </c>
      <c r="AY248" s="132" t="s">
        <v>138</v>
      </c>
      <c r="BK248" s="140">
        <f>BK249</f>
        <v>0</v>
      </c>
    </row>
    <row r="249" spans="2:65" s="11" customFormat="1" ht="22.9" customHeight="1">
      <c r="B249" s="131"/>
      <c r="D249" s="132" t="s">
        <v>74</v>
      </c>
      <c r="E249" s="141" t="s">
        <v>429</v>
      </c>
      <c r="F249" s="141" t="s">
        <v>430</v>
      </c>
      <c r="I249" s="134"/>
      <c r="J249" s="142">
        <f>BK249</f>
        <v>0</v>
      </c>
      <c r="L249" s="131"/>
      <c r="M249" s="136"/>
      <c r="P249" s="137">
        <f>SUM(P250:P284)</f>
        <v>0</v>
      </c>
      <c r="R249" s="137">
        <f>SUM(R250:R284)</f>
        <v>3.3479104</v>
      </c>
      <c r="T249" s="138">
        <f>SUM(T250:T284)</f>
        <v>0</v>
      </c>
      <c r="AR249" s="132" t="s">
        <v>88</v>
      </c>
      <c r="AT249" s="139" t="s">
        <v>74</v>
      </c>
      <c r="AU249" s="139" t="s">
        <v>82</v>
      </c>
      <c r="AY249" s="132" t="s">
        <v>138</v>
      </c>
      <c r="BK249" s="140">
        <f>SUM(BK250:BK284)</f>
        <v>0</v>
      </c>
    </row>
    <row r="250" spans="2:65" s="1" customFormat="1" ht="24.2" customHeight="1">
      <c r="B250" s="143"/>
      <c r="C250" s="144" t="s">
        <v>204</v>
      </c>
      <c r="D250" s="144" t="s">
        <v>141</v>
      </c>
      <c r="E250" s="145" t="s">
        <v>910</v>
      </c>
      <c r="F250" s="146" t="s">
        <v>911</v>
      </c>
      <c r="G250" s="147" t="s">
        <v>191</v>
      </c>
      <c r="H250" s="148">
        <v>171.1</v>
      </c>
      <c r="I250" s="149"/>
      <c r="J250" s="150">
        <f>ROUND(I250*H250,2)</f>
        <v>0</v>
      </c>
      <c r="K250" s="151"/>
      <c r="L250" s="32"/>
      <c r="M250" s="152" t="s">
        <v>1</v>
      </c>
      <c r="N250" s="153" t="s">
        <v>41</v>
      </c>
      <c r="P250" s="154">
        <f>O250*H250</f>
        <v>0</v>
      </c>
      <c r="Q250" s="154">
        <v>2.2000000000000001E-4</v>
      </c>
      <c r="R250" s="154">
        <f>Q250*H250</f>
        <v>3.7642000000000002E-2</v>
      </c>
      <c r="S250" s="154">
        <v>0</v>
      </c>
      <c r="T250" s="155">
        <f>S250*H250</f>
        <v>0</v>
      </c>
      <c r="AR250" s="156" t="s">
        <v>228</v>
      </c>
      <c r="AT250" s="156" t="s">
        <v>141</v>
      </c>
      <c r="AU250" s="156" t="s">
        <v>88</v>
      </c>
      <c r="AY250" s="17" t="s">
        <v>138</v>
      </c>
      <c r="BE250" s="157">
        <f>IF(N250="základná",J250,0)</f>
        <v>0</v>
      </c>
      <c r="BF250" s="157">
        <f>IF(N250="znížená",J250,0)</f>
        <v>0</v>
      </c>
      <c r="BG250" s="157">
        <f>IF(N250="zákl. prenesená",J250,0)</f>
        <v>0</v>
      </c>
      <c r="BH250" s="157">
        <f>IF(N250="zníž. prenesená",J250,0)</f>
        <v>0</v>
      </c>
      <c r="BI250" s="157">
        <f>IF(N250="nulová",J250,0)</f>
        <v>0</v>
      </c>
      <c r="BJ250" s="17" t="s">
        <v>88</v>
      </c>
      <c r="BK250" s="157">
        <f>ROUND(I250*H250,2)</f>
        <v>0</v>
      </c>
      <c r="BL250" s="17" t="s">
        <v>228</v>
      </c>
      <c r="BM250" s="156" t="s">
        <v>912</v>
      </c>
    </row>
    <row r="251" spans="2:65" s="12" customFormat="1" ht="11.25">
      <c r="B251" s="158"/>
      <c r="D251" s="159" t="s">
        <v>147</v>
      </c>
      <c r="E251" s="160" t="s">
        <v>1</v>
      </c>
      <c r="F251" s="161" t="s">
        <v>913</v>
      </c>
      <c r="H251" s="162">
        <v>4.78</v>
      </c>
      <c r="I251" s="163"/>
      <c r="L251" s="158"/>
      <c r="M251" s="164"/>
      <c r="T251" s="165"/>
      <c r="AT251" s="160" t="s">
        <v>147</v>
      </c>
      <c r="AU251" s="160" t="s">
        <v>88</v>
      </c>
      <c r="AV251" s="12" t="s">
        <v>88</v>
      </c>
      <c r="AW251" s="12" t="s">
        <v>31</v>
      </c>
      <c r="AX251" s="12" t="s">
        <v>75</v>
      </c>
      <c r="AY251" s="160" t="s">
        <v>138</v>
      </c>
    </row>
    <row r="252" spans="2:65" s="12" customFormat="1" ht="11.25">
      <c r="B252" s="158"/>
      <c r="D252" s="159" t="s">
        <v>147</v>
      </c>
      <c r="E252" s="160" t="s">
        <v>1</v>
      </c>
      <c r="F252" s="161" t="s">
        <v>914</v>
      </c>
      <c r="H252" s="162">
        <v>90.72</v>
      </c>
      <c r="I252" s="163"/>
      <c r="L252" s="158"/>
      <c r="M252" s="164"/>
      <c r="T252" s="165"/>
      <c r="AT252" s="160" t="s">
        <v>147</v>
      </c>
      <c r="AU252" s="160" t="s">
        <v>88</v>
      </c>
      <c r="AV252" s="12" t="s">
        <v>88</v>
      </c>
      <c r="AW252" s="12" t="s">
        <v>31</v>
      </c>
      <c r="AX252" s="12" t="s">
        <v>75</v>
      </c>
      <c r="AY252" s="160" t="s">
        <v>138</v>
      </c>
    </row>
    <row r="253" spans="2:65" s="12" customFormat="1" ht="11.25">
      <c r="B253" s="158"/>
      <c r="D253" s="159" t="s">
        <v>147</v>
      </c>
      <c r="E253" s="160" t="s">
        <v>1</v>
      </c>
      <c r="F253" s="161" t="s">
        <v>915</v>
      </c>
      <c r="H253" s="162">
        <v>75.599999999999994</v>
      </c>
      <c r="I253" s="163"/>
      <c r="L253" s="158"/>
      <c r="M253" s="164"/>
      <c r="T253" s="165"/>
      <c r="AT253" s="160" t="s">
        <v>147</v>
      </c>
      <c r="AU253" s="160" t="s">
        <v>88</v>
      </c>
      <c r="AV253" s="12" t="s">
        <v>88</v>
      </c>
      <c r="AW253" s="12" t="s">
        <v>31</v>
      </c>
      <c r="AX253" s="12" t="s">
        <v>75</v>
      </c>
      <c r="AY253" s="160" t="s">
        <v>138</v>
      </c>
    </row>
    <row r="254" spans="2:65" s="13" customFormat="1" ht="11.25">
      <c r="B254" s="166"/>
      <c r="D254" s="159" t="s">
        <v>147</v>
      </c>
      <c r="E254" s="167" t="s">
        <v>1</v>
      </c>
      <c r="F254" s="168" t="s">
        <v>150</v>
      </c>
      <c r="H254" s="169">
        <v>171.1</v>
      </c>
      <c r="I254" s="170"/>
      <c r="L254" s="166"/>
      <c r="M254" s="171"/>
      <c r="T254" s="172"/>
      <c r="AT254" s="167" t="s">
        <v>147</v>
      </c>
      <c r="AU254" s="167" t="s">
        <v>88</v>
      </c>
      <c r="AV254" s="13" t="s">
        <v>95</v>
      </c>
      <c r="AW254" s="13" t="s">
        <v>31</v>
      </c>
      <c r="AX254" s="13" t="s">
        <v>82</v>
      </c>
      <c r="AY254" s="167" t="s">
        <v>138</v>
      </c>
    </row>
    <row r="255" spans="2:65" s="1" customFormat="1" ht="37.9" customHeight="1">
      <c r="B255" s="143"/>
      <c r="C255" s="189" t="s">
        <v>209</v>
      </c>
      <c r="D255" s="189" t="s">
        <v>353</v>
      </c>
      <c r="E255" s="190" t="s">
        <v>916</v>
      </c>
      <c r="F255" s="191" t="s">
        <v>917</v>
      </c>
      <c r="G255" s="192" t="s">
        <v>191</v>
      </c>
      <c r="H255" s="193">
        <v>179.655</v>
      </c>
      <c r="I255" s="194"/>
      <c r="J255" s="195">
        <f>ROUND(I255*H255,2)</f>
        <v>0</v>
      </c>
      <c r="K255" s="196"/>
      <c r="L255" s="197"/>
      <c r="M255" s="198" t="s">
        <v>1</v>
      </c>
      <c r="N255" s="199" t="s">
        <v>41</v>
      </c>
      <c r="P255" s="154">
        <f>O255*H255</f>
        <v>0</v>
      </c>
      <c r="Q255" s="154">
        <v>1E-4</v>
      </c>
      <c r="R255" s="154">
        <f>Q255*H255</f>
        <v>1.7965500000000002E-2</v>
      </c>
      <c r="S255" s="154">
        <v>0</v>
      </c>
      <c r="T255" s="155">
        <f>S255*H255</f>
        <v>0</v>
      </c>
      <c r="AR255" s="156" t="s">
        <v>399</v>
      </c>
      <c r="AT255" s="156" t="s">
        <v>353</v>
      </c>
      <c r="AU255" s="156" t="s">
        <v>88</v>
      </c>
      <c r="AY255" s="17" t="s">
        <v>138</v>
      </c>
      <c r="BE255" s="157">
        <f>IF(N255="základná",J255,0)</f>
        <v>0</v>
      </c>
      <c r="BF255" s="157">
        <f>IF(N255="znížená",J255,0)</f>
        <v>0</v>
      </c>
      <c r="BG255" s="157">
        <f>IF(N255="zákl. prenesená",J255,0)</f>
        <v>0</v>
      </c>
      <c r="BH255" s="157">
        <f>IF(N255="zníž. prenesená",J255,0)</f>
        <v>0</v>
      </c>
      <c r="BI255" s="157">
        <f>IF(N255="nulová",J255,0)</f>
        <v>0</v>
      </c>
      <c r="BJ255" s="17" t="s">
        <v>88</v>
      </c>
      <c r="BK255" s="157">
        <f>ROUND(I255*H255,2)</f>
        <v>0</v>
      </c>
      <c r="BL255" s="17" t="s">
        <v>228</v>
      </c>
      <c r="BM255" s="156" t="s">
        <v>918</v>
      </c>
    </row>
    <row r="256" spans="2:65" s="1" customFormat="1" ht="37.9" customHeight="1">
      <c r="B256" s="143"/>
      <c r="C256" s="189" t="s">
        <v>213</v>
      </c>
      <c r="D256" s="189" t="s">
        <v>353</v>
      </c>
      <c r="E256" s="190" t="s">
        <v>919</v>
      </c>
      <c r="F256" s="191" t="s">
        <v>920</v>
      </c>
      <c r="G256" s="192" t="s">
        <v>191</v>
      </c>
      <c r="H256" s="193">
        <v>179.655</v>
      </c>
      <c r="I256" s="194"/>
      <c r="J256" s="195">
        <f>ROUND(I256*H256,2)</f>
        <v>0</v>
      </c>
      <c r="K256" s="196"/>
      <c r="L256" s="197"/>
      <c r="M256" s="198" t="s">
        <v>1</v>
      </c>
      <c r="N256" s="199" t="s">
        <v>41</v>
      </c>
      <c r="P256" s="154">
        <f>O256*H256</f>
        <v>0</v>
      </c>
      <c r="Q256" s="154">
        <v>1E-4</v>
      </c>
      <c r="R256" s="154">
        <f>Q256*H256</f>
        <v>1.7965500000000002E-2</v>
      </c>
      <c r="S256" s="154">
        <v>0</v>
      </c>
      <c r="T256" s="155">
        <f>S256*H256</f>
        <v>0</v>
      </c>
      <c r="AR256" s="156" t="s">
        <v>399</v>
      </c>
      <c r="AT256" s="156" t="s">
        <v>353</v>
      </c>
      <c r="AU256" s="156" t="s">
        <v>88</v>
      </c>
      <c r="AY256" s="17" t="s">
        <v>138</v>
      </c>
      <c r="BE256" s="157">
        <f>IF(N256="základná",J256,0)</f>
        <v>0</v>
      </c>
      <c r="BF256" s="157">
        <f>IF(N256="znížená",J256,0)</f>
        <v>0</v>
      </c>
      <c r="BG256" s="157">
        <f>IF(N256="zákl. prenesená",J256,0)</f>
        <v>0</v>
      </c>
      <c r="BH256" s="157">
        <f>IF(N256="zníž. prenesená",J256,0)</f>
        <v>0</v>
      </c>
      <c r="BI256" s="157">
        <f>IF(N256="nulová",J256,0)</f>
        <v>0</v>
      </c>
      <c r="BJ256" s="17" t="s">
        <v>88</v>
      </c>
      <c r="BK256" s="157">
        <f>ROUND(I256*H256,2)</f>
        <v>0</v>
      </c>
      <c r="BL256" s="17" t="s">
        <v>228</v>
      </c>
      <c r="BM256" s="156" t="s">
        <v>921</v>
      </c>
    </row>
    <row r="257" spans="2:65" s="1" customFormat="1" ht="21.75" customHeight="1">
      <c r="B257" s="143"/>
      <c r="C257" s="189" t="s">
        <v>217</v>
      </c>
      <c r="D257" s="189" t="s">
        <v>353</v>
      </c>
      <c r="E257" s="190" t="s">
        <v>922</v>
      </c>
      <c r="F257" s="191" t="s">
        <v>923</v>
      </c>
      <c r="G257" s="192" t="s">
        <v>191</v>
      </c>
      <c r="H257" s="193">
        <v>166.32</v>
      </c>
      <c r="I257" s="194"/>
      <c r="J257" s="195">
        <f>ROUND(I257*H257,2)</f>
        <v>0</v>
      </c>
      <c r="K257" s="196"/>
      <c r="L257" s="197"/>
      <c r="M257" s="198" t="s">
        <v>1</v>
      </c>
      <c r="N257" s="199" t="s">
        <v>41</v>
      </c>
      <c r="P257" s="154">
        <f>O257*H257</f>
        <v>0</v>
      </c>
      <c r="Q257" s="154">
        <v>1.29E-2</v>
      </c>
      <c r="R257" s="154">
        <f>Q257*H257</f>
        <v>2.1455280000000001</v>
      </c>
      <c r="S257" s="154">
        <v>0</v>
      </c>
      <c r="T257" s="155">
        <f>S257*H257</f>
        <v>0</v>
      </c>
      <c r="AR257" s="156" t="s">
        <v>399</v>
      </c>
      <c r="AT257" s="156" t="s">
        <v>353</v>
      </c>
      <c r="AU257" s="156" t="s">
        <v>88</v>
      </c>
      <c r="AY257" s="17" t="s">
        <v>138</v>
      </c>
      <c r="BE257" s="157">
        <f>IF(N257="základná",J257,0)</f>
        <v>0</v>
      </c>
      <c r="BF257" s="157">
        <f>IF(N257="znížená",J257,0)</f>
        <v>0</v>
      </c>
      <c r="BG257" s="157">
        <f>IF(N257="zákl. prenesená",J257,0)</f>
        <v>0</v>
      </c>
      <c r="BH257" s="157">
        <f>IF(N257="zníž. prenesená",J257,0)</f>
        <v>0</v>
      </c>
      <c r="BI257" s="157">
        <f>IF(N257="nulová",J257,0)</f>
        <v>0</v>
      </c>
      <c r="BJ257" s="17" t="s">
        <v>88</v>
      </c>
      <c r="BK257" s="157">
        <f>ROUND(I257*H257,2)</f>
        <v>0</v>
      </c>
      <c r="BL257" s="17" t="s">
        <v>228</v>
      </c>
      <c r="BM257" s="156" t="s">
        <v>924</v>
      </c>
    </row>
    <row r="258" spans="2:65" s="12" customFormat="1" ht="11.25">
      <c r="B258" s="158"/>
      <c r="D258" s="159" t="s">
        <v>147</v>
      </c>
      <c r="E258" s="160" t="s">
        <v>1</v>
      </c>
      <c r="F258" s="161" t="s">
        <v>914</v>
      </c>
      <c r="H258" s="162">
        <v>90.72</v>
      </c>
      <c r="I258" s="163"/>
      <c r="L258" s="158"/>
      <c r="M258" s="164"/>
      <c r="T258" s="165"/>
      <c r="AT258" s="160" t="s">
        <v>147</v>
      </c>
      <c r="AU258" s="160" t="s">
        <v>88</v>
      </c>
      <c r="AV258" s="12" t="s">
        <v>88</v>
      </c>
      <c r="AW258" s="12" t="s">
        <v>31</v>
      </c>
      <c r="AX258" s="12" t="s">
        <v>75</v>
      </c>
      <c r="AY258" s="160" t="s">
        <v>138</v>
      </c>
    </row>
    <row r="259" spans="2:65" s="12" customFormat="1" ht="11.25">
      <c r="B259" s="158"/>
      <c r="D259" s="159" t="s">
        <v>147</v>
      </c>
      <c r="E259" s="160" t="s">
        <v>1</v>
      </c>
      <c r="F259" s="161" t="s">
        <v>915</v>
      </c>
      <c r="H259" s="162">
        <v>75.599999999999994</v>
      </c>
      <c r="I259" s="163"/>
      <c r="L259" s="158"/>
      <c r="M259" s="164"/>
      <c r="T259" s="165"/>
      <c r="AT259" s="160" t="s">
        <v>147</v>
      </c>
      <c r="AU259" s="160" t="s">
        <v>88</v>
      </c>
      <c r="AV259" s="12" t="s">
        <v>88</v>
      </c>
      <c r="AW259" s="12" t="s">
        <v>31</v>
      </c>
      <c r="AX259" s="12" t="s">
        <v>75</v>
      </c>
      <c r="AY259" s="160" t="s">
        <v>138</v>
      </c>
    </row>
    <row r="260" spans="2:65" s="13" customFormat="1" ht="11.25">
      <c r="B260" s="166"/>
      <c r="D260" s="159" t="s">
        <v>147</v>
      </c>
      <c r="E260" s="167" t="s">
        <v>1</v>
      </c>
      <c r="F260" s="168" t="s">
        <v>150</v>
      </c>
      <c r="H260" s="169">
        <v>166.32</v>
      </c>
      <c r="I260" s="170"/>
      <c r="L260" s="166"/>
      <c r="M260" s="171"/>
      <c r="T260" s="172"/>
      <c r="AT260" s="167" t="s">
        <v>147</v>
      </c>
      <c r="AU260" s="167" t="s">
        <v>88</v>
      </c>
      <c r="AV260" s="13" t="s">
        <v>95</v>
      </c>
      <c r="AW260" s="13" t="s">
        <v>31</v>
      </c>
      <c r="AX260" s="13" t="s">
        <v>82</v>
      </c>
      <c r="AY260" s="167" t="s">
        <v>138</v>
      </c>
    </row>
    <row r="261" spans="2:65" s="1" customFormat="1" ht="24.2" customHeight="1">
      <c r="B261" s="143"/>
      <c r="C261" s="189" t="s">
        <v>225</v>
      </c>
      <c r="D261" s="189" t="s">
        <v>353</v>
      </c>
      <c r="E261" s="190" t="s">
        <v>925</v>
      </c>
      <c r="F261" s="191" t="s">
        <v>926</v>
      </c>
      <c r="G261" s="192" t="s">
        <v>191</v>
      </c>
      <c r="H261" s="193">
        <v>4.78</v>
      </c>
      <c r="I261" s="194"/>
      <c r="J261" s="195">
        <f>ROUND(I261*H261,2)</f>
        <v>0</v>
      </c>
      <c r="K261" s="196"/>
      <c r="L261" s="197"/>
      <c r="M261" s="198" t="s">
        <v>1</v>
      </c>
      <c r="N261" s="199" t="s">
        <v>41</v>
      </c>
      <c r="P261" s="154">
        <f>O261*H261</f>
        <v>0</v>
      </c>
      <c r="Q261" s="154">
        <v>1.32E-2</v>
      </c>
      <c r="R261" s="154">
        <f>Q261*H261</f>
        <v>6.3095999999999999E-2</v>
      </c>
      <c r="S261" s="154">
        <v>0</v>
      </c>
      <c r="T261" s="155">
        <f>S261*H261</f>
        <v>0</v>
      </c>
      <c r="AR261" s="156" t="s">
        <v>399</v>
      </c>
      <c r="AT261" s="156" t="s">
        <v>353</v>
      </c>
      <c r="AU261" s="156" t="s">
        <v>88</v>
      </c>
      <c r="AY261" s="17" t="s">
        <v>138</v>
      </c>
      <c r="BE261" s="157">
        <f>IF(N261="základná",J261,0)</f>
        <v>0</v>
      </c>
      <c r="BF261" s="157">
        <f>IF(N261="znížená",J261,0)</f>
        <v>0</v>
      </c>
      <c r="BG261" s="157">
        <f>IF(N261="zákl. prenesená",J261,0)</f>
        <v>0</v>
      </c>
      <c r="BH261" s="157">
        <f>IF(N261="zníž. prenesená",J261,0)</f>
        <v>0</v>
      </c>
      <c r="BI261" s="157">
        <f>IF(N261="nulová",J261,0)</f>
        <v>0</v>
      </c>
      <c r="BJ261" s="17" t="s">
        <v>88</v>
      </c>
      <c r="BK261" s="157">
        <f>ROUND(I261*H261,2)</f>
        <v>0</v>
      </c>
      <c r="BL261" s="17" t="s">
        <v>228</v>
      </c>
      <c r="BM261" s="156" t="s">
        <v>927</v>
      </c>
    </row>
    <row r="262" spans="2:65" s="12" customFormat="1" ht="11.25">
      <c r="B262" s="158"/>
      <c r="D262" s="159" t="s">
        <v>147</v>
      </c>
      <c r="E262" s="160" t="s">
        <v>1</v>
      </c>
      <c r="F262" s="161" t="s">
        <v>913</v>
      </c>
      <c r="H262" s="162">
        <v>4.78</v>
      </c>
      <c r="I262" s="163"/>
      <c r="L262" s="158"/>
      <c r="M262" s="164"/>
      <c r="T262" s="165"/>
      <c r="AT262" s="160" t="s">
        <v>147</v>
      </c>
      <c r="AU262" s="160" t="s">
        <v>88</v>
      </c>
      <c r="AV262" s="12" t="s">
        <v>88</v>
      </c>
      <c r="AW262" s="12" t="s">
        <v>31</v>
      </c>
      <c r="AX262" s="12" t="s">
        <v>82</v>
      </c>
      <c r="AY262" s="160" t="s">
        <v>138</v>
      </c>
    </row>
    <row r="263" spans="2:65" s="1" customFormat="1" ht="24.2" customHeight="1">
      <c r="B263" s="143"/>
      <c r="C263" s="144" t="s">
        <v>228</v>
      </c>
      <c r="D263" s="144" t="s">
        <v>141</v>
      </c>
      <c r="E263" s="145" t="s">
        <v>928</v>
      </c>
      <c r="F263" s="146" t="s">
        <v>929</v>
      </c>
      <c r="G263" s="147" t="s">
        <v>191</v>
      </c>
      <c r="H263" s="148">
        <v>52.98</v>
      </c>
      <c r="I263" s="149"/>
      <c r="J263" s="150">
        <f>ROUND(I263*H263,2)</f>
        <v>0</v>
      </c>
      <c r="K263" s="151"/>
      <c r="L263" s="32"/>
      <c r="M263" s="152" t="s">
        <v>1</v>
      </c>
      <c r="N263" s="153" t="s">
        <v>41</v>
      </c>
      <c r="P263" s="154">
        <f>O263*H263</f>
        <v>0</v>
      </c>
      <c r="Q263" s="154">
        <v>4.2999999999999999E-4</v>
      </c>
      <c r="R263" s="154">
        <f>Q263*H263</f>
        <v>2.2781399999999997E-2</v>
      </c>
      <c r="S263" s="154">
        <v>0</v>
      </c>
      <c r="T263" s="155">
        <f>S263*H263</f>
        <v>0</v>
      </c>
      <c r="AR263" s="156" t="s">
        <v>228</v>
      </c>
      <c r="AT263" s="156" t="s">
        <v>141</v>
      </c>
      <c r="AU263" s="156" t="s">
        <v>88</v>
      </c>
      <c r="AY263" s="17" t="s">
        <v>138</v>
      </c>
      <c r="BE263" s="157">
        <f>IF(N263="základná",J263,0)</f>
        <v>0</v>
      </c>
      <c r="BF263" s="157">
        <f>IF(N263="znížená",J263,0)</f>
        <v>0</v>
      </c>
      <c r="BG263" s="157">
        <f>IF(N263="zákl. prenesená",J263,0)</f>
        <v>0</v>
      </c>
      <c r="BH263" s="157">
        <f>IF(N263="zníž. prenesená",J263,0)</f>
        <v>0</v>
      </c>
      <c r="BI263" s="157">
        <f>IF(N263="nulová",J263,0)</f>
        <v>0</v>
      </c>
      <c r="BJ263" s="17" t="s">
        <v>88</v>
      </c>
      <c r="BK263" s="157">
        <f>ROUND(I263*H263,2)</f>
        <v>0</v>
      </c>
      <c r="BL263" s="17" t="s">
        <v>228</v>
      </c>
      <c r="BM263" s="156" t="s">
        <v>930</v>
      </c>
    </row>
    <row r="264" spans="2:65" s="12" customFormat="1" ht="11.25">
      <c r="B264" s="158"/>
      <c r="D264" s="159" t="s">
        <v>147</v>
      </c>
      <c r="E264" s="160" t="s">
        <v>1</v>
      </c>
      <c r="F264" s="161" t="s">
        <v>931</v>
      </c>
      <c r="H264" s="162">
        <v>7.91</v>
      </c>
      <c r="I264" s="163"/>
      <c r="L264" s="158"/>
      <c r="M264" s="164"/>
      <c r="T264" s="165"/>
      <c r="AT264" s="160" t="s">
        <v>147</v>
      </c>
      <c r="AU264" s="160" t="s">
        <v>88</v>
      </c>
      <c r="AV264" s="12" t="s">
        <v>88</v>
      </c>
      <c r="AW264" s="12" t="s">
        <v>31</v>
      </c>
      <c r="AX264" s="12" t="s">
        <v>75</v>
      </c>
      <c r="AY264" s="160" t="s">
        <v>138</v>
      </c>
    </row>
    <row r="265" spans="2:65" s="12" customFormat="1" ht="11.25">
      <c r="B265" s="158"/>
      <c r="D265" s="159" t="s">
        <v>147</v>
      </c>
      <c r="E265" s="160" t="s">
        <v>1</v>
      </c>
      <c r="F265" s="161" t="s">
        <v>932</v>
      </c>
      <c r="H265" s="162">
        <v>12.42</v>
      </c>
      <c r="I265" s="163"/>
      <c r="L265" s="158"/>
      <c r="M265" s="164"/>
      <c r="T265" s="165"/>
      <c r="AT265" s="160" t="s">
        <v>147</v>
      </c>
      <c r="AU265" s="160" t="s">
        <v>88</v>
      </c>
      <c r="AV265" s="12" t="s">
        <v>88</v>
      </c>
      <c r="AW265" s="12" t="s">
        <v>31</v>
      </c>
      <c r="AX265" s="12" t="s">
        <v>75</v>
      </c>
      <c r="AY265" s="160" t="s">
        <v>138</v>
      </c>
    </row>
    <row r="266" spans="2:65" s="12" customFormat="1" ht="11.25">
      <c r="B266" s="158"/>
      <c r="D266" s="159" t="s">
        <v>147</v>
      </c>
      <c r="E266" s="160" t="s">
        <v>1</v>
      </c>
      <c r="F266" s="161" t="s">
        <v>933</v>
      </c>
      <c r="H266" s="162">
        <v>6.61</v>
      </c>
      <c r="I266" s="163"/>
      <c r="L266" s="158"/>
      <c r="M266" s="164"/>
      <c r="T266" s="165"/>
      <c r="AT266" s="160" t="s">
        <v>147</v>
      </c>
      <c r="AU266" s="160" t="s">
        <v>88</v>
      </c>
      <c r="AV266" s="12" t="s">
        <v>88</v>
      </c>
      <c r="AW266" s="12" t="s">
        <v>31</v>
      </c>
      <c r="AX266" s="12" t="s">
        <v>75</v>
      </c>
      <c r="AY266" s="160" t="s">
        <v>138</v>
      </c>
    </row>
    <row r="267" spans="2:65" s="12" customFormat="1" ht="11.25">
      <c r="B267" s="158"/>
      <c r="D267" s="159" t="s">
        <v>147</v>
      </c>
      <c r="E267" s="160" t="s">
        <v>1</v>
      </c>
      <c r="F267" s="161" t="s">
        <v>934</v>
      </c>
      <c r="H267" s="162">
        <v>6.81</v>
      </c>
      <c r="I267" s="163"/>
      <c r="L267" s="158"/>
      <c r="M267" s="164"/>
      <c r="T267" s="165"/>
      <c r="AT267" s="160" t="s">
        <v>147</v>
      </c>
      <c r="AU267" s="160" t="s">
        <v>88</v>
      </c>
      <c r="AV267" s="12" t="s">
        <v>88</v>
      </c>
      <c r="AW267" s="12" t="s">
        <v>31</v>
      </c>
      <c r="AX267" s="12" t="s">
        <v>75</v>
      </c>
      <c r="AY267" s="160" t="s">
        <v>138</v>
      </c>
    </row>
    <row r="268" spans="2:65" s="12" customFormat="1" ht="11.25">
      <c r="B268" s="158"/>
      <c r="D268" s="159" t="s">
        <v>147</v>
      </c>
      <c r="E268" s="160" t="s">
        <v>1</v>
      </c>
      <c r="F268" s="161" t="s">
        <v>935</v>
      </c>
      <c r="H268" s="162">
        <v>6.81</v>
      </c>
      <c r="I268" s="163"/>
      <c r="L268" s="158"/>
      <c r="M268" s="164"/>
      <c r="T268" s="165"/>
      <c r="AT268" s="160" t="s">
        <v>147</v>
      </c>
      <c r="AU268" s="160" t="s">
        <v>88</v>
      </c>
      <c r="AV268" s="12" t="s">
        <v>88</v>
      </c>
      <c r="AW268" s="12" t="s">
        <v>31</v>
      </c>
      <c r="AX268" s="12" t="s">
        <v>75</v>
      </c>
      <c r="AY268" s="160" t="s">
        <v>138</v>
      </c>
    </row>
    <row r="269" spans="2:65" s="12" customFormat="1" ht="11.25">
      <c r="B269" s="158"/>
      <c r="D269" s="159" t="s">
        <v>147</v>
      </c>
      <c r="E269" s="160" t="s">
        <v>1</v>
      </c>
      <c r="F269" s="161" t="s">
        <v>936</v>
      </c>
      <c r="H269" s="162">
        <v>12.42</v>
      </c>
      <c r="I269" s="163"/>
      <c r="L269" s="158"/>
      <c r="M269" s="164"/>
      <c r="T269" s="165"/>
      <c r="AT269" s="160" t="s">
        <v>147</v>
      </c>
      <c r="AU269" s="160" t="s">
        <v>88</v>
      </c>
      <c r="AV269" s="12" t="s">
        <v>88</v>
      </c>
      <c r="AW269" s="12" t="s">
        <v>31</v>
      </c>
      <c r="AX269" s="12" t="s">
        <v>75</v>
      </c>
      <c r="AY269" s="160" t="s">
        <v>138</v>
      </c>
    </row>
    <row r="270" spans="2:65" s="13" customFormat="1" ht="11.25">
      <c r="B270" s="166"/>
      <c r="D270" s="159" t="s">
        <v>147</v>
      </c>
      <c r="E270" s="167" t="s">
        <v>1</v>
      </c>
      <c r="F270" s="168" t="s">
        <v>150</v>
      </c>
      <c r="H270" s="169">
        <v>52.980000000000004</v>
      </c>
      <c r="I270" s="170"/>
      <c r="L270" s="166"/>
      <c r="M270" s="171"/>
      <c r="T270" s="172"/>
      <c r="AT270" s="167" t="s">
        <v>147</v>
      </c>
      <c r="AU270" s="167" t="s">
        <v>88</v>
      </c>
      <c r="AV270" s="13" t="s">
        <v>95</v>
      </c>
      <c r="AW270" s="13" t="s">
        <v>31</v>
      </c>
      <c r="AX270" s="13" t="s">
        <v>82</v>
      </c>
      <c r="AY270" s="167" t="s">
        <v>138</v>
      </c>
    </row>
    <row r="271" spans="2:65" s="1" customFormat="1" ht="24.2" customHeight="1">
      <c r="B271" s="143"/>
      <c r="C271" s="189" t="s">
        <v>237</v>
      </c>
      <c r="D271" s="189" t="s">
        <v>353</v>
      </c>
      <c r="E271" s="190" t="s">
        <v>937</v>
      </c>
      <c r="F271" s="191" t="s">
        <v>938</v>
      </c>
      <c r="G271" s="192" t="s">
        <v>191</v>
      </c>
      <c r="H271" s="193">
        <v>52.98</v>
      </c>
      <c r="I271" s="194"/>
      <c r="J271" s="195">
        <f>ROUND(I271*H271,2)</f>
        <v>0</v>
      </c>
      <c r="K271" s="196"/>
      <c r="L271" s="197"/>
      <c r="M271" s="198" t="s">
        <v>1</v>
      </c>
      <c r="N271" s="199" t="s">
        <v>41</v>
      </c>
      <c r="P271" s="154">
        <f>O271*H271</f>
        <v>0</v>
      </c>
      <c r="Q271" s="154">
        <v>1.34E-2</v>
      </c>
      <c r="R271" s="154">
        <f>Q271*H271</f>
        <v>0.70993200000000001</v>
      </c>
      <c r="S271" s="154">
        <v>0</v>
      </c>
      <c r="T271" s="155">
        <f>S271*H271</f>
        <v>0</v>
      </c>
      <c r="AR271" s="156" t="s">
        <v>399</v>
      </c>
      <c r="AT271" s="156" t="s">
        <v>353</v>
      </c>
      <c r="AU271" s="156" t="s">
        <v>88</v>
      </c>
      <c r="AY271" s="17" t="s">
        <v>138</v>
      </c>
      <c r="BE271" s="157">
        <f>IF(N271="základná",J271,0)</f>
        <v>0</v>
      </c>
      <c r="BF271" s="157">
        <f>IF(N271="znížená",J271,0)</f>
        <v>0</v>
      </c>
      <c r="BG271" s="157">
        <f>IF(N271="zákl. prenesená",J271,0)</f>
        <v>0</v>
      </c>
      <c r="BH271" s="157">
        <f>IF(N271="zníž. prenesená",J271,0)</f>
        <v>0</v>
      </c>
      <c r="BI271" s="157">
        <f>IF(N271="nulová",J271,0)</f>
        <v>0</v>
      </c>
      <c r="BJ271" s="17" t="s">
        <v>88</v>
      </c>
      <c r="BK271" s="157">
        <f>ROUND(I271*H271,2)</f>
        <v>0</v>
      </c>
      <c r="BL271" s="17" t="s">
        <v>228</v>
      </c>
      <c r="BM271" s="156" t="s">
        <v>939</v>
      </c>
    </row>
    <row r="272" spans="2:65" s="1" customFormat="1" ht="33" customHeight="1">
      <c r="B272" s="143"/>
      <c r="C272" s="144" t="s">
        <v>244</v>
      </c>
      <c r="D272" s="144" t="s">
        <v>141</v>
      </c>
      <c r="E272" s="145" t="s">
        <v>432</v>
      </c>
      <c r="F272" s="146" t="s">
        <v>433</v>
      </c>
      <c r="G272" s="147" t="s">
        <v>365</v>
      </c>
      <c r="H272" s="148">
        <v>4</v>
      </c>
      <c r="I272" s="149"/>
      <c r="J272" s="150">
        <f>ROUND(I272*H272,2)</f>
        <v>0</v>
      </c>
      <c r="K272" s="151"/>
      <c r="L272" s="32"/>
      <c r="M272" s="152" t="s">
        <v>1</v>
      </c>
      <c r="N272" s="153" t="s">
        <v>41</v>
      </c>
      <c r="P272" s="154">
        <f>O272*H272</f>
        <v>0</v>
      </c>
      <c r="Q272" s="154">
        <v>0</v>
      </c>
      <c r="R272" s="154">
        <f>Q272*H272</f>
        <v>0</v>
      </c>
      <c r="S272" s="154">
        <v>0</v>
      </c>
      <c r="T272" s="155">
        <f>S272*H272</f>
        <v>0</v>
      </c>
      <c r="AR272" s="156" t="s">
        <v>228</v>
      </c>
      <c r="AT272" s="156" t="s">
        <v>141</v>
      </c>
      <c r="AU272" s="156" t="s">
        <v>88</v>
      </c>
      <c r="AY272" s="17" t="s">
        <v>138</v>
      </c>
      <c r="BE272" s="157">
        <f>IF(N272="základná",J272,0)</f>
        <v>0</v>
      </c>
      <c r="BF272" s="157">
        <f>IF(N272="znížená",J272,0)</f>
        <v>0</v>
      </c>
      <c r="BG272" s="157">
        <f>IF(N272="zákl. prenesená",J272,0)</f>
        <v>0</v>
      </c>
      <c r="BH272" s="157">
        <f>IF(N272="zníž. prenesená",J272,0)</f>
        <v>0</v>
      </c>
      <c r="BI272" s="157">
        <f>IF(N272="nulová",J272,0)</f>
        <v>0</v>
      </c>
      <c r="BJ272" s="17" t="s">
        <v>88</v>
      </c>
      <c r="BK272" s="157">
        <f>ROUND(I272*H272,2)</f>
        <v>0</v>
      </c>
      <c r="BL272" s="17" t="s">
        <v>228</v>
      </c>
      <c r="BM272" s="156" t="s">
        <v>940</v>
      </c>
    </row>
    <row r="273" spans="2:65" s="12" customFormat="1" ht="11.25">
      <c r="B273" s="158"/>
      <c r="D273" s="159" t="s">
        <v>147</v>
      </c>
      <c r="E273" s="160" t="s">
        <v>1</v>
      </c>
      <c r="F273" s="161" t="s">
        <v>941</v>
      </c>
      <c r="H273" s="162">
        <v>1</v>
      </c>
      <c r="I273" s="163"/>
      <c r="L273" s="158"/>
      <c r="M273" s="164"/>
      <c r="T273" s="165"/>
      <c r="AT273" s="160" t="s">
        <v>147</v>
      </c>
      <c r="AU273" s="160" t="s">
        <v>88</v>
      </c>
      <c r="AV273" s="12" t="s">
        <v>88</v>
      </c>
      <c r="AW273" s="12" t="s">
        <v>31</v>
      </c>
      <c r="AX273" s="12" t="s">
        <v>75</v>
      </c>
      <c r="AY273" s="160" t="s">
        <v>138</v>
      </c>
    </row>
    <row r="274" spans="2:65" s="12" customFormat="1" ht="11.25">
      <c r="B274" s="158"/>
      <c r="D274" s="159" t="s">
        <v>147</v>
      </c>
      <c r="E274" s="160" t="s">
        <v>1</v>
      </c>
      <c r="F274" s="161" t="s">
        <v>942</v>
      </c>
      <c r="H274" s="162">
        <v>1</v>
      </c>
      <c r="I274" s="163"/>
      <c r="L274" s="158"/>
      <c r="M274" s="164"/>
      <c r="T274" s="165"/>
      <c r="AT274" s="160" t="s">
        <v>147</v>
      </c>
      <c r="AU274" s="160" t="s">
        <v>88</v>
      </c>
      <c r="AV274" s="12" t="s">
        <v>88</v>
      </c>
      <c r="AW274" s="12" t="s">
        <v>31</v>
      </c>
      <c r="AX274" s="12" t="s">
        <v>75</v>
      </c>
      <c r="AY274" s="160" t="s">
        <v>138</v>
      </c>
    </row>
    <row r="275" spans="2:65" s="12" customFormat="1" ht="11.25">
      <c r="B275" s="158"/>
      <c r="D275" s="159" t="s">
        <v>147</v>
      </c>
      <c r="E275" s="160" t="s">
        <v>1</v>
      </c>
      <c r="F275" s="161" t="s">
        <v>943</v>
      </c>
      <c r="H275" s="162">
        <v>2</v>
      </c>
      <c r="I275" s="163"/>
      <c r="L275" s="158"/>
      <c r="M275" s="164"/>
      <c r="T275" s="165"/>
      <c r="AT275" s="160" t="s">
        <v>147</v>
      </c>
      <c r="AU275" s="160" t="s">
        <v>88</v>
      </c>
      <c r="AV275" s="12" t="s">
        <v>88</v>
      </c>
      <c r="AW275" s="12" t="s">
        <v>31</v>
      </c>
      <c r="AX275" s="12" t="s">
        <v>75</v>
      </c>
      <c r="AY275" s="160" t="s">
        <v>138</v>
      </c>
    </row>
    <row r="276" spans="2:65" s="13" customFormat="1" ht="11.25">
      <c r="B276" s="166"/>
      <c r="D276" s="159" t="s">
        <v>147</v>
      </c>
      <c r="E276" s="167" t="s">
        <v>1</v>
      </c>
      <c r="F276" s="168" t="s">
        <v>150</v>
      </c>
      <c r="H276" s="169">
        <v>4</v>
      </c>
      <c r="I276" s="170"/>
      <c r="L276" s="166"/>
      <c r="M276" s="171"/>
      <c r="T276" s="172"/>
      <c r="AT276" s="167" t="s">
        <v>147</v>
      </c>
      <c r="AU276" s="167" t="s">
        <v>88</v>
      </c>
      <c r="AV276" s="13" t="s">
        <v>95</v>
      </c>
      <c r="AW276" s="13" t="s">
        <v>31</v>
      </c>
      <c r="AX276" s="13" t="s">
        <v>82</v>
      </c>
      <c r="AY276" s="167" t="s">
        <v>138</v>
      </c>
    </row>
    <row r="277" spans="2:65" s="1" customFormat="1" ht="24.2" customHeight="1">
      <c r="B277" s="143"/>
      <c r="C277" s="189" t="s">
        <v>340</v>
      </c>
      <c r="D277" s="189" t="s">
        <v>353</v>
      </c>
      <c r="E277" s="190" t="s">
        <v>437</v>
      </c>
      <c r="F277" s="191" t="s">
        <v>438</v>
      </c>
      <c r="G277" s="192" t="s">
        <v>365</v>
      </c>
      <c r="H277" s="193">
        <v>4</v>
      </c>
      <c r="I277" s="194"/>
      <c r="J277" s="195">
        <f>ROUND(I277*H277,2)</f>
        <v>0</v>
      </c>
      <c r="K277" s="196"/>
      <c r="L277" s="197"/>
      <c r="M277" s="198" t="s">
        <v>1</v>
      </c>
      <c r="N277" s="199" t="s">
        <v>41</v>
      </c>
      <c r="P277" s="154">
        <f>O277*H277</f>
        <v>0</v>
      </c>
      <c r="Q277" s="154">
        <v>1E-3</v>
      </c>
      <c r="R277" s="154">
        <f>Q277*H277</f>
        <v>4.0000000000000001E-3</v>
      </c>
      <c r="S277" s="154">
        <v>0</v>
      </c>
      <c r="T277" s="155">
        <f>S277*H277</f>
        <v>0</v>
      </c>
      <c r="AR277" s="156" t="s">
        <v>399</v>
      </c>
      <c r="AT277" s="156" t="s">
        <v>353</v>
      </c>
      <c r="AU277" s="156" t="s">
        <v>88</v>
      </c>
      <c r="AY277" s="17" t="s">
        <v>138</v>
      </c>
      <c r="BE277" s="157">
        <f>IF(N277="základná",J277,0)</f>
        <v>0</v>
      </c>
      <c r="BF277" s="157">
        <f>IF(N277="znížená",J277,0)</f>
        <v>0</v>
      </c>
      <c r="BG277" s="157">
        <f>IF(N277="zákl. prenesená",J277,0)</f>
        <v>0</v>
      </c>
      <c r="BH277" s="157">
        <f>IF(N277="zníž. prenesená",J277,0)</f>
        <v>0</v>
      </c>
      <c r="BI277" s="157">
        <f>IF(N277="nulová",J277,0)</f>
        <v>0</v>
      </c>
      <c r="BJ277" s="17" t="s">
        <v>88</v>
      </c>
      <c r="BK277" s="157">
        <f>ROUND(I277*H277,2)</f>
        <v>0</v>
      </c>
      <c r="BL277" s="17" t="s">
        <v>228</v>
      </c>
      <c r="BM277" s="156" t="s">
        <v>944</v>
      </c>
    </row>
    <row r="278" spans="2:65" s="1" customFormat="1" ht="37.9" customHeight="1">
      <c r="B278" s="143"/>
      <c r="C278" s="189" t="s">
        <v>7</v>
      </c>
      <c r="D278" s="189" t="s">
        <v>353</v>
      </c>
      <c r="E278" s="190" t="s">
        <v>441</v>
      </c>
      <c r="F278" s="191" t="s">
        <v>442</v>
      </c>
      <c r="G278" s="192" t="s">
        <v>365</v>
      </c>
      <c r="H278" s="193">
        <v>4</v>
      </c>
      <c r="I278" s="194"/>
      <c r="J278" s="195">
        <f>ROUND(I278*H278,2)</f>
        <v>0</v>
      </c>
      <c r="K278" s="196"/>
      <c r="L278" s="197"/>
      <c r="M278" s="198" t="s">
        <v>1</v>
      </c>
      <c r="N278" s="199" t="s">
        <v>41</v>
      </c>
      <c r="P278" s="154">
        <f>O278*H278</f>
        <v>0</v>
      </c>
      <c r="Q278" s="154">
        <v>2.5000000000000001E-2</v>
      </c>
      <c r="R278" s="154">
        <f>Q278*H278</f>
        <v>0.1</v>
      </c>
      <c r="S278" s="154">
        <v>0</v>
      </c>
      <c r="T278" s="155">
        <f>S278*H278</f>
        <v>0</v>
      </c>
      <c r="AR278" s="156" t="s">
        <v>399</v>
      </c>
      <c r="AT278" s="156" t="s">
        <v>353</v>
      </c>
      <c r="AU278" s="156" t="s">
        <v>88</v>
      </c>
      <c r="AY278" s="17" t="s">
        <v>138</v>
      </c>
      <c r="BE278" s="157">
        <f>IF(N278="základná",J278,0)</f>
        <v>0</v>
      </c>
      <c r="BF278" s="157">
        <f>IF(N278="znížená",J278,0)</f>
        <v>0</v>
      </c>
      <c r="BG278" s="157">
        <f>IF(N278="zákl. prenesená",J278,0)</f>
        <v>0</v>
      </c>
      <c r="BH278" s="157">
        <f>IF(N278="zníž. prenesená",J278,0)</f>
        <v>0</v>
      </c>
      <c r="BI278" s="157">
        <f>IF(N278="nulová",J278,0)</f>
        <v>0</v>
      </c>
      <c r="BJ278" s="17" t="s">
        <v>88</v>
      </c>
      <c r="BK278" s="157">
        <f>ROUND(I278*H278,2)</f>
        <v>0</v>
      </c>
      <c r="BL278" s="17" t="s">
        <v>228</v>
      </c>
      <c r="BM278" s="156" t="s">
        <v>945</v>
      </c>
    </row>
    <row r="279" spans="2:65" s="1" customFormat="1" ht="33" customHeight="1">
      <c r="B279" s="143"/>
      <c r="C279" s="189" t="s">
        <v>348</v>
      </c>
      <c r="D279" s="189" t="s">
        <v>353</v>
      </c>
      <c r="E279" s="190" t="s">
        <v>445</v>
      </c>
      <c r="F279" s="191" t="s">
        <v>446</v>
      </c>
      <c r="G279" s="192" t="s">
        <v>365</v>
      </c>
      <c r="H279" s="193">
        <v>4</v>
      </c>
      <c r="I279" s="194"/>
      <c r="J279" s="195">
        <f>ROUND(I279*H279,2)</f>
        <v>0</v>
      </c>
      <c r="K279" s="196"/>
      <c r="L279" s="197"/>
      <c r="M279" s="198" t="s">
        <v>1</v>
      </c>
      <c r="N279" s="199" t="s">
        <v>41</v>
      </c>
      <c r="P279" s="154">
        <f>O279*H279</f>
        <v>0</v>
      </c>
      <c r="Q279" s="154">
        <v>3.7999999999999999E-2</v>
      </c>
      <c r="R279" s="154">
        <f>Q279*H279</f>
        <v>0.152</v>
      </c>
      <c r="S279" s="154">
        <v>0</v>
      </c>
      <c r="T279" s="155">
        <f>S279*H279</f>
        <v>0</v>
      </c>
      <c r="AR279" s="156" t="s">
        <v>399</v>
      </c>
      <c r="AT279" s="156" t="s">
        <v>353</v>
      </c>
      <c r="AU279" s="156" t="s">
        <v>88</v>
      </c>
      <c r="AY279" s="17" t="s">
        <v>138</v>
      </c>
      <c r="BE279" s="157">
        <f>IF(N279="základná",J279,0)</f>
        <v>0</v>
      </c>
      <c r="BF279" s="157">
        <f>IF(N279="znížená",J279,0)</f>
        <v>0</v>
      </c>
      <c r="BG279" s="157">
        <f>IF(N279="zákl. prenesená",J279,0)</f>
        <v>0</v>
      </c>
      <c r="BH279" s="157">
        <f>IF(N279="zníž. prenesená",J279,0)</f>
        <v>0</v>
      </c>
      <c r="BI279" s="157">
        <f>IF(N279="nulová",J279,0)</f>
        <v>0</v>
      </c>
      <c r="BJ279" s="17" t="s">
        <v>88</v>
      </c>
      <c r="BK279" s="157">
        <f>ROUND(I279*H279,2)</f>
        <v>0</v>
      </c>
      <c r="BL279" s="17" t="s">
        <v>228</v>
      </c>
      <c r="BM279" s="156" t="s">
        <v>946</v>
      </c>
    </row>
    <row r="280" spans="2:65" s="1" customFormat="1" ht="33" customHeight="1">
      <c r="B280" s="143"/>
      <c r="C280" s="144" t="s">
        <v>352</v>
      </c>
      <c r="D280" s="144" t="s">
        <v>141</v>
      </c>
      <c r="E280" s="145" t="s">
        <v>947</v>
      </c>
      <c r="F280" s="146" t="s">
        <v>948</v>
      </c>
      <c r="G280" s="147" t="s">
        <v>365</v>
      </c>
      <c r="H280" s="148">
        <v>6.74</v>
      </c>
      <c r="I280" s="149"/>
      <c r="J280" s="150">
        <f>ROUND(I280*H280,2)</f>
        <v>0</v>
      </c>
      <c r="K280" s="151"/>
      <c r="L280" s="32"/>
      <c r="M280" s="152" t="s">
        <v>1</v>
      </c>
      <c r="N280" s="153" t="s">
        <v>41</v>
      </c>
      <c r="P280" s="154">
        <f>O280*H280</f>
        <v>0</v>
      </c>
      <c r="Q280" s="154">
        <v>0</v>
      </c>
      <c r="R280" s="154">
        <f>Q280*H280</f>
        <v>0</v>
      </c>
      <c r="S280" s="154">
        <v>0</v>
      </c>
      <c r="T280" s="155">
        <f>S280*H280</f>
        <v>0</v>
      </c>
      <c r="AR280" s="156" t="s">
        <v>228</v>
      </c>
      <c r="AT280" s="156" t="s">
        <v>141</v>
      </c>
      <c r="AU280" s="156" t="s">
        <v>88</v>
      </c>
      <c r="AY280" s="17" t="s">
        <v>138</v>
      </c>
      <c r="BE280" s="157">
        <f>IF(N280="základná",J280,0)</f>
        <v>0</v>
      </c>
      <c r="BF280" s="157">
        <f>IF(N280="znížená",J280,0)</f>
        <v>0</v>
      </c>
      <c r="BG280" s="157">
        <f>IF(N280="zákl. prenesená",J280,0)</f>
        <v>0</v>
      </c>
      <c r="BH280" s="157">
        <f>IF(N280="zníž. prenesená",J280,0)</f>
        <v>0</v>
      </c>
      <c r="BI280" s="157">
        <f>IF(N280="nulová",J280,0)</f>
        <v>0</v>
      </c>
      <c r="BJ280" s="17" t="s">
        <v>88</v>
      </c>
      <c r="BK280" s="157">
        <f>ROUND(I280*H280,2)</f>
        <v>0</v>
      </c>
      <c r="BL280" s="17" t="s">
        <v>228</v>
      </c>
      <c r="BM280" s="156" t="s">
        <v>949</v>
      </c>
    </row>
    <row r="281" spans="2:65" s="12" customFormat="1" ht="11.25">
      <c r="B281" s="158"/>
      <c r="D281" s="159" t="s">
        <v>147</v>
      </c>
      <c r="E281" s="160" t="s">
        <v>1</v>
      </c>
      <c r="F281" s="161" t="s">
        <v>950</v>
      </c>
      <c r="H281" s="162">
        <v>6.74</v>
      </c>
      <c r="I281" s="163"/>
      <c r="L281" s="158"/>
      <c r="M281" s="164"/>
      <c r="T281" s="165"/>
      <c r="AT281" s="160" t="s">
        <v>147</v>
      </c>
      <c r="AU281" s="160" t="s">
        <v>88</v>
      </c>
      <c r="AV281" s="12" t="s">
        <v>88</v>
      </c>
      <c r="AW281" s="12" t="s">
        <v>31</v>
      </c>
      <c r="AX281" s="12" t="s">
        <v>82</v>
      </c>
      <c r="AY281" s="160" t="s">
        <v>138</v>
      </c>
    </row>
    <row r="282" spans="2:65" s="1" customFormat="1" ht="24.2" customHeight="1">
      <c r="B282" s="143"/>
      <c r="C282" s="189" t="s">
        <v>358</v>
      </c>
      <c r="D282" s="189" t="s">
        <v>353</v>
      </c>
      <c r="E282" s="190" t="s">
        <v>437</v>
      </c>
      <c r="F282" s="191" t="s">
        <v>438</v>
      </c>
      <c r="G282" s="192" t="s">
        <v>365</v>
      </c>
      <c r="H282" s="193">
        <v>1</v>
      </c>
      <c r="I282" s="194"/>
      <c r="J282" s="195">
        <f>ROUND(I282*H282,2)</f>
        <v>0</v>
      </c>
      <c r="K282" s="196"/>
      <c r="L282" s="197"/>
      <c r="M282" s="198" t="s">
        <v>1</v>
      </c>
      <c r="N282" s="199" t="s">
        <v>41</v>
      </c>
      <c r="P282" s="154">
        <f>O282*H282</f>
        <v>0</v>
      </c>
      <c r="Q282" s="154">
        <v>1E-3</v>
      </c>
      <c r="R282" s="154">
        <f>Q282*H282</f>
        <v>1E-3</v>
      </c>
      <c r="S282" s="154">
        <v>0</v>
      </c>
      <c r="T282" s="155">
        <f>S282*H282</f>
        <v>0</v>
      </c>
      <c r="AR282" s="156" t="s">
        <v>399</v>
      </c>
      <c r="AT282" s="156" t="s">
        <v>353</v>
      </c>
      <c r="AU282" s="156" t="s">
        <v>88</v>
      </c>
      <c r="AY282" s="17" t="s">
        <v>138</v>
      </c>
      <c r="BE282" s="157">
        <f>IF(N282="základná",J282,0)</f>
        <v>0</v>
      </c>
      <c r="BF282" s="157">
        <f>IF(N282="znížená",J282,0)</f>
        <v>0</v>
      </c>
      <c r="BG282" s="157">
        <f>IF(N282="zákl. prenesená",J282,0)</f>
        <v>0</v>
      </c>
      <c r="BH282" s="157">
        <f>IF(N282="zníž. prenesená",J282,0)</f>
        <v>0</v>
      </c>
      <c r="BI282" s="157">
        <f>IF(N282="nulová",J282,0)</f>
        <v>0</v>
      </c>
      <c r="BJ282" s="17" t="s">
        <v>88</v>
      </c>
      <c r="BK282" s="157">
        <f>ROUND(I282*H282,2)</f>
        <v>0</v>
      </c>
      <c r="BL282" s="17" t="s">
        <v>228</v>
      </c>
      <c r="BM282" s="156" t="s">
        <v>951</v>
      </c>
    </row>
    <row r="283" spans="2:65" s="1" customFormat="1" ht="33" customHeight="1">
      <c r="B283" s="143"/>
      <c r="C283" s="189" t="s">
        <v>362</v>
      </c>
      <c r="D283" s="189" t="s">
        <v>353</v>
      </c>
      <c r="E283" s="190" t="s">
        <v>952</v>
      </c>
      <c r="F283" s="191" t="s">
        <v>953</v>
      </c>
      <c r="G283" s="192" t="s">
        <v>365</v>
      </c>
      <c r="H283" s="193">
        <v>1</v>
      </c>
      <c r="I283" s="194"/>
      <c r="J283" s="195">
        <f>ROUND(I283*H283,2)</f>
        <v>0</v>
      </c>
      <c r="K283" s="196"/>
      <c r="L283" s="197"/>
      <c r="M283" s="198" t="s">
        <v>1</v>
      </c>
      <c r="N283" s="199" t="s">
        <v>41</v>
      </c>
      <c r="P283" s="154">
        <f>O283*H283</f>
        <v>0</v>
      </c>
      <c r="Q283" s="154">
        <v>7.5999999999999998E-2</v>
      </c>
      <c r="R283" s="154">
        <f>Q283*H283</f>
        <v>7.5999999999999998E-2</v>
      </c>
      <c r="S283" s="154">
        <v>0</v>
      </c>
      <c r="T283" s="155">
        <f>S283*H283</f>
        <v>0</v>
      </c>
      <c r="AR283" s="156" t="s">
        <v>399</v>
      </c>
      <c r="AT283" s="156" t="s">
        <v>353</v>
      </c>
      <c r="AU283" s="156" t="s">
        <v>88</v>
      </c>
      <c r="AY283" s="17" t="s">
        <v>138</v>
      </c>
      <c r="BE283" s="157">
        <f>IF(N283="základná",J283,0)</f>
        <v>0</v>
      </c>
      <c r="BF283" s="157">
        <f>IF(N283="znížená",J283,0)</f>
        <v>0</v>
      </c>
      <c r="BG283" s="157">
        <f>IF(N283="zákl. prenesená",J283,0)</f>
        <v>0</v>
      </c>
      <c r="BH283" s="157">
        <f>IF(N283="zníž. prenesená",J283,0)</f>
        <v>0</v>
      </c>
      <c r="BI283" s="157">
        <f>IF(N283="nulová",J283,0)</f>
        <v>0</v>
      </c>
      <c r="BJ283" s="17" t="s">
        <v>88</v>
      </c>
      <c r="BK283" s="157">
        <f>ROUND(I283*H283,2)</f>
        <v>0</v>
      </c>
      <c r="BL283" s="17" t="s">
        <v>228</v>
      </c>
      <c r="BM283" s="156" t="s">
        <v>954</v>
      </c>
    </row>
    <row r="284" spans="2:65" s="1" customFormat="1" ht="24.2" customHeight="1">
      <c r="B284" s="143"/>
      <c r="C284" s="144" t="s">
        <v>368</v>
      </c>
      <c r="D284" s="144" t="s">
        <v>141</v>
      </c>
      <c r="E284" s="145" t="s">
        <v>449</v>
      </c>
      <c r="F284" s="146" t="s">
        <v>450</v>
      </c>
      <c r="G284" s="147" t="s">
        <v>427</v>
      </c>
      <c r="H284" s="200"/>
      <c r="I284" s="149"/>
      <c r="J284" s="150">
        <f>ROUND(I284*H284,2)</f>
        <v>0</v>
      </c>
      <c r="K284" s="151"/>
      <c r="L284" s="32"/>
      <c r="M284" s="204" t="s">
        <v>1</v>
      </c>
      <c r="N284" s="205" t="s">
        <v>41</v>
      </c>
      <c r="O284" s="206"/>
      <c r="P284" s="207">
        <f>O284*H284</f>
        <v>0</v>
      </c>
      <c r="Q284" s="207">
        <v>0</v>
      </c>
      <c r="R284" s="207">
        <f>Q284*H284</f>
        <v>0</v>
      </c>
      <c r="S284" s="207">
        <v>0</v>
      </c>
      <c r="T284" s="208">
        <f>S284*H284</f>
        <v>0</v>
      </c>
      <c r="AR284" s="156" t="s">
        <v>228</v>
      </c>
      <c r="AT284" s="156" t="s">
        <v>141</v>
      </c>
      <c r="AU284" s="156" t="s">
        <v>88</v>
      </c>
      <c r="AY284" s="17" t="s">
        <v>138</v>
      </c>
      <c r="BE284" s="157">
        <f>IF(N284="základná",J284,0)</f>
        <v>0</v>
      </c>
      <c r="BF284" s="157">
        <f>IF(N284="znížená",J284,0)</f>
        <v>0</v>
      </c>
      <c r="BG284" s="157">
        <f>IF(N284="zákl. prenesená",J284,0)</f>
        <v>0</v>
      </c>
      <c r="BH284" s="157">
        <f>IF(N284="zníž. prenesená",J284,0)</f>
        <v>0</v>
      </c>
      <c r="BI284" s="157">
        <f>IF(N284="nulová",J284,0)</f>
        <v>0</v>
      </c>
      <c r="BJ284" s="17" t="s">
        <v>88</v>
      </c>
      <c r="BK284" s="157">
        <f>ROUND(I284*H284,2)</f>
        <v>0</v>
      </c>
      <c r="BL284" s="17" t="s">
        <v>228</v>
      </c>
      <c r="BM284" s="156" t="s">
        <v>955</v>
      </c>
    </row>
    <row r="285" spans="2:65" s="1" customFormat="1" ht="6.95" customHeight="1">
      <c r="B285" s="47"/>
      <c r="C285" s="48"/>
      <c r="D285" s="48"/>
      <c r="E285" s="48"/>
      <c r="F285" s="48"/>
      <c r="G285" s="48"/>
      <c r="H285" s="48"/>
      <c r="I285" s="48"/>
      <c r="J285" s="48"/>
      <c r="K285" s="48"/>
      <c r="L285" s="32"/>
    </row>
  </sheetData>
  <autoFilter ref="C129:K284" xr:uid="{00000000-0009-0000-0000-000006000000}"/>
  <mergeCells count="15">
    <mergeCell ref="E116:H116"/>
    <mergeCell ref="E120:H120"/>
    <mergeCell ref="E118:H118"/>
    <mergeCell ref="E122:H122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24-58a-01-01 - Búracie práce</vt:lpstr>
      <vt:lpstr>24-58a-01-02-01 - Suterén </vt:lpstr>
      <vt:lpstr>24-58a-01-02-02 - Prízemie</vt:lpstr>
      <vt:lpstr>24-58a-01-02-03 - Poschod...</vt:lpstr>
      <vt:lpstr>24-58a-01-02-04 - Strecha...</vt:lpstr>
      <vt:lpstr>24-58a-01-02-05 - Zateple...</vt:lpstr>
      <vt:lpstr>'24-58a-01-01 - Búracie práce'!Názvy_tlače</vt:lpstr>
      <vt:lpstr>'24-58a-01-02-01 - Suterén '!Názvy_tlače</vt:lpstr>
      <vt:lpstr>'24-58a-01-02-02 - Prízemie'!Názvy_tlače</vt:lpstr>
      <vt:lpstr>'24-58a-01-02-03 - Poschod...'!Názvy_tlače</vt:lpstr>
      <vt:lpstr>'24-58a-01-02-04 - Strecha...'!Názvy_tlače</vt:lpstr>
      <vt:lpstr>'24-58a-01-02-05 - Zateple...'!Názvy_tlače</vt:lpstr>
      <vt:lpstr>'Rekapitulácia stavby'!Názvy_tlače</vt:lpstr>
      <vt:lpstr>'24-58a-01-01 - Búracie práce'!Oblasť_tlače</vt:lpstr>
      <vt:lpstr>'24-58a-01-02-01 - Suterén '!Oblasť_tlače</vt:lpstr>
      <vt:lpstr>'24-58a-01-02-02 - Prízemie'!Oblasť_tlače</vt:lpstr>
      <vt:lpstr>'24-58a-01-02-03 - Poschod...'!Oblasť_tlače</vt:lpstr>
      <vt:lpstr>'24-58a-01-02-04 - Strecha...'!Oblasť_tlače</vt:lpstr>
      <vt:lpstr>'24-58a-01-02-05 - Zateple...'!Oblasť_tlače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DESKTOP-E1S64TB\Lenovo</dc:creator>
  <cp:lastModifiedBy>Peter Jančat</cp:lastModifiedBy>
  <dcterms:created xsi:type="dcterms:W3CDTF">2024-10-15T14:33:07Z</dcterms:created>
  <dcterms:modified xsi:type="dcterms:W3CDTF">2025-01-06T20:38:22Z</dcterms:modified>
</cp:coreProperties>
</file>