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ensik.URPINER\Documents\Maroš pivovar\Nový projekt\Dopravná stavba\"/>
    </mc:Choice>
  </mc:AlternateContent>
  <xr:revisionPtr revIDLastSave="0" documentId="8_{92914D4B-4873-411D-A536-0ADEB6B6A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1.1 - Komunikácie a spevn..." sheetId="2" r:id="rId2"/>
    <sheet name="1.2 - Odvodnenie spevnený..." sheetId="3" r:id="rId3"/>
  </sheets>
  <definedNames>
    <definedName name="_xlnm._FilterDatabase" localSheetId="1" hidden="1">'1.1 - Komunikácie a spevn...'!$C$126:$K$248</definedName>
    <definedName name="_xlnm._FilterDatabase" localSheetId="2" hidden="1">'1.2 - Odvodnenie spevnený...'!$C$119:$K$149</definedName>
    <definedName name="_xlnm.Print_Titles" localSheetId="1">'1.1 - Komunikácie a spevn...'!$126:$126</definedName>
    <definedName name="_xlnm.Print_Titles" localSheetId="2">'1.2 - Odvodnenie spevnený...'!$119:$119</definedName>
    <definedName name="_xlnm.Print_Titles" localSheetId="0">'Rekapitulácia stavby'!$92:$92</definedName>
    <definedName name="_xlnm.Print_Area" localSheetId="1">'1.1 - Komunikácie a spevn...'!$C$4:$J$76,'1.1 - Komunikácie a spevn...'!$C$82:$J$108,'1.1 - Komunikácie a spevn...'!$C$114:$J$248</definedName>
    <definedName name="_xlnm.Print_Area" localSheetId="2">'1.2 - Odvodnenie spevnený...'!$C$4:$J$76,'1.2 - Odvodnenie spevnený...'!$C$82:$J$101,'1.2 - Odvodnenie spevnený...'!$C$107:$J$149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92" i="3" s="1"/>
  <c r="J17" i="3"/>
  <c r="J15" i="3"/>
  <c r="E15" i="3"/>
  <c r="F116" i="3" s="1"/>
  <c r="J14" i="3"/>
  <c r="J12" i="3"/>
  <c r="J114" i="3"/>
  <c r="E7" i="3"/>
  <c r="E85" i="3"/>
  <c r="J37" i="2"/>
  <c r="J36" i="2"/>
  <c r="AY95" i="1" s="1"/>
  <c r="J35" i="2"/>
  <c r="AX95" i="1" s="1"/>
  <c r="BI248" i="2"/>
  <c r="BH248" i="2"/>
  <c r="BG248" i="2"/>
  <c r="BE248" i="2"/>
  <c r="T248" i="2"/>
  <c r="T247" i="2" s="1"/>
  <c r="R248" i="2"/>
  <c r="R247" i="2" s="1"/>
  <c r="P248" i="2"/>
  <c r="P247" i="2" s="1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T177" i="2"/>
  <c r="R178" i="2"/>
  <c r="R177" i="2" s="1"/>
  <c r="P178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F33" i="2" s="1"/>
  <c r="T132" i="2"/>
  <c r="R132" i="2"/>
  <c r="P132" i="2"/>
  <c r="BI131" i="2"/>
  <c r="F37" i="2" s="1"/>
  <c r="BH131" i="2"/>
  <c r="BG131" i="2"/>
  <c r="BE131" i="2"/>
  <c r="T131" i="2"/>
  <c r="R131" i="2"/>
  <c r="P131" i="2"/>
  <c r="BI130" i="2"/>
  <c r="BH130" i="2"/>
  <c r="F36" i="2" s="1"/>
  <c r="BG130" i="2"/>
  <c r="F35" i="2" s="1"/>
  <c r="BE130" i="2"/>
  <c r="T130" i="2"/>
  <c r="R130" i="2"/>
  <c r="P130" i="2"/>
  <c r="F121" i="2"/>
  <c r="E119" i="2"/>
  <c r="F89" i="2"/>
  <c r="E87" i="2"/>
  <c r="J24" i="2"/>
  <c r="E24" i="2"/>
  <c r="J92" i="2"/>
  <c r="J23" i="2"/>
  <c r="J21" i="2"/>
  <c r="E21" i="2"/>
  <c r="J123" i="2"/>
  <c r="J20" i="2"/>
  <c r="J18" i="2"/>
  <c r="E18" i="2"/>
  <c r="F124" i="2"/>
  <c r="J17" i="2"/>
  <c r="J15" i="2"/>
  <c r="E15" i="2"/>
  <c r="F123" i="2"/>
  <c r="J14" i="2"/>
  <c r="J12" i="2"/>
  <c r="J121" i="2" s="1"/>
  <c r="E7" i="2"/>
  <c r="E117" i="2" s="1"/>
  <c r="L90" i="1"/>
  <c r="AM90" i="1"/>
  <c r="AM89" i="1"/>
  <c r="L89" i="1"/>
  <c r="AM87" i="1"/>
  <c r="L87" i="1"/>
  <c r="L85" i="1"/>
  <c r="L84" i="1"/>
  <c r="BK134" i="2"/>
  <c r="J199" i="2"/>
  <c r="BK185" i="2"/>
  <c r="J155" i="2"/>
  <c r="BK188" i="2"/>
  <c r="BK156" i="2"/>
  <c r="J134" i="2"/>
  <c r="BK190" i="2"/>
  <c r="BK175" i="2"/>
  <c r="J157" i="2"/>
  <c r="BK136" i="2"/>
  <c r="J242" i="2"/>
  <c r="J230" i="2"/>
  <c r="J226" i="2"/>
  <c r="J222" i="2"/>
  <c r="J213" i="2"/>
  <c r="BK196" i="2"/>
  <c r="BK166" i="2"/>
  <c r="J140" i="3"/>
  <c r="J128" i="3"/>
  <c r="J123" i="3"/>
  <c r="J144" i="3"/>
  <c r="J147" i="3"/>
  <c r="J206" i="2"/>
  <c r="BK192" i="2"/>
  <c r="J180" i="2"/>
  <c r="BK169" i="2"/>
  <c r="J154" i="2"/>
  <c r="BK138" i="2"/>
  <c r="J241" i="2"/>
  <c r="BK205" i="2"/>
  <c r="BK191" i="2"/>
  <c r="J162" i="2"/>
  <c r="J139" i="2"/>
  <c r="J182" i="2"/>
  <c r="J143" i="2"/>
  <c r="BK236" i="2"/>
  <c r="J172" i="2"/>
  <c r="J149" i="2"/>
  <c r="J246" i="2"/>
  <c r="J236" i="2"/>
  <c r="J231" i="2"/>
  <c r="BK227" i="2"/>
  <c r="J223" i="2"/>
  <c r="J217" i="2"/>
  <c r="J211" i="2"/>
  <c r="BK195" i="2"/>
  <c r="BK153" i="2"/>
  <c r="BK241" i="2"/>
  <c r="BK199" i="2"/>
  <c r="J176" i="2"/>
  <c r="BK157" i="2"/>
  <c r="BK142" i="2"/>
  <c r="J33" i="2"/>
  <c r="J166" i="2"/>
  <c r="J140" i="2"/>
  <c r="BK242" i="2"/>
  <c r="BK234" i="2"/>
  <c r="BK229" i="2"/>
  <c r="BK222" i="2"/>
  <c r="BK217" i="2"/>
  <c r="BK212" i="2"/>
  <c r="J188" i="2"/>
  <c r="J133" i="2"/>
  <c r="J126" i="3"/>
  <c r="J134" i="3"/>
  <c r="J127" i="3"/>
  <c r="BK125" i="3"/>
  <c r="BK137" i="3"/>
  <c r="BK200" i="2"/>
  <c r="BK183" i="2"/>
  <c r="BK167" i="2"/>
  <c r="BK148" i="2"/>
  <c r="BK132" i="2"/>
  <c r="J210" i="2"/>
  <c r="J196" i="2"/>
  <c r="J190" i="2"/>
  <c r="BK141" i="2"/>
  <c r="J191" i="2"/>
  <c r="J161" i="2"/>
  <c r="BK145" i="2"/>
  <c r="BK133" i="2"/>
  <c r="BK184" i="2"/>
  <c r="J167" i="2"/>
  <c r="J144" i="2"/>
  <c r="BK244" i="2"/>
  <c r="J234" i="2"/>
  <c r="J228" i="2"/>
  <c r="BK223" i="2"/>
  <c r="BK218" i="2"/>
  <c r="J209" i="2"/>
  <c r="J201" i="2"/>
  <c r="J168" i="2"/>
  <c r="BK131" i="2"/>
  <c r="J133" i="3"/>
  <c r="J132" i="3"/>
  <c r="BK130" i="3"/>
  <c r="J124" i="3"/>
  <c r="J204" i="2"/>
  <c r="J171" i="2"/>
  <c r="BK155" i="2"/>
  <c r="J137" i="2"/>
  <c r="BK239" i="2"/>
  <c r="BK206" i="2"/>
  <c r="J183" i="2"/>
  <c r="J145" i="2"/>
  <c r="J131" i="2"/>
  <c r="BK173" i="2"/>
  <c r="BK144" i="2"/>
  <c r="BK189" i="2"/>
  <c r="J170" i="2"/>
  <c r="J147" i="2"/>
  <c r="J248" i="2"/>
  <c r="BK235" i="2"/>
  <c r="BK230" i="2"/>
  <c r="BK225" i="2"/>
  <c r="J220" i="2"/>
  <c r="BK213" i="2"/>
  <c r="J195" i="2"/>
  <c r="BK171" i="2"/>
  <c r="BK133" i="3"/>
  <c r="BK127" i="3"/>
  <c r="BK142" i="3"/>
  <c r="BK132" i="3"/>
  <c r="BK138" i="3"/>
  <c r="BK210" i="2"/>
  <c r="BK187" i="2"/>
  <c r="BK172" i="2"/>
  <c r="BK152" i="2"/>
  <c r="BK135" i="2"/>
  <c r="J240" i="2"/>
  <c r="J207" i="2"/>
  <c r="J192" i="2"/>
  <c r="J169" i="2"/>
  <c r="BK140" i="2"/>
  <c r="J185" i="2"/>
  <c r="BK154" i="2"/>
  <c r="BK130" i="2"/>
  <c r="BK182" i="2"/>
  <c r="BK150" i="2"/>
  <c r="BK245" i="2"/>
  <c r="J235" i="2"/>
  <c r="BK231" i="2"/>
  <c r="BK224" i="2"/>
  <c r="BK216" i="2"/>
  <c r="J208" i="2"/>
  <c r="J200" i="2"/>
  <c r="J181" i="2"/>
  <c r="BK149" i="2"/>
  <c r="BK149" i="3"/>
  <c r="J135" i="3"/>
  <c r="BK145" i="3"/>
  <c r="J131" i="3"/>
  <c r="J129" i="3"/>
  <c r="BK203" i="2"/>
  <c r="J197" i="2"/>
  <c r="J173" i="2"/>
  <c r="BK158" i="2"/>
  <c r="BK146" i="2"/>
  <c r="J219" i="2"/>
  <c r="J214" i="2"/>
  <c r="BK202" i="2"/>
  <c r="BK164" i="2"/>
  <c r="BK134" i="3"/>
  <c r="J125" i="3"/>
  <c r="J142" i="3"/>
  <c r="J143" i="3"/>
  <c r="J212" i="2"/>
  <c r="BK186" i="2"/>
  <c r="BK165" i="2"/>
  <c r="J151" i="2"/>
  <c r="AS94" i="1"/>
  <c r="J164" i="2"/>
  <c r="BK240" i="2"/>
  <c r="J165" i="2"/>
  <c r="BK137" i="2"/>
  <c r="BK181" i="2"/>
  <c r="J153" i="2"/>
  <c r="J245" i="2"/>
  <c r="BK232" i="2"/>
  <c r="J225" i="2"/>
  <c r="J218" i="2"/>
  <c r="J205" i="2"/>
  <c r="J187" i="2"/>
  <c r="J148" i="2"/>
  <c r="J141" i="3"/>
  <c r="BK148" i="3"/>
  <c r="BK143" i="3"/>
  <c r="BK124" i="3"/>
  <c r="BK209" i="2"/>
  <c r="BK194" i="2"/>
  <c r="J175" i="2"/>
  <c r="BK162" i="2"/>
  <c r="BK147" i="2"/>
  <c r="J130" i="2"/>
  <c r="BK211" i="2"/>
  <c r="J202" i="2"/>
  <c r="J186" i="2"/>
  <c r="BK151" i="2"/>
  <c r="J136" i="2"/>
  <c r="BK178" i="2"/>
  <c r="J146" i="2"/>
  <c r="BK237" i="2"/>
  <c r="BK176" i="2"/>
  <c r="J141" i="2"/>
  <c r="BK246" i="2"/>
  <c r="J237" i="2"/>
  <c r="J232" i="2"/>
  <c r="J227" i="2"/>
  <c r="BK221" i="2"/>
  <c r="J216" i="2"/>
  <c r="BK204" i="2"/>
  <c r="J193" i="2"/>
  <c r="J138" i="2"/>
  <c r="BK123" i="3"/>
  <c r="J146" i="3"/>
  <c r="J130" i="3"/>
  <c r="J137" i="3"/>
  <c r="J239" i="2"/>
  <c r="BK228" i="2"/>
  <c r="J221" i="2"/>
  <c r="BK215" i="2"/>
  <c r="BK197" i="2"/>
  <c r="J152" i="2"/>
  <c r="J149" i="3"/>
  <c r="J145" i="3"/>
  <c r="BK147" i="3"/>
  <c r="BK131" i="3"/>
  <c r="BK135" i="3"/>
  <c r="J158" i="2"/>
  <c r="J244" i="2"/>
  <c r="J233" i="2"/>
  <c r="BK226" i="2"/>
  <c r="BK220" i="2"/>
  <c r="J215" i="2"/>
  <c r="J203" i="2"/>
  <c r="J178" i="2"/>
  <c r="BK144" i="3"/>
  <c r="J138" i="3"/>
  <c r="J148" i="3"/>
  <c r="BK128" i="3"/>
  <c r="BK141" i="3"/>
  <c r="BK201" i="2"/>
  <c r="J189" i="2"/>
  <c r="BK170" i="2"/>
  <c r="J156" i="2"/>
  <c r="BK143" i="2"/>
  <c r="BK248" i="2"/>
  <c r="BK208" i="2"/>
  <c r="BK193" i="2"/>
  <c r="J184" i="2"/>
  <c r="J150" i="2"/>
  <c r="J238" i="2"/>
  <c r="BK168" i="2"/>
  <c r="BK139" i="2"/>
  <c r="BK238" i="2"/>
  <c r="BK180" i="2"/>
  <c r="BK161" i="2"/>
  <c r="J142" i="2"/>
  <c r="J132" i="2"/>
  <c r="BK233" i="2"/>
  <c r="J229" i="2"/>
  <c r="J224" i="2"/>
  <c r="BK219" i="2"/>
  <c r="BK214" i="2"/>
  <c r="BK207" i="2"/>
  <c r="J194" i="2"/>
  <c r="J135" i="2"/>
  <c r="BK140" i="3"/>
  <c r="BK126" i="3"/>
  <c r="BK146" i="3"/>
  <c r="BK129" i="3"/>
  <c r="T160" i="2" l="1"/>
  <c r="T163" i="2"/>
  <c r="R198" i="2"/>
  <c r="BK129" i="2"/>
  <c r="J129" i="2"/>
  <c r="J98" i="2" s="1"/>
  <c r="R160" i="2"/>
  <c r="BK174" i="2"/>
  <c r="J174" i="2" s="1"/>
  <c r="J102" i="2" s="1"/>
  <c r="BK179" i="2"/>
  <c r="J179" i="2"/>
  <c r="J104" i="2"/>
  <c r="R179" i="2"/>
  <c r="T243" i="2"/>
  <c r="T129" i="2"/>
  <c r="T128" i="2" s="1"/>
  <c r="P160" i="2"/>
  <c r="P174" i="2"/>
  <c r="T198" i="2"/>
  <c r="R122" i="3"/>
  <c r="BK160" i="2"/>
  <c r="J160" i="2"/>
  <c r="J100" i="2" s="1"/>
  <c r="P163" i="2"/>
  <c r="T174" i="2"/>
  <c r="P198" i="2"/>
  <c r="P243" i="2"/>
  <c r="P136" i="3"/>
  <c r="BK122" i="3"/>
  <c r="J122" i="3"/>
  <c r="J98" i="3" s="1"/>
  <c r="R136" i="3"/>
  <c r="BK139" i="3"/>
  <c r="J139" i="3"/>
  <c r="J100" i="3"/>
  <c r="R129" i="2"/>
  <c r="R128" i="2" s="1"/>
  <c r="BK163" i="2"/>
  <c r="J163" i="2" s="1"/>
  <c r="J101" i="2" s="1"/>
  <c r="R174" i="2"/>
  <c r="P179" i="2"/>
  <c r="T179" i="2"/>
  <c r="BK243" i="2"/>
  <c r="J243" i="2" s="1"/>
  <c r="J106" i="2" s="1"/>
  <c r="P122" i="3"/>
  <c r="T136" i="3"/>
  <c r="P129" i="2"/>
  <c r="P128" i="2" s="1"/>
  <c r="R163" i="2"/>
  <c r="BK198" i="2"/>
  <c r="J198" i="2" s="1"/>
  <c r="J105" i="2" s="1"/>
  <c r="R243" i="2"/>
  <c r="BK136" i="3"/>
  <c r="J136" i="3" s="1"/>
  <c r="J99" i="3" s="1"/>
  <c r="P139" i="3"/>
  <c r="T122" i="3"/>
  <c r="R139" i="3"/>
  <c r="T139" i="3"/>
  <c r="BK177" i="2"/>
  <c r="J177" i="2" s="1"/>
  <c r="J103" i="2" s="1"/>
  <c r="BK247" i="2"/>
  <c r="J247" i="2"/>
  <c r="J107" i="2" s="1"/>
  <c r="BF125" i="3"/>
  <c r="BF131" i="3"/>
  <c r="E110" i="3"/>
  <c r="F117" i="3"/>
  <c r="J117" i="3"/>
  <c r="BF126" i="3"/>
  <c r="F91" i="3"/>
  <c r="BF134" i="3"/>
  <c r="J89" i="3"/>
  <c r="J116" i="3"/>
  <c r="BF124" i="3"/>
  <c r="BF128" i="3"/>
  <c r="BF149" i="3"/>
  <c r="BF130" i="3"/>
  <c r="BF132" i="3"/>
  <c r="BF135" i="3"/>
  <c r="BF144" i="3"/>
  <c r="BF145" i="3"/>
  <c r="BF148" i="3"/>
  <c r="BF133" i="3"/>
  <c r="BF140" i="3"/>
  <c r="BK128" i="2"/>
  <c r="BF143" i="3"/>
  <c r="BF127" i="3"/>
  <c r="BF142" i="3"/>
  <c r="BF147" i="3"/>
  <c r="BF137" i="3"/>
  <c r="BF123" i="3"/>
  <c r="BF141" i="3"/>
  <c r="BF129" i="3"/>
  <c r="BF138" i="3"/>
  <c r="BF146" i="3"/>
  <c r="E85" i="2"/>
  <c r="F91" i="2"/>
  <c r="J124" i="2"/>
  <c r="BF130" i="2"/>
  <c r="BF151" i="2"/>
  <c r="BF161" i="2"/>
  <c r="BF164" i="2"/>
  <c r="BF165" i="2"/>
  <c r="BF176" i="2"/>
  <c r="BF190" i="2"/>
  <c r="BF194" i="2"/>
  <c r="BF196" i="2"/>
  <c r="BF197" i="2"/>
  <c r="BF199" i="2"/>
  <c r="BF200" i="2"/>
  <c r="BF204" i="2"/>
  <c r="BF205" i="2"/>
  <c r="BF208" i="2"/>
  <c r="BF210" i="2"/>
  <c r="BF211" i="2"/>
  <c r="BF212" i="2"/>
  <c r="BF213" i="2"/>
  <c r="BF214" i="2"/>
  <c r="BF215" i="2"/>
  <c r="BF216" i="2"/>
  <c r="BF217" i="2"/>
  <c r="BF218" i="2"/>
  <c r="BF219" i="2"/>
  <c r="BF220" i="2"/>
  <c r="BF221" i="2"/>
  <c r="BF222" i="2"/>
  <c r="BF223" i="2"/>
  <c r="BF224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8" i="2"/>
  <c r="BF241" i="2"/>
  <c r="BF242" i="2"/>
  <c r="BF244" i="2"/>
  <c r="BF245" i="2"/>
  <c r="BF246" i="2"/>
  <c r="BB95" i="1"/>
  <c r="F92" i="2"/>
  <c r="BF131" i="2"/>
  <c r="BF132" i="2"/>
  <c r="BF136" i="2"/>
  <c r="BF139" i="2"/>
  <c r="BF141" i="2"/>
  <c r="BF144" i="2"/>
  <c r="BF146" i="2"/>
  <c r="BF149" i="2"/>
  <c r="BF152" i="2"/>
  <c r="BF171" i="2"/>
  <c r="BF188" i="2"/>
  <c r="BF189" i="2"/>
  <c r="BF237" i="2"/>
  <c r="J91" i="2"/>
  <c r="BF134" i="2"/>
  <c r="BF135" i="2"/>
  <c r="BF155" i="2"/>
  <c r="BF173" i="2"/>
  <c r="BF175" i="2"/>
  <c r="BF183" i="2"/>
  <c r="BF184" i="2"/>
  <c r="BF133" i="2"/>
  <c r="BF137" i="2"/>
  <c r="BF138" i="2"/>
  <c r="BF142" i="2"/>
  <c r="BF148" i="2"/>
  <c r="BF153" i="2"/>
  <c r="BF154" i="2"/>
  <c r="BF158" i="2"/>
  <c r="BF167" i="2"/>
  <c r="BF170" i="2"/>
  <c r="BF180" i="2"/>
  <c r="BF191" i="2"/>
  <c r="BF195" i="2"/>
  <c r="BF201" i="2"/>
  <c r="BF206" i="2"/>
  <c r="BF207" i="2"/>
  <c r="BF209" i="2"/>
  <c r="BF239" i="2"/>
  <c r="BF240" i="2"/>
  <c r="AV95" i="1"/>
  <c r="J89" i="2"/>
  <c r="BF140" i="2"/>
  <c r="BF143" i="2"/>
  <c r="BF145" i="2"/>
  <c r="BF147" i="2"/>
  <c r="BF150" i="2"/>
  <c r="BF156" i="2"/>
  <c r="BF157" i="2"/>
  <c r="BF162" i="2"/>
  <c r="BF166" i="2"/>
  <c r="BF168" i="2"/>
  <c r="BF169" i="2"/>
  <c r="BF172" i="2"/>
  <c r="BF178" i="2"/>
  <c r="BF181" i="2"/>
  <c r="BF182" i="2"/>
  <c r="BF185" i="2"/>
  <c r="BF186" i="2"/>
  <c r="BF187" i="2"/>
  <c r="BF192" i="2"/>
  <c r="BF193" i="2"/>
  <c r="BF202" i="2"/>
  <c r="BF203" i="2"/>
  <c r="BF248" i="2"/>
  <c r="AZ95" i="1"/>
  <c r="BC95" i="1"/>
  <c r="BD95" i="1"/>
  <c r="F37" i="3"/>
  <c r="BD96" i="1" s="1"/>
  <c r="BD94" i="1" s="1"/>
  <c r="W33" i="1" s="1"/>
  <c r="F35" i="3"/>
  <c r="BB96" i="1"/>
  <c r="BB94" i="1" s="1"/>
  <c r="AX94" i="1" s="1"/>
  <c r="F33" i="3"/>
  <c r="AZ96" i="1" s="1"/>
  <c r="AZ94" i="1" s="1"/>
  <c r="AV94" i="1" s="1"/>
  <c r="AK29" i="1" s="1"/>
  <c r="J33" i="3"/>
  <c r="AV96" i="1" s="1"/>
  <c r="F36" i="3"/>
  <c r="BC96" i="1"/>
  <c r="BC94" i="1" s="1"/>
  <c r="AY94" i="1" s="1"/>
  <c r="P121" i="3" l="1"/>
  <c r="P120" i="3" s="1"/>
  <c r="AU96" i="1" s="1"/>
  <c r="P159" i="2"/>
  <c r="P127" i="2"/>
  <c r="AU95" i="1"/>
  <c r="T121" i="3"/>
  <c r="T120" i="3" s="1"/>
  <c r="R121" i="3"/>
  <c r="R120" i="3" s="1"/>
  <c r="R159" i="2"/>
  <c r="R127" i="2"/>
  <c r="T159" i="2"/>
  <c r="T127" i="2" s="1"/>
  <c r="BK159" i="2"/>
  <c r="J159" i="2" s="1"/>
  <c r="J99" i="2" s="1"/>
  <c r="BK121" i="3"/>
  <c r="BK120" i="3"/>
  <c r="J120" i="3"/>
  <c r="J96" i="3"/>
  <c r="J128" i="2"/>
  <c r="J97" i="2"/>
  <c r="J34" i="2"/>
  <c r="AW95" i="1"/>
  <c r="AT95" i="1" s="1"/>
  <c r="F34" i="3"/>
  <c r="BA96" i="1"/>
  <c r="F34" i="2"/>
  <c r="BA95" i="1" s="1"/>
  <c r="W31" i="1"/>
  <c r="J34" i="3"/>
  <c r="AW96" i="1" s="1"/>
  <c r="AT96" i="1" s="1"/>
  <c r="W32" i="1"/>
  <c r="W29" i="1"/>
  <c r="BK127" i="2" l="1"/>
  <c r="J127" i="2"/>
  <c r="J121" i="3"/>
  <c r="J97" i="3"/>
  <c r="AU94" i="1"/>
  <c r="J30" i="3"/>
  <c r="AG96" i="1" s="1"/>
  <c r="J30" i="2"/>
  <c r="AG95" i="1" s="1"/>
  <c r="BA94" i="1"/>
  <c r="AW94" i="1"/>
  <c r="AK30" i="1"/>
  <c r="J39" i="3" l="1"/>
  <c r="J39" i="2"/>
  <c r="J96" i="2"/>
  <c r="AN95" i="1"/>
  <c r="AN96" i="1"/>
  <c r="AG94" i="1"/>
  <c r="AK26" i="1" s="1"/>
  <c r="AK35" i="1" s="1"/>
  <c r="W30" i="1"/>
  <c r="AT94" i="1"/>
  <c r="AN94" i="1" l="1"/>
</calcChain>
</file>

<file path=xl/sharedStrings.xml><?xml version="1.0" encoding="utf-8"?>
<sst xmlns="http://schemas.openxmlformats.org/spreadsheetml/2006/main" count="2353" uniqueCount="661">
  <si>
    <t>Export Komplet</t>
  </si>
  <si>
    <t/>
  </si>
  <si>
    <t>2.0</t>
  </si>
  <si>
    <t>ZAMOK</t>
  </si>
  <si>
    <t>False</t>
  </si>
  <si>
    <t>{38ff4e4e-531f-48a2-b2f8-a8b9b1635925}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</si>
  <si>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</si>
  <si>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</si>
  <si>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</si>
  <si>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</si>
  <si>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</si>
  <si>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</si>
  <si>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</si>
  <si>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</si>
  <si>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</si>
  <si>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</si>
  <si>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Novostavba prezentačno-degustačného objektu - Banskobystrický pivovar a. s.</t>
  </si>
  <si>
    <t>JKSO:</t>
  </si>
  <si>
    <t>KS:</t>
  </si>
  <si>
    <t>Miesto:</t>
  </si>
  <si>
    <t>Banská Bystrica</t>
  </si>
  <si>
    <t>Dátum:</t>
  </si>
  <si>
    <t>24. 9. 2024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</si>
  <si>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</si>
  <si>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</si>
  <si>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</si>
  <si>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</si>
  <si>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</si>
  <si>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</si>
  <si>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</si>
  <si>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</si>
  <si>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</si>
  <si>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</si>
  <si>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</si>
  <si>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</si>
  <si>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</si>
  <si>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</si>
  <si>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</si>
  <si>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</si>
  <si>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</si>
  <si>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</si>
  <si>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</si>
  <si>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</si>
  <si>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</si>
  <si>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</si>
  <si>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</si>
  <si>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</si>
  <si>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</si>
  <si>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</si>
  <si>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</si>
  <si>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</si>
  <si>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</si>
  <si>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</si>
  <si>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</si>
  <si>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</si>
  <si>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</si>
  <si>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</si>
  <si>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</si>
  <si>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</si>
  <si>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</si>
  <si>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</si>
  <si>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</si>
  <si>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</si>
  <si>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</si>
  <si>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</si>
  <si>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</si>
  <si>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</si>
  <si>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</si>
  <si>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</si>
  <si>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</si>
  <si>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</si>
  <si>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</si>
  <si>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</si>
  <si>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</si>
  <si>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</si>
  <si>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</si>
  <si>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</si>
  <si>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</si>
  <si>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1.1</t>
  </si>
  <si>
    <t>Komunikácie a spevnené plochy</t>
  </si>
  <si>
    <t>STA</t>
  </si>
  <si>
    <t>{8a097755-96f7-49c8-9a78-9dce8d06ceac}</t>
  </si>
  <si>
    <t>1.2</t>
  </si>
  <si>
    <t>Odvodnenie spevnených plôch</t>
  </si>
  <si>
    <t>{71c1a4f3-c658-424b-b6b7-d50b98c35fae}</t>
  </si>
  <si>
    <t>KRYCÍ LIST ROZPOČTU</t>
  </si>
  <si>
    <t>Objekt:</t>
  </si>
  <si>
    <t>1.1 - Komunikácie a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</si>
  <si>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</si>
  <si>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</si>
  <si>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</si>
  <si>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</si>
  <si>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</si>
  <si>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</si>
  <si>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</si>
  <si>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>PSV - Práce a dodávky PSV</t>
  </si>
  <si>
    <t xml:space="preserve">    711 - Izolácie proti vode a vlhkosti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</si>
  <si>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</si>
  <si>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</si>
  <si>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</si>
  <si>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</si>
  <si>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</si>
  <si>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</si>
  <si>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</si>
  <si>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</si>
  <si>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</si>
  <si>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</si>
  <si>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</si>
  <si>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</si>
  <si>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</si>
  <si>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</si>
  <si>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</si>
  <si>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</si>
  <si>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</si>
  <si>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</si>
  <si>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</si>
  <si>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</si>
  <si>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</si>
  <si>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</si>
  <si>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</si>
  <si>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</si>
  <si>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113152440.S</t>
  </si>
  <si>
    <t>Frézovanie asf. podkladu alebo krytu bez prek., plochy cez 500 do 1000 m2, pruh š. cez 1 m do 2 m, hr. 100 mm  0,250 t</t>
  </si>
  <si>
    <t>m2</t>
  </si>
  <si>
    <t>4</t>
  </si>
  <si>
    <t>2</t>
  </si>
  <si>
    <t>-1292214539</t>
  </si>
  <si>
    <t>113152460.S</t>
  </si>
  <si>
    <t>Frézovanie asf. podkladu alebo krytu bez prek., plochy cez 500 do 1000 m2, pruh š. cez 1 m do 2 m, hr. 300 mm  0,750 t</t>
  </si>
  <si>
    <t>117876143</t>
  </si>
  <si>
    <t>3</t>
  </si>
  <si>
    <t>113153440.S</t>
  </si>
  <si>
    <t>Frézovanie asf. podkladu alebo krytu s prek., plochy cez 1000 do 10000 m2, pruh š. cez 1 m do 2 m, hr. 300 mm  0,750 t</t>
  </si>
  <si>
    <t>718058083</t>
  </si>
  <si>
    <t>113205111.S</t>
  </si>
  <si>
    <t>Vytrhanie obrúb betónových, chodníkových ležatých,  -0,03500t</t>
  </si>
  <si>
    <t>m</t>
  </si>
  <si>
    <t>83012923</t>
  </si>
  <si>
    <t>5</t>
  </si>
  <si>
    <t>113205121.S</t>
  </si>
  <si>
    <t>Vytrhanie obrúb betónových, cestných ležatých,  -0,08500t</t>
  </si>
  <si>
    <t>-175141275</t>
  </si>
  <si>
    <t>6</t>
  </si>
  <si>
    <t>113307222.S</t>
  </si>
  <si>
    <t>Odstránenie podkladu v ploche nad 200 m2 z kameniva hrubého drveného, hr.100 do 200 mm,  -0,23500t</t>
  </si>
  <si>
    <t>1421476569</t>
  </si>
  <si>
    <t>7</t>
  </si>
  <si>
    <t>121101111.S</t>
  </si>
  <si>
    <t>Odstránenie ornice s vodor. premiestn. na hromady, so zložením na vzdialenosť do 100 m a do 100 m3</t>
  </si>
  <si>
    <t>m3</t>
  </si>
  <si>
    <t>1154652478</t>
  </si>
  <si>
    <t>8</t>
  </si>
  <si>
    <t>122301102.S</t>
  </si>
  <si>
    <t>Odkopávka a prekopávka nezapažená v hornine 4, nad 100 do 1000 m3</t>
  </si>
  <si>
    <t>523290208</t>
  </si>
  <si>
    <t>9</t>
  </si>
  <si>
    <t>122301109.S</t>
  </si>
  <si>
    <t>Odkopávky a prekopávky nezapažené. Príplatok za lepivosť horniny 4</t>
  </si>
  <si>
    <t>-244701125</t>
  </si>
  <si>
    <t>10</t>
  </si>
  <si>
    <t>131301101.S</t>
  </si>
  <si>
    <t>Výkop nezapaženej jamy v hornine 4, do 100 m3</t>
  </si>
  <si>
    <t>-1053439872</t>
  </si>
  <si>
    <t>11</t>
  </si>
  <si>
    <t>131301109.S</t>
  </si>
  <si>
    <t>Hĺbenie nezapažených jám a zárezov. Príplatok za lepivosť horniny 4</t>
  </si>
  <si>
    <t>1743535653</t>
  </si>
  <si>
    <t>12</t>
  </si>
  <si>
    <t>132301101.S</t>
  </si>
  <si>
    <t>Výkop ryhy do šírky 600 mm v horn.4 do 100 m3</t>
  </si>
  <si>
    <t>1700105726</t>
  </si>
  <si>
    <t>13</t>
  </si>
  <si>
    <t>132301109.S</t>
  </si>
  <si>
    <t>Príplatok za lepivosť pri hĺbení rýh šírky do 600 mm zapažených i nezapažených s urovnaním dna v hornine 4</t>
  </si>
  <si>
    <t>-5212541</t>
  </si>
  <si>
    <t>112</t>
  </si>
  <si>
    <t>171201202.S</t>
  </si>
  <si>
    <t>Uloženie sypaniny na skládky nad 100 do 1000 m3</t>
  </si>
  <si>
    <t>-317470470</t>
  </si>
  <si>
    <t>14</t>
  </si>
  <si>
    <t>171203111.S</t>
  </si>
  <si>
    <t>Uloženie a hrubé rozhrnutie výkopku bez zhutnenia v rovine alebo na svahu do 1:5</t>
  </si>
  <si>
    <t>1818815943</t>
  </si>
  <si>
    <t>113</t>
  </si>
  <si>
    <t>171209002.S</t>
  </si>
  <si>
    <t>Poplatok za skládku - zemina a kamenivo (17 05) ostatné</t>
  </si>
  <si>
    <t>t</t>
  </si>
  <si>
    <t>2017395135</t>
  </si>
  <si>
    <t>15</t>
  </si>
  <si>
    <t>175101102.S</t>
  </si>
  <si>
    <t>Obsyp potrubia sypaninou z vhodných hornín 1 až 4 s prehodením sypaniny</t>
  </si>
  <si>
    <t>-378313377</t>
  </si>
  <si>
    <t>16</t>
  </si>
  <si>
    <t>M</t>
  </si>
  <si>
    <t>583410003100.S</t>
  </si>
  <si>
    <t>Kamenivo drvené hrubé frakcia 16-63 mm</t>
  </si>
  <si>
    <t>-912769462</t>
  </si>
  <si>
    <t>17</t>
  </si>
  <si>
    <t>175101202.S</t>
  </si>
  <si>
    <t>Obsyp objektov sypaninou z vhodných hornín 1 až 4 s prehodením sypaniny</t>
  </si>
  <si>
    <t>1272199326</t>
  </si>
  <si>
    <t>18</t>
  </si>
  <si>
    <t>583410004400.S</t>
  </si>
  <si>
    <t>Štrkodrva frakcia 0-63 mm</t>
  </si>
  <si>
    <t>196448814</t>
  </si>
  <si>
    <t>19</t>
  </si>
  <si>
    <t>180402111.S</t>
  </si>
  <si>
    <t>Založenie trávnika parkového výsevom v rovine do 1:5</t>
  </si>
  <si>
    <t>-1786195385</t>
  </si>
  <si>
    <t>24</t>
  </si>
  <si>
    <t>005720001400.S</t>
  </si>
  <si>
    <t>Osivá tráv - semená parkovej zmesi</t>
  </si>
  <si>
    <t>kg</t>
  </si>
  <si>
    <t>-157879822</t>
  </si>
  <si>
    <t>21</t>
  </si>
  <si>
    <t>183101221.S</t>
  </si>
  <si>
    <t>Hĺbenie jamiek pre výsadbu v horn. 1-4 s výmenou pôdy do 50% v rovine alebo na svahu do 1:5 objemu nad 0, 40 do 1,00 m3</t>
  </si>
  <si>
    <t>ks</t>
  </si>
  <si>
    <t>549872414</t>
  </si>
  <si>
    <t>22</t>
  </si>
  <si>
    <t>184102711.S</t>
  </si>
  <si>
    <t>Výsadba kríku bez balu do vopred vyhĺbenej jamky so zaliatím na svahu nad 1:2 do 1:1 výšky do 2 m</t>
  </si>
  <si>
    <t>1002416250</t>
  </si>
  <si>
    <t>29</t>
  </si>
  <si>
    <t>026191000010</t>
  </si>
  <si>
    <t>Krík listnatý nízky</t>
  </si>
  <si>
    <t>-559103085</t>
  </si>
  <si>
    <t>26</t>
  </si>
  <si>
    <t>184201111.S</t>
  </si>
  <si>
    <t>Výsadba stromu do predom vyhĺbenej jamky v rovine alebo na svahu do 1:5 pri výške kmeňa do 1, 8 m</t>
  </si>
  <si>
    <t>220981495</t>
  </si>
  <si>
    <t>30</t>
  </si>
  <si>
    <t>26232000050</t>
  </si>
  <si>
    <t>Stredne vysoký kultovar</t>
  </si>
  <si>
    <t>-2094879584</t>
  </si>
  <si>
    <t>31</t>
  </si>
  <si>
    <t>184802111.S</t>
  </si>
  <si>
    <t>Chemické odburinenie pôdy v rovine alebo na svahu do 1:5 postrekom naširoko</t>
  </si>
  <si>
    <t>-970883241</t>
  </si>
  <si>
    <t>32</t>
  </si>
  <si>
    <t>252310000100</t>
  </si>
  <si>
    <t>Postrekový prípravok na ničenie burín v trávniku</t>
  </si>
  <si>
    <t>l</t>
  </si>
  <si>
    <t>-1962304581</t>
  </si>
  <si>
    <t>PSV</t>
  </si>
  <si>
    <t>Práce a dodávky PSV</t>
  </si>
  <si>
    <t>711</t>
  </si>
  <si>
    <t>Izolácie proti vode a vlhkosti</t>
  </si>
  <si>
    <t>114</t>
  </si>
  <si>
    <t>711132107.S</t>
  </si>
  <si>
    <t>Zhotovenie izolácie proti zemnej vlhkosti nopovou fóliou položenou voľne na ploche zvislej</t>
  </si>
  <si>
    <t>2008703104</t>
  </si>
  <si>
    <t>115</t>
  </si>
  <si>
    <t>283230002700</t>
  </si>
  <si>
    <t>Nopová HDPE fólia, výška nopu 8 mm, proti zemnej vlhkosti s radónovou ochranou, pre spodnú stavbu</t>
  </si>
  <si>
    <t>-314576445</t>
  </si>
  <si>
    <t>Zakladanie</t>
  </si>
  <si>
    <t>33</t>
  </si>
  <si>
    <t>212756111.S</t>
  </si>
  <si>
    <t>Trativody z flexodrenážnych rúr DN100</t>
  </si>
  <si>
    <t>-1392397436</t>
  </si>
  <si>
    <t>34</t>
  </si>
  <si>
    <t>286110016460</t>
  </si>
  <si>
    <t>Flexibilná drenážna rúra ACO Flex PVC-U, DN 100, SN4, s geotextíliou, žltá, dĺ. 25 m</t>
  </si>
  <si>
    <t>1699560649</t>
  </si>
  <si>
    <t>35</t>
  </si>
  <si>
    <t>212756115.S</t>
  </si>
  <si>
    <t>Trativody z flexodrenážnych rúr, DN 125</t>
  </si>
  <si>
    <t>944213908</t>
  </si>
  <si>
    <t>36</t>
  </si>
  <si>
    <t>286110016470</t>
  </si>
  <si>
    <t>Flexibilná drenážna rúra ACO Flex PVC-U, DN 125, SN4, s geotextíliou, žltá, dĺ. 25 m</t>
  </si>
  <si>
    <t>-549133136</t>
  </si>
  <si>
    <t>37</t>
  </si>
  <si>
    <t>274271041.S</t>
  </si>
  <si>
    <t>Murivo základových pásov (m3) z betónových debniacich tvárnic s betónovou výplňou C 16/20 hrúbky 300 mm</t>
  </si>
  <si>
    <t>1634188289</t>
  </si>
  <si>
    <t>39</t>
  </si>
  <si>
    <t>274321312.S</t>
  </si>
  <si>
    <t>Betón základových pásov, železový (bez výstuže), tr. C 20/25</t>
  </si>
  <si>
    <t>105116296</t>
  </si>
  <si>
    <t>40</t>
  </si>
  <si>
    <t>274361821.S</t>
  </si>
  <si>
    <t>Výstuž základových pásov z ocele B500 (10505)</t>
  </si>
  <si>
    <t>181349613</t>
  </si>
  <si>
    <t>38</t>
  </si>
  <si>
    <t>274361825.S</t>
  </si>
  <si>
    <t>Výstuž pre murivo základových pásov z betónových debniacich tvárnic s betónovou výplňou z ocele B500 (10505)</t>
  </si>
  <si>
    <t>-973108289</t>
  </si>
  <si>
    <t>41</t>
  </si>
  <si>
    <t>289971213.S</t>
  </si>
  <si>
    <t>Zhotovenie vrstvy z geotextílie na upravenom povrchu sklon do 1 : 5 , šírky nad 6 do 8,5 m</t>
  </si>
  <si>
    <t>-1522123908</t>
  </si>
  <si>
    <t>42</t>
  </si>
  <si>
    <t>693110004500.S</t>
  </si>
  <si>
    <t>Geotextília polypropylénová netkaná 300 g/m2</t>
  </si>
  <si>
    <t>-156264573</t>
  </si>
  <si>
    <t>Zvislé a kompletné konštrukcie</t>
  </si>
  <si>
    <t>43</t>
  </si>
  <si>
    <t>318271054.S</t>
  </si>
  <si>
    <t>Zhotovenie krycej platne priebežnej pre oplotenie z betónových tvárnic 500x350x60 mm</t>
  </si>
  <si>
    <t>-835312358</t>
  </si>
  <si>
    <t>44</t>
  </si>
  <si>
    <t>592330006200.S</t>
  </si>
  <si>
    <t>Plotová tvárnica betónová krycia platňa, 500x350x60 mm</t>
  </si>
  <si>
    <t>-811384371</t>
  </si>
  <si>
    <t>Vodorovné konštrukcie</t>
  </si>
  <si>
    <t>45</t>
  </si>
  <si>
    <t>451572111.S</t>
  </si>
  <si>
    <t>Lôžko pod potrubie, stoky a drobné objekty, v otvorenom výkope z kameniva drobného ťaženého 0-4 mm</t>
  </si>
  <si>
    <t>867612308</t>
  </si>
  <si>
    <t>Komunikácie</t>
  </si>
  <si>
    <t>46</t>
  </si>
  <si>
    <t>564251111.S</t>
  </si>
  <si>
    <t>Podklad alebo podsyp zo štrkopiesku s rozprestretím, vlhčením a zhutnením, po zhutnení hr. 150 mm</t>
  </si>
  <si>
    <t>-443446328</t>
  </si>
  <si>
    <t>47</t>
  </si>
  <si>
    <t>564801112.S</t>
  </si>
  <si>
    <t>Podklad zo štrkodrviny s rozprestretím a zhutnením, po zhutnení hr. 40 mm</t>
  </si>
  <si>
    <t>127417705</t>
  </si>
  <si>
    <t>48</t>
  </si>
  <si>
    <t>564851111.S</t>
  </si>
  <si>
    <t>Podklad zo štrkodrviny s rozprestretím a zhutnením, po zhutnení hr. 150 mm</t>
  </si>
  <si>
    <t>-723849186</t>
  </si>
  <si>
    <t>49</t>
  </si>
  <si>
    <t>564851112.S</t>
  </si>
  <si>
    <t>Podklad zo štrkodrviny s rozprestretím a zhutnením, po zhutnení hr. 160 mm</t>
  </si>
  <si>
    <t>-307871679</t>
  </si>
  <si>
    <t>50</t>
  </si>
  <si>
    <t>564861111.S</t>
  </si>
  <si>
    <t>Podklad zo štrkodrviny s rozprestretím a zhutnením, po zhutnení hr. 200 mm</t>
  </si>
  <si>
    <t>-695961939</t>
  </si>
  <si>
    <t>51</t>
  </si>
  <si>
    <t>564871111.S</t>
  </si>
  <si>
    <t>Podklad zo štrkodrviny s rozprestretím a zhutnením, po zhutnení hr. 250 mm</t>
  </si>
  <si>
    <t>535062027</t>
  </si>
  <si>
    <t>52</t>
  </si>
  <si>
    <t>-608264211</t>
  </si>
  <si>
    <t>53</t>
  </si>
  <si>
    <t>567122111.S</t>
  </si>
  <si>
    <t>Podklad z kameniva stmeleného cementom s rozprestretím a zhutnením, CBGM C 8/10 (C 6/8), po zhutnení hr. 120 mm</t>
  </si>
  <si>
    <t>-788699175</t>
  </si>
  <si>
    <t>54</t>
  </si>
  <si>
    <t>567132113.S</t>
  </si>
  <si>
    <t>Podklad z kameniva stmeleného cementom s rozprestretím a zhutnením, CBGM C 8/10 (C 6/8), po zhutnení hr. 180 mm</t>
  </si>
  <si>
    <t>454389049</t>
  </si>
  <si>
    <t>55</t>
  </si>
  <si>
    <t>573231109.S</t>
  </si>
  <si>
    <t>Postrek asfaltový spojovací bez posypu kamenivom z cestnej emulzie v množstve 0,70 kg/m2</t>
  </si>
  <si>
    <t>1259564119</t>
  </si>
  <si>
    <t>56</t>
  </si>
  <si>
    <t>577124141.S</t>
  </si>
  <si>
    <t>Asfaltový betón vrstva obrusná AC 8 O v pruhu š. nad 3 m z modifik. asfaltu tr. I, po zhutnení hr. 30 mm</t>
  </si>
  <si>
    <t>-1516394752</t>
  </si>
  <si>
    <t>57</t>
  </si>
  <si>
    <t>577144141.S</t>
  </si>
  <si>
    <t>Asfaltový betón vrstva obrusná AC 8 O v pruhu š. nad 3 m z modifik. asfaltu tr. I, po zhutnení hr. 50 mm</t>
  </si>
  <si>
    <t>-1998089388</t>
  </si>
  <si>
    <t>58</t>
  </si>
  <si>
    <t>577144261.S</t>
  </si>
  <si>
    <t>Asfaltový betón vrstva obrusná AC 11 O v pruhu š. nad 3 m z modifik. asfaltu tr. I, po zhutnení hr. 50 mm</t>
  </si>
  <si>
    <t>-550079682</t>
  </si>
  <si>
    <t>59</t>
  </si>
  <si>
    <t>577164361.S</t>
  </si>
  <si>
    <t>Asfaltový betón vrstva obrusná alebo ložná AC 16 v pruhu š. nad 3 m z modifik. asfaltu tr. I, po zhutnení hr. 70 mm</t>
  </si>
  <si>
    <t>470435049</t>
  </si>
  <si>
    <t>60</t>
  </si>
  <si>
    <t>596911143.S</t>
  </si>
  <si>
    <t>Kladenie betónovej zámkovej dlažby komunikácií pre peších hr. 60 mm pre peších nad 100 do 300 m2 so zriadením lôžka z kameniva hr. 30 mm</t>
  </si>
  <si>
    <t>-224280283</t>
  </si>
  <si>
    <t>61</t>
  </si>
  <si>
    <t>592460017300</t>
  </si>
  <si>
    <t>Dlažba betónová SEMMELROCK CITYTOP systémová s fázou, rozmer 100x100 až 300x300x60 mm, sivá</t>
  </si>
  <si>
    <t>-973423964</t>
  </si>
  <si>
    <t>62</t>
  </si>
  <si>
    <t>596911331.S</t>
  </si>
  <si>
    <t>Kladenie dlažby pre nevidiacich hr. 60 mm do lôžka z kameniva ťaženého s vyplnením škár</t>
  </si>
  <si>
    <t>1382569198</t>
  </si>
  <si>
    <t>63</t>
  </si>
  <si>
    <t>592460007300</t>
  </si>
  <si>
    <t>Dlažba betónová pre nevidiacich, nopková, rozmer 200x200x60 mm, farebná</t>
  </si>
  <si>
    <t>2038442261</t>
  </si>
  <si>
    <t>Ostatné konštrukcie a práce-búranie</t>
  </si>
  <si>
    <t>73</t>
  </si>
  <si>
    <t>5856P858</t>
  </si>
  <si>
    <t>Montáž vodiacich PVC obrubníkov</t>
  </si>
  <si>
    <t>-305771571</t>
  </si>
  <si>
    <t>74</t>
  </si>
  <si>
    <t>404450001500.S</t>
  </si>
  <si>
    <t>Vodiaci obrubník reťazový PVC, lxvxš 580x160x158 mm, červeno-biely</t>
  </si>
  <si>
    <t>1316129237</t>
  </si>
  <si>
    <t>65</t>
  </si>
  <si>
    <t>914001111.S</t>
  </si>
  <si>
    <t>Osadenie a montáž cestnej zvislej dopravnej značky na stĺpik, stĺp, konzolu alebo objekt</t>
  </si>
  <si>
    <t>1038725274</t>
  </si>
  <si>
    <t>66</t>
  </si>
  <si>
    <t>404410035285</t>
  </si>
  <si>
    <t>Regulačná značka ZDZ 230 "Zákaz vjazdu", Zn lisovaná, V2 - kruh 600 mm, RA1, P3, E2, SP1</t>
  </si>
  <si>
    <t>-710884040</t>
  </si>
  <si>
    <t>67</t>
  </si>
  <si>
    <t>404410037214</t>
  </si>
  <si>
    <t>Regulačná značka ZDZ 272-50 "Parkovanie (parkovacia garáž alebo park.dom)", Zn lisovaná, V3-840x840 mm, RA1, P3, E2, SP1</t>
  </si>
  <si>
    <t>1480941716</t>
  </si>
  <si>
    <t>68</t>
  </si>
  <si>
    <t>404410179158</t>
  </si>
  <si>
    <t>Všeobecná dodatková tabuľa ZDZ 506-86 V2RA1 "Platí pre (osoby so zdravotným postihnutím)", rozmer 330x600 mm, Zn lisovaná, P3, E2, SP1</t>
  </si>
  <si>
    <t>2031812070</t>
  </si>
  <si>
    <t>69</t>
  </si>
  <si>
    <t>404410037206</t>
  </si>
  <si>
    <t>Regulačná značka ZDZ 272-10 "Parkovanie (šikmo/pozdĺžne,vpravo-začiatok,vľavo-koniec)", Zn lisovaná, V2-600x600 mm, RA1, P3, E2, SP1</t>
  </si>
  <si>
    <t>1147005315</t>
  </si>
  <si>
    <t>70</t>
  </si>
  <si>
    <t>404410037207</t>
  </si>
  <si>
    <t>Regulačná značka ZDZ 272-20 "Parkovanie (šikmo/pozdĺžne,vpravo-koniec,vľavo-začiatok)", Zn lisovaná, V2-600x600 mm, RA1, P3, E2, SP1</t>
  </si>
  <si>
    <t>1464548706</t>
  </si>
  <si>
    <t>71</t>
  </si>
  <si>
    <t>404410113153</t>
  </si>
  <si>
    <t>Informatívna značka ZDZ 321-30 "Jednosmerná cesta", Zn lisovaná, V2-600x600 mm, RA2, P3, E2, SP1</t>
  </si>
  <si>
    <t>1269427496</t>
  </si>
  <si>
    <t>72</t>
  </si>
  <si>
    <t>404410179548</t>
  </si>
  <si>
    <t>Všeobecná dodatková tabuľa ZDZ 506-142r3 V2RA1 "Platí pre (zákazníci vyznač.obchodníka-3 riadky)", rozmer 600x600 mm, Zn lisovaná, P3, E2, SP1</t>
  </si>
  <si>
    <t>23199031</t>
  </si>
  <si>
    <t>75</t>
  </si>
  <si>
    <t>914501121.S</t>
  </si>
  <si>
    <t>Montáž stĺpika zvislej dopravnej značky dĺžky do 3,5 m do betónového základu</t>
  </si>
  <si>
    <t>420678534</t>
  </si>
  <si>
    <t>76</t>
  </si>
  <si>
    <t>404490008400.S</t>
  </si>
  <si>
    <t>Stĺpik Zn, d 60 mm/1 bm, pre dopravné značky</t>
  </si>
  <si>
    <t>-733048121</t>
  </si>
  <si>
    <t>77</t>
  </si>
  <si>
    <t>404440000100.S</t>
  </si>
  <si>
    <t>Úchyt na stĺpik, d 60 mm, križový, Zn</t>
  </si>
  <si>
    <t>-859245762</t>
  </si>
  <si>
    <t>78</t>
  </si>
  <si>
    <t>404490008600.S</t>
  </si>
  <si>
    <t>Krytka stĺpika, d 60 mm, plastová</t>
  </si>
  <si>
    <t>-2125888477</t>
  </si>
  <si>
    <t>79</t>
  </si>
  <si>
    <t>914812211.S</t>
  </si>
  <si>
    <t>Montáž dočasnej dopravnej značky kompletnej základnej</t>
  </si>
  <si>
    <t>890132069</t>
  </si>
  <si>
    <t>81</t>
  </si>
  <si>
    <t>404410211400.S</t>
  </si>
  <si>
    <t>Kompletná dopravná značka základného rozmeru 900 mm vrátane podstavca a stĺpa</t>
  </si>
  <si>
    <t>-338006575</t>
  </si>
  <si>
    <t>82</t>
  </si>
  <si>
    <t>9148122191.S</t>
  </si>
  <si>
    <t>Prenájom a údržba dočasnej dopravnej značky kompletnej základnej</t>
  </si>
  <si>
    <t>-1535432536</t>
  </si>
  <si>
    <t>84</t>
  </si>
  <si>
    <t>915701113.S</t>
  </si>
  <si>
    <t>Zhotovenie vodorov. značenia z náterových hmôt hr. 2,5 až 3 mm - stopčiary, zebry, šipky a pod.</t>
  </si>
  <si>
    <t>-879793720</t>
  </si>
  <si>
    <t>85</t>
  </si>
  <si>
    <t>404460002000</t>
  </si>
  <si>
    <t>Rozpúšťadlová cestná farba LimboRoute K 835 HS-biela, pre vodorovné dopravné značenie</t>
  </si>
  <si>
    <t>-1369385319</t>
  </si>
  <si>
    <t>87</t>
  </si>
  <si>
    <t>915711211.S</t>
  </si>
  <si>
    <t>Zhotovenie vodorov. značenia z náterových hmôt hr. 2,5 až 3 mm - deliace čiary súvislé š. 120mm biela základná</t>
  </si>
  <si>
    <t>-528712844</t>
  </si>
  <si>
    <t>88</t>
  </si>
  <si>
    <t>915711311.S</t>
  </si>
  <si>
    <t>Zhotovenie vodorov. značenia z náterových hmôt hr. 2,5 až 3 mm - deliace čiary prerušované š. 120mm biela základná</t>
  </si>
  <si>
    <t>983621677</t>
  </si>
  <si>
    <t>89</t>
  </si>
  <si>
    <t>915711811.S</t>
  </si>
  <si>
    <t>Vodorov. dopravné značenie nápis BUS biela základná</t>
  </si>
  <si>
    <t>1671968511</t>
  </si>
  <si>
    <t>90</t>
  </si>
  <si>
    <t>915711911.S</t>
  </si>
  <si>
    <t>Vodorov. dopravné značenie dvojzložkovým studeným plastom vodiacich čiar súvislých š. 400mm biela červená</t>
  </si>
  <si>
    <t>-980697506</t>
  </si>
  <si>
    <t>91</t>
  </si>
  <si>
    <t>915791111.S</t>
  </si>
  <si>
    <t>Predznačenie pre značenie striekané farbou z náterových hmôt deliace čiary, vodiace prúžky</t>
  </si>
  <si>
    <t>147007891</t>
  </si>
  <si>
    <t>92</t>
  </si>
  <si>
    <t>9157L1811</t>
  </si>
  <si>
    <t>Vodorov. dopravné značenie smerových šípok š. 250mm biela základná</t>
  </si>
  <si>
    <t>-1058116336</t>
  </si>
  <si>
    <t>93</t>
  </si>
  <si>
    <t>915930041.S</t>
  </si>
  <si>
    <t>Montáž prenosného smerového vodorovného značenia, vodiacej sklopnej dosky s podstavcom</t>
  </si>
  <si>
    <t>-1401788404</t>
  </si>
  <si>
    <t>94</t>
  </si>
  <si>
    <t>404450003600.S</t>
  </si>
  <si>
    <t>Zariadenie dopravné Z2 (Zábrana na označenie uzávierky), rozmer 1000x220 mm, Zn plech so založeným Al okrajovým profilom I. trieda</t>
  </si>
  <si>
    <t>1758988110</t>
  </si>
  <si>
    <t>95</t>
  </si>
  <si>
    <t>916361113.S</t>
  </si>
  <si>
    <t>Osadenie cestného obrubníka betónového ležatého do lôžka z betónu prostého tr. C 20/25 s bočnou oporou</t>
  </si>
  <si>
    <t>1244804921</t>
  </si>
  <si>
    <t>97</t>
  </si>
  <si>
    <t>592170003800.S</t>
  </si>
  <si>
    <t>Obrubník cestný so skosením, lxšxv 1000x150x250 mm, prírodný</t>
  </si>
  <si>
    <t>1418234755</t>
  </si>
  <si>
    <t>98</t>
  </si>
  <si>
    <t>916561112.S</t>
  </si>
  <si>
    <t>Osadenie záhonového alebo parkového obrubníka betón., do lôžka z bet. pros. tr. C 16/20 s bočnou oporou</t>
  </si>
  <si>
    <t>-1608255427</t>
  </si>
  <si>
    <t>99</t>
  </si>
  <si>
    <t>592170001800</t>
  </si>
  <si>
    <t>Obrubník PREMAC parkový, lxšxv 1000x50x200 mm, sivá</t>
  </si>
  <si>
    <t>-902398289</t>
  </si>
  <si>
    <t>100</t>
  </si>
  <si>
    <t>919735111.S</t>
  </si>
  <si>
    <t>Rezanie existujúceho asfaltového krytu alebo podkladu hĺbky do 50 mm</t>
  </si>
  <si>
    <t>-1406595471</t>
  </si>
  <si>
    <t>101</t>
  </si>
  <si>
    <t>919735115.S</t>
  </si>
  <si>
    <t>Rezanie existujúceho asfaltového krytu alebo podkladu hĺbky nad 200 do 250 mm</t>
  </si>
  <si>
    <t>1273602911</t>
  </si>
  <si>
    <t>102</t>
  </si>
  <si>
    <t>961043111.S</t>
  </si>
  <si>
    <t>Búranie základov alebo vybúranie otvorov plochy nad 4 m2 z betónu prostého alebo preloženého kameňom,  -2,20000t</t>
  </si>
  <si>
    <t>-1931532785</t>
  </si>
  <si>
    <t>103</t>
  </si>
  <si>
    <t>962052211.S</t>
  </si>
  <si>
    <t>Búranie muriva alebo vybúranie otvorov plochy nad 4 m2 železobetonového nadzákladného,  -2,40000t</t>
  </si>
  <si>
    <t>-112097010</t>
  </si>
  <si>
    <t>104</t>
  </si>
  <si>
    <t>966006132.S</t>
  </si>
  <si>
    <t>Odstránenie značky, pre staničenie a ohraničenie so stĺpikmi s bet. pätkami,  -0,08200t</t>
  </si>
  <si>
    <t>-817242223</t>
  </si>
  <si>
    <t>83</t>
  </si>
  <si>
    <t>966812211.S</t>
  </si>
  <si>
    <t>Demontáž dočasnej dopravnej značky kompletnej základnej</t>
  </si>
  <si>
    <t>-1468787378</t>
  </si>
  <si>
    <t>105</t>
  </si>
  <si>
    <t>979081111.S</t>
  </si>
  <si>
    <t>Odvoz sutiny a vybúraných hmôt na skládku do 1 km</t>
  </si>
  <si>
    <t>-1393502064</t>
  </si>
  <si>
    <t>106</t>
  </si>
  <si>
    <t>979081121.S</t>
  </si>
  <si>
    <t>Odvoz sutiny a vybúraných hmôt na skládku za každý ďalší 1 km</t>
  </si>
  <si>
    <t>-618088892</t>
  </si>
  <si>
    <t>107</t>
  </si>
  <si>
    <t>979082111.S</t>
  </si>
  <si>
    <t>Vnútrostavenisková doprava sutiny a vybúraných hmôt do 10 m</t>
  </si>
  <si>
    <t>121134620</t>
  </si>
  <si>
    <t>108</t>
  </si>
  <si>
    <t>979082121.S</t>
  </si>
  <si>
    <t>Vnútrostavenisková doprava sutiny a vybúraných hmôt za každých ďalších 5 m</t>
  </si>
  <si>
    <t>-610651362</t>
  </si>
  <si>
    <t>109</t>
  </si>
  <si>
    <t>979089012.S</t>
  </si>
  <si>
    <t>Poplatok za skládku - betón, tehly, dlaždice (17 01) ostatné</t>
  </si>
  <si>
    <t>-807866274</t>
  </si>
  <si>
    <t>110</t>
  </si>
  <si>
    <t>979089212.S</t>
  </si>
  <si>
    <t>Poplatok za skládku - bitúmenové zmesi, uholný decht, dechtové výrobky (17 03 ), ostatné</t>
  </si>
  <si>
    <t>-934246269</t>
  </si>
  <si>
    <t>111</t>
  </si>
  <si>
    <t>pol1</t>
  </si>
  <si>
    <t>Premiestnenie stĺpu VO</t>
  </si>
  <si>
    <t>-740200233</t>
  </si>
  <si>
    <t>767</t>
  </si>
  <si>
    <t>Konštrukcie doplnkové kovové</t>
  </si>
  <si>
    <t>117</t>
  </si>
  <si>
    <t>7676P3240</t>
  </si>
  <si>
    <t>Premiestnenie a otočenie posuvnej vstupnej brány</t>
  </si>
  <si>
    <t>-1370922708</t>
  </si>
  <si>
    <t>118</t>
  </si>
  <si>
    <t>767914810.S</t>
  </si>
  <si>
    <t>Demontáž oplotenia rámového na oceľové stĺpiky, výšky do 1 m,  -0,00900t</t>
  </si>
  <si>
    <t>1391027474</t>
  </si>
  <si>
    <t>120</t>
  </si>
  <si>
    <t>767995191.S</t>
  </si>
  <si>
    <t>D+M oceľového oplotenia</t>
  </si>
  <si>
    <t>kpl</t>
  </si>
  <si>
    <t>-914620</t>
  </si>
  <si>
    <t>VRN</t>
  </si>
  <si>
    <t>Investičné náklady neobsiahnuté v cenách</t>
  </si>
  <si>
    <t>121</t>
  </si>
  <si>
    <t>000300021.S</t>
  </si>
  <si>
    <t>Geodetické práce - vykonávané v priebehu výstavby výškové merania</t>
  </si>
  <si>
    <t>eur</t>
  </si>
  <si>
    <t>1024</t>
  </si>
  <si>
    <t>-1951064132</t>
  </si>
  <si>
    <t>1.2 - Odvodnenie spevnených plôch</t>
  </si>
  <si>
    <t xml:space="preserve">    8 - Rúrové vedenie</t>
  </si>
  <si>
    <t>110011010</t>
  </si>
  <si>
    <t>Vytýčenie trasy vodovodu, kanalizácie v rovine</t>
  </si>
  <si>
    <t>km</t>
  </si>
  <si>
    <t>-114507271</t>
  </si>
  <si>
    <t>132301201.S</t>
  </si>
  <si>
    <t>Výkop ryhy šírky 600-2000mm hor 4 do 100 m3</t>
  </si>
  <si>
    <t>-1848152064</t>
  </si>
  <si>
    <t>132301209.S</t>
  </si>
  <si>
    <t>Príplatok za lepivosť pri hĺbení rýh š. nad 600 do 2 000 mm zapažených i nezapažených, s urovnaním dna v hornine 4</t>
  </si>
  <si>
    <t>-2118111039</t>
  </si>
  <si>
    <t>151101101.S</t>
  </si>
  <si>
    <t>Paženie a rozopretie stien rýh pre podzemné vedenie, príložné do 2 m</t>
  </si>
  <si>
    <t>-52739510</t>
  </si>
  <si>
    <t>151101111.S</t>
  </si>
  <si>
    <t>Odstránenie paženia rýh pre podzemné vedenie, príložné hĺbky do 2 m</t>
  </si>
  <si>
    <t>571028035</t>
  </si>
  <si>
    <t>161101101.S</t>
  </si>
  <si>
    <t xml:space="preserve">Zvislé premiestnenie výkopku </t>
  </si>
  <si>
    <t>-69510002</t>
  </si>
  <si>
    <t>162606112.S</t>
  </si>
  <si>
    <t>Vodorovné premiestnenie výkopku bez naloženia, ale so zlož. zemín schopných zúrodnenia nad 4000 do 5000 m</t>
  </si>
  <si>
    <t>874680568</t>
  </si>
  <si>
    <t>167101101.S</t>
  </si>
  <si>
    <t>Nakladanie neuľahnutého výkopku z hornín tr.1-4 do 100 m3</t>
  </si>
  <si>
    <t>-1579044261</t>
  </si>
  <si>
    <t>171201201.S</t>
  </si>
  <si>
    <t>Uloženie sypaniny na skládky do 100 m3</t>
  </si>
  <si>
    <t>2008361046</t>
  </si>
  <si>
    <t>-1954537323</t>
  </si>
  <si>
    <t>174101001.S</t>
  </si>
  <si>
    <t>Zásyp sypaninou so zhutnením jám, šachiet, rýh, zárezov alebo okolo objektov do 100 m3</t>
  </si>
  <si>
    <t>-1000059225</t>
  </si>
  <si>
    <t>98094150</t>
  </si>
  <si>
    <t>583310002700.S</t>
  </si>
  <si>
    <t>Štrkopiesok frakcia 0-8 mm</t>
  </si>
  <si>
    <t>-1923531941</t>
  </si>
  <si>
    <t>451315126.S</t>
  </si>
  <si>
    <t>Podkladová alebo výplňová vrstva z betónu tr. C 20/25 hr. do 150 mm</t>
  </si>
  <si>
    <t>799168410</t>
  </si>
  <si>
    <t>451573111.S</t>
  </si>
  <si>
    <t>Lôžko pod potrubie, stoky a drobné objekty, v otvorenom výkope z piesku a štrkopiesku do 63 mm</t>
  </si>
  <si>
    <t>-775786700</t>
  </si>
  <si>
    <t>Rúrové vedenie</t>
  </si>
  <si>
    <t>871241111</t>
  </si>
  <si>
    <t>Demontáž potrubia z PVC d160</t>
  </si>
  <si>
    <t>102314985</t>
  </si>
  <si>
    <t>871313121</t>
  </si>
  <si>
    <t>Montáž potrubia z kanalizačných rúr PVC-U v otvorenom výkope do 20% DN150, tesnenie gum. krúžkami</t>
  </si>
  <si>
    <t>-1421830290</t>
  </si>
  <si>
    <t>2863K7453</t>
  </si>
  <si>
    <t>Rúra PVC-U s násuv. hrdl. tes. kruž. DN150 dĺžka 5000</t>
  </si>
  <si>
    <t>1207185448</t>
  </si>
  <si>
    <t>2865P2053</t>
  </si>
  <si>
    <t xml:space="preserve">Manžeta IN SITU DN150 </t>
  </si>
  <si>
    <t>707751541</t>
  </si>
  <si>
    <t>23</t>
  </si>
  <si>
    <t>892351000.S</t>
  </si>
  <si>
    <t>Skúška tesnosti kanalizácie D 200 mm</t>
  </si>
  <si>
    <t>550744209</t>
  </si>
  <si>
    <t>895941111.S</t>
  </si>
  <si>
    <t>Zriadenie kanalizačného vpustu uličného z betónových dielcov typ normálny</t>
  </si>
  <si>
    <t>-1514132318</t>
  </si>
  <si>
    <t>25</t>
  </si>
  <si>
    <t>4226G0102</t>
  </si>
  <si>
    <t>Vložka ORL do ul. vpustu, prietok mx.7l/s Pureco Envia VIVO</t>
  </si>
  <si>
    <t>-1061602961</t>
  </si>
  <si>
    <t>592238180</t>
  </si>
  <si>
    <t>Vpusť uličná betónová + vyrovnávací prstenec + rám + mreža</t>
  </si>
  <si>
    <t>279229675</t>
  </si>
  <si>
    <t>27</t>
  </si>
  <si>
    <t>59224A155</t>
  </si>
  <si>
    <t>Kôš bahenný veľký</t>
  </si>
  <si>
    <t>-1997448596</t>
  </si>
  <si>
    <t>28</t>
  </si>
  <si>
    <t>895941211</t>
  </si>
  <si>
    <t>Demontáž ulič. vpustu uličného z betónových dielcov</t>
  </si>
  <si>
    <t>-1762875705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</si>
</sst>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68" t="s">
        <v>13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E5" s="165" t="s">
        <v>14</v>
      </c>
      <c r="BS5" s="13" t="s">
        <v>6</v>
      </c>
    </row>
    <row r="6" spans="1:74" ht="36.9" customHeight="1">
      <c r="B6" s="16"/>
      <c r="D6" s="22" t="s">
        <v>15</v>
      </c>
      <c r="K6" s="170" t="s">
        <v>16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E6" s="166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6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66"/>
      <c r="BS8" s="13" t="s">
        <v>6</v>
      </c>
    </row>
    <row r="9" spans="1:74" ht="14.4" customHeight="1">
      <c r="B9" s="16"/>
      <c r="AR9" s="16"/>
      <c r="BE9" s="166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66"/>
      <c r="BS10" s="13" t="s">
        <v>6</v>
      </c>
    </row>
    <row r="11" spans="1:74" ht="18.45" customHeight="1">
      <c r="B11" s="16"/>
      <c r="E11" s="21" t="s">
        <v>25</v>
      </c>
      <c r="AK11" s="23" t="s">
        <v>26</v>
      </c>
      <c r="AN11" s="21" t="s">
        <v>1</v>
      </c>
      <c r="AR11" s="16"/>
      <c r="BE11" s="166"/>
      <c r="BS11" s="13" t="s">
        <v>6</v>
      </c>
    </row>
    <row r="12" spans="1:74" ht="6.9" customHeight="1">
      <c r="B12" s="16"/>
      <c r="AR12" s="16"/>
      <c r="BE12" s="166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66"/>
      <c r="BS13" s="13" t="s">
        <v>6</v>
      </c>
    </row>
    <row r="14" spans="1:74" ht="13.2">
      <c r="B14" s="16"/>
      <c r="E14" s="171" t="s">
        <v>28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3" t="s">
        <v>26</v>
      </c>
      <c r="AN14" s="25" t="s">
        <v>28</v>
      </c>
      <c r="AR14" s="16"/>
      <c r="BE14" s="166"/>
      <c r="BS14" s="13" t="s">
        <v>6</v>
      </c>
    </row>
    <row r="15" spans="1:74" ht="6.9" customHeight="1">
      <c r="B15" s="16"/>
      <c r="AR15" s="16"/>
      <c r="BE15" s="166"/>
      <c r="BS15" s="13" t="s">
        <v>4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66"/>
      <c r="BS16" s="13" t="s">
        <v>4</v>
      </c>
    </row>
    <row r="17" spans="2:71" ht="18.45" customHeight="1">
      <c r="B17" s="16"/>
      <c r="E17" s="21" t="s">
        <v>25</v>
      </c>
      <c r="AK17" s="23" t="s">
        <v>26</v>
      </c>
      <c r="AN17" s="21" t="s">
        <v>1</v>
      </c>
      <c r="AR17" s="16"/>
      <c r="BE17" s="166"/>
      <c r="BS17" s="13" t="s">
        <v>30</v>
      </c>
    </row>
    <row r="18" spans="2:71" ht="6.9" customHeight="1">
      <c r="B18" s="16"/>
      <c r="AR18" s="16"/>
      <c r="BE18" s="166"/>
      <c r="BS18" s="13" t="s">
        <v>6</v>
      </c>
    </row>
    <row r="19" spans="2:71" ht="12" customHeight="1">
      <c r="B19" s="16"/>
      <c r="D19" s="23" t="s">
        <v>31</v>
      </c>
      <c r="AK19" s="23" t="s">
        <v>24</v>
      </c>
      <c r="AN19" s="21" t="s">
        <v>1</v>
      </c>
      <c r="AR19" s="16"/>
      <c r="BE19" s="166"/>
      <c r="BS19" s="13" t="s">
        <v>6</v>
      </c>
    </row>
    <row r="20" spans="2:71" ht="18.45" customHeight="1">
      <c r="B20" s="16"/>
      <c r="E20" s="21" t="s">
        <v>25</v>
      </c>
      <c r="AK20" s="23" t="s">
        <v>26</v>
      </c>
      <c r="AN20" s="21" t="s">
        <v>1</v>
      </c>
      <c r="AR20" s="16"/>
      <c r="BE20" s="166"/>
      <c r="BS20" s="13" t="s">
        <v>30</v>
      </c>
    </row>
    <row r="21" spans="2:71" ht="6.9" customHeight="1">
      <c r="B21" s="16"/>
      <c r="AR21" s="16"/>
      <c r="BE21" s="166"/>
    </row>
    <row r="22" spans="2:71" ht="12" customHeight="1">
      <c r="B22" s="16"/>
      <c r="D22" s="23" t="s">
        <v>32</v>
      </c>
      <c r="AR22" s="16"/>
      <c r="BE22" s="16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  <c r="BE23" s="166"/>
    </row>
    <row r="24" spans="2:71" ht="6.9" customHeight="1">
      <c r="B24" s="16"/>
      <c r="AR24" s="16"/>
      <c r="BE24" s="166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6"/>
    </row>
    <row r="26" spans="2:71" s="1" customFormat="1" ht="25.95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E26" s="166"/>
    </row>
    <row r="27" spans="2:71" s="1" customFormat="1" ht="6.9" customHeight="1">
      <c r="B27" s="28"/>
      <c r="AR27" s="28"/>
      <c r="BE27" s="166"/>
    </row>
    <row r="28" spans="2:71" s="1" customFormat="1" ht="13.2">
      <c r="B28" s="28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8"/>
      <c r="BE28" s="166"/>
    </row>
    <row r="29" spans="2:71" s="2" customFormat="1" ht="14.4" customHeight="1">
      <c r="B29" s="32"/>
      <c r="D29" s="23" t="s">
        <v>37</v>
      </c>
      <c r="F29" s="33" t="s">
        <v>38</v>
      </c>
      <c r="L29" s="179">
        <v>0.2</v>
      </c>
      <c r="M29" s="178"/>
      <c r="N29" s="178"/>
      <c r="O29" s="178"/>
      <c r="P29" s="178"/>
      <c r="Q29" s="34"/>
      <c r="R29" s="34"/>
      <c r="S29" s="34"/>
      <c r="T29" s="34"/>
      <c r="U29" s="34"/>
      <c r="V29" s="34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F29" s="34"/>
      <c r="AG29" s="34"/>
      <c r="AH29" s="34"/>
      <c r="AI29" s="34"/>
      <c r="AJ29" s="34"/>
      <c r="AK29" s="177">
        <f>ROUND(AV94, 2)</f>
        <v>0</v>
      </c>
      <c r="AL29" s="178"/>
      <c r="AM29" s="178"/>
      <c r="AN29" s="178"/>
      <c r="AO29" s="178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7"/>
    </row>
    <row r="30" spans="2:71" s="2" customFormat="1" ht="14.4" customHeight="1">
      <c r="B30" s="32"/>
      <c r="F30" s="33" t="s">
        <v>39</v>
      </c>
      <c r="L30" s="179">
        <v>0.2</v>
      </c>
      <c r="M30" s="178"/>
      <c r="N30" s="178"/>
      <c r="O30" s="178"/>
      <c r="P30" s="178"/>
      <c r="Q30" s="34"/>
      <c r="R30" s="34"/>
      <c r="S30" s="34"/>
      <c r="T30" s="34"/>
      <c r="U30" s="34"/>
      <c r="V30" s="34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F30" s="34"/>
      <c r="AG30" s="34"/>
      <c r="AH30" s="34"/>
      <c r="AI30" s="34"/>
      <c r="AJ30" s="34"/>
      <c r="AK30" s="177">
        <f>ROUND(AW94, 2)</f>
        <v>0</v>
      </c>
      <c r="AL30" s="178"/>
      <c r="AM30" s="178"/>
      <c r="AN30" s="178"/>
      <c r="AO30" s="178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7"/>
    </row>
    <row r="31" spans="2:71" s="2" customFormat="1" ht="14.4" hidden="1" customHeight="1">
      <c r="B31" s="32"/>
      <c r="F31" s="23" t="s">
        <v>40</v>
      </c>
      <c r="L31" s="182">
        <v>0.2</v>
      </c>
      <c r="M31" s="181"/>
      <c r="N31" s="181"/>
      <c r="O31" s="181"/>
      <c r="P31" s="181"/>
      <c r="W31" s="180">
        <f>ROUND(BB94,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2"/>
      <c r="BE31" s="167"/>
    </row>
    <row r="32" spans="2:71" s="2" customFormat="1" ht="14.4" hidden="1" customHeight="1">
      <c r="B32" s="32"/>
      <c r="F32" s="23" t="s">
        <v>41</v>
      </c>
      <c r="L32" s="182">
        <v>0.2</v>
      </c>
      <c r="M32" s="181"/>
      <c r="N32" s="181"/>
      <c r="O32" s="181"/>
      <c r="P32" s="181"/>
      <c r="W32" s="180">
        <f>ROUND(BC94,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2"/>
      <c r="BE32" s="167"/>
    </row>
    <row r="33" spans="2:57" s="2" customFormat="1" ht="14.4" hidden="1" customHeight="1">
      <c r="B33" s="32"/>
      <c r="F33" s="33" t="s">
        <v>42</v>
      </c>
      <c r="L33" s="179">
        <v>0</v>
      </c>
      <c r="M33" s="178"/>
      <c r="N33" s="178"/>
      <c r="O33" s="178"/>
      <c r="P33" s="178"/>
      <c r="Q33" s="34"/>
      <c r="R33" s="34"/>
      <c r="S33" s="34"/>
      <c r="T33" s="34"/>
      <c r="U33" s="34"/>
      <c r="V33" s="34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F33" s="34"/>
      <c r="AG33" s="34"/>
      <c r="AH33" s="34"/>
      <c r="AI33" s="34"/>
      <c r="AJ33" s="34"/>
      <c r="AK33" s="177">
        <v>0</v>
      </c>
      <c r="AL33" s="178"/>
      <c r="AM33" s="178"/>
      <c r="AN33" s="178"/>
      <c r="AO33" s="178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7"/>
    </row>
    <row r="34" spans="2:57" s="1" customFormat="1" ht="6.9" customHeight="1">
      <c r="B34" s="28"/>
      <c r="AR34" s="28"/>
      <c r="BE34" s="166"/>
    </row>
    <row r="35" spans="2:57" s="1" customFormat="1" ht="25.95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83" t="s">
        <v>45</v>
      </c>
      <c r="Y35" s="184"/>
      <c r="Z35" s="184"/>
      <c r="AA35" s="184"/>
      <c r="AB35" s="184"/>
      <c r="AC35" s="38"/>
      <c r="AD35" s="38"/>
      <c r="AE35" s="38"/>
      <c r="AF35" s="38"/>
      <c r="AG35" s="38"/>
      <c r="AH35" s="38"/>
      <c r="AI35" s="38"/>
      <c r="AJ35" s="38"/>
      <c r="AK35" s="185">
        <f>SUM(AK26:AK33)</f>
        <v>0</v>
      </c>
      <c r="AL35" s="184"/>
      <c r="AM35" s="184"/>
      <c r="AN35" s="184"/>
      <c r="AO35" s="186"/>
      <c r="AP35" s="36"/>
      <c r="AQ35" s="36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" customHeight="1">
      <c r="B82" s="28"/>
      <c r="C82" s="17" t="s">
        <v>52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1</v>
      </c>
      <c r="AR84" s="47"/>
    </row>
    <row r="85" spans="1:91" s="4" customFormat="1" ht="36.9" customHeight="1">
      <c r="B85" s="48"/>
      <c r="C85" s="49" t="s">
        <v>15</v>
      </c>
      <c r="L85" s="187" t="str">
        <f>K6</f>
        <v>Novostavba prezentačno-degustačného objektu - Banskobystrický pivovar a. s.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Banská Bystrica</v>
      </c>
      <c r="AI87" s="23" t="s">
        <v>21</v>
      </c>
      <c r="AM87" s="189" t="str">
        <f>IF(AN8= "","",AN8)</f>
        <v>24. 9. 2024</v>
      </c>
      <c r="AN87" s="189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23</v>
      </c>
      <c r="L89" s="3" t="str">
        <f>IF(E11= "","",E11)</f>
        <v xml:space="preserve"> </v>
      </c>
      <c r="AI89" s="23" t="s">
        <v>29</v>
      </c>
      <c r="AM89" s="190" t="str">
        <f>IF(E17="","",E17)</f>
        <v xml:space="preserve"> </v>
      </c>
      <c r="AN89" s="191"/>
      <c r="AO89" s="191"/>
      <c r="AP89" s="191"/>
      <c r="AR89" s="28"/>
      <c r="AS89" s="192" t="s">
        <v>53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90" t="str">
        <f>IF(E20="","",E20)</f>
        <v xml:space="preserve"> </v>
      </c>
      <c r="AN90" s="191"/>
      <c r="AO90" s="191"/>
      <c r="AP90" s="191"/>
      <c r="AR90" s="28"/>
      <c r="AS90" s="194"/>
      <c r="AT90" s="195"/>
      <c r="BD90" s="55"/>
    </row>
    <row r="91" spans="1:91" s="1" customFormat="1" ht="10.8" customHeight="1">
      <c r="B91" s="28"/>
      <c r="AR91" s="28"/>
      <c r="AS91" s="194"/>
      <c r="AT91" s="195"/>
      <c r="BD91" s="55"/>
    </row>
    <row r="92" spans="1:91" s="1" customFormat="1" ht="29.25" customHeight="1">
      <c r="B92" s="28"/>
      <c r="C92" s="196" t="s">
        <v>54</v>
      </c>
      <c r="D92" s="197"/>
      <c r="E92" s="197"/>
      <c r="F92" s="197"/>
      <c r="G92" s="197"/>
      <c r="H92" s="56"/>
      <c r="I92" s="198" t="s">
        <v>55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56</v>
      </c>
      <c r="AH92" s="197"/>
      <c r="AI92" s="197"/>
      <c r="AJ92" s="197"/>
      <c r="AK92" s="197"/>
      <c r="AL92" s="197"/>
      <c r="AM92" s="197"/>
      <c r="AN92" s="198" t="s">
        <v>57</v>
      </c>
      <c r="AO92" s="197"/>
      <c r="AP92" s="200"/>
      <c r="AQ92" s="57" t="s">
        <v>58</v>
      </c>
      <c r="AR92" s="28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8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ROUND(SUM(AG95:AG96),2)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03" t="s">
        <v>78</v>
      </c>
      <c r="E95" s="203"/>
      <c r="F95" s="203"/>
      <c r="G95" s="203"/>
      <c r="H95" s="203"/>
      <c r="I95" s="76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'1.1 - Komunikácie a spevn...'!J30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7" t="s">
        <v>80</v>
      </c>
      <c r="AR95" s="74"/>
      <c r="AS95" s="78">
        <v>0</v>
      </c>
      <c r="AT95" s="79">
        <f>ROUND(SUM(AV95:AW95),2)</f>
        <v>0</v>
      </c>
      <c r="AU95" s="80">
        <f>'1.1 - Komunikácie a spevn...'!P127</f>
        <v>0</v>
      </c>
      <c r="AV95" s="79">
        <f>'1.1 - Komunikácie a spevn...'!J33</f>
        <v>0</v>
      </c>
      <c r="AW95" s="79">
        <f>'1.1 - Komunikácie a spevn...'!J34</f>
        <v>0</v>
      </c>
      <c r="AX95" s="79">
        <f>'1.1 - Komunikácie a spevn...'!J35</f>
        <v>0</v>
      </c>
      <c r="AY95" s="79">
        <f>'1.1 - Komunikácie a spevn...'!J36</f>
        <v>0</v>
      </c>
      <c r="AZ95" s="79">
        <f>'1.1 - Komunikácie a spevn...'!F33</f>
        <v>0</v>
      </c>
      <c r="BA95" s="79">
        <f>'1.1 - Komunikácie a spevn...'!F34</f>
        <v>0</v>
      </c>
      <c r="BB95" s="79">
        <f>'1.1 - Komunikácie a spevn...'!F35</f>
        <v>0</v>
      </c>
      <c r="BC95" s="79">
        <f>'1.1 - Komunikácie a spevn...'!F36</f>
        <v>0</v>
      </c>
      <c r="BD95" s="81">
        <f>'1.1 - Komunikácie a spevn...'!F37</f>
        <v>0</v>
      </c>
      <c r="BT95" s="82" t="s">
        <v>13</v>
      </c>
      <c r="BV95" s="82" t="s">
        <v>75</v>
      </c>
      <c r="BW95" s="82" t="s">
        <v>81</v>
      </c>
      <c r="BX95" s="82" t="s">
        <v>5</v>
      </c>
      <c r="CL95" s="82" t="s">
        <v>1</v>
      </c>
      <c r="CM95" s="82" t="s">
        <v>73</v>
      </c>
    </row>
    <row r="96" spans="1:91" s="6" customFormat="1" ht="16.5" customHeight="1">
      <c r="A96" s="73" t="s">
        <v>77</v>
      </c>
      <c r="B96" s="74"/>
      <c r="C96" s="75"/>
      <c r="D96" s="203" t="s">
        <v>82</v>
      </c>
      <c r="E96" s="203"/>
      <c r="F96" s="203"/>
      <c r="G96" s="203"/>
      <c r="H96" s="203"/>
      <c r="I96" s="76"/>
      <c r="J96" s="203" t="s">
        <v>83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'1.2 - Odvodnenie spevnený...'!J30</f>
        <v>0</v>
      </c>
      <c r="AH96" s="202"/>
      <c r="AI96" s="202"/>
      <c r="AJ96" s="202"/>
      <c r="AK96" s="202"/>
      <c r="AL96" s="202"/>
      <c r="AM96" s="202"/>
      <c r="AN96" s="201">
        <f>SUM(AG96,AT96)</f>
        <v>0</v>
      </c>
      <c r="AO96" s="202"/>
      <c r="AP96" s="202"/>
      <c r="AQ96" s="77" t="s">
        <v>80</v>
      </c>
      <c r="AR96" s="74"/>
      <c r="AS96" s="83">
        <v>0</v>
      </c>
      <c r="AT96" s="84">
        <f>ROUND(SUM(AV96:AW96),2)</f>
        <v>0</v>
      </c>
      <c r="AU96" s="85">
        <f>'1.2 - Odvodnenie spevnený...'!P120</f>
        <v>0</v>
      </c>
      <c r="AV96" s="84">
        <f>'1.2 - Odvodnenie spevnený...'!J33</f>
        <v>0</v>
      </c>
      <c r="AW96" s="84">
        <f>'1.2 - Odvodnenie spevnený...'!J34</f>
        <v>0</v>
      </c>
      <c r="AX96" s="84">
        <f>'1.2 - Odvodnenie spevnený...'!J35</f>
        <v>0</v>
      </c>
      <c r="AY96" s="84">
        <f>'1.2 - Odvodnenie spevnený...'!J36</f>
        <v>0</v>
      </c>
      <c r="AZ96" s="84">
        <f>'1.2 - Odvodnenie spevnený...'!F33</f>
        <v>0</v>
      </c>
      <c r="BA96" s="84">
        <f>'1.2 - Odvodnenie spevnený...'!F34</f>
        <v>0</v>
      </c>
      <c r="BB96" s="84">
        <f>'1.2 - Odvodnenie spevnený...'!F35</f>
        <v>0</v>
      </c>
      <c r="BC96" s="84">
        <f>'1.2 - Odvodnenie spevnený...'!F36</f>
        <v>0</v>
      </c>
      <c r="BD96" s="86">
        <f>'1.2 - Odvodnenie spevnený...'!F37</f>
        <v>0</v>
      </c>
      <c r="BT96" s="82" t="s">
        <v>13</v>
      </c>
      <c r="BV96" s="82" t="s">
        <v>75</v>
      </c>
      <c r="BW96" s="82" t="s">
        <v>84</v>
      </c>
      <c r="BX96" s="82" t="s">
        <v>5</v>
      </c>
      <c r="CL96" s="82" t="s">
        <v>1</v>
      </c>
      <c r="CM96" s="82" t="s">
        <v>73</v>
      </c>
    </row>
    <row r="97" spans="2:44" s="1" customFormat="1" ht="30" customHeight="1">
      <c r="B97" s="28"/>
      <c r="AR97" s="28"/>
    </row>
    <row r="98" spans="2:44" s="1" customFormat="1" ht="6.9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sheetProtection algorithmName="SHA-512" hashValue="itXFk5ghqN2vguXC3xEbkcA53YyrORnxqkRLlb/V2mAav0Tt3+kUJ7AgJXo4xr1b67BM9dbo7jJTTvFHBbxTGQ==" saltValue="fZoD5ztW8KQ77fIFAauyFA2XG6AOPhENbC03ZFelFA7JgHakh2YG3oZjO9marMISM6C/co/pinJq2pa+I8NATQ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.1 - Komunikácie a spevn...'!C2" display="/" xr:uid="{00000000-0004-0000-0000-000000000000}"/>
    <hyperlink ref="A96" location="'1.2 - Odvodnenie spevnený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4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81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" customHeight="1">
      <c r="B4" s="16"/>
      <c r="D4" s="17" t="s">
        <v>85</v>
      </c>
      <c r="L4" s="16"/>
      <c r="M4" s="87" t="s">
        <v>9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06" t="str">
        <f>'Rekapitulácia stavby'!K6</f>
        <v>Novostavba prezentačno-degustačného objektu - Banskobystrický pivovar a. s.</v>
      </c>
      <c r="F7" s="207"/>
      <c r="G7" s="207"/>
      <c r="H7" s="207"/>
      <c r="L7" s="16"/>
    </row>
    <row r="8" spans="2:46" s="1" customFormat="1" ht="12" customHeight="1">
      <c r="B8" s="28"/>
      <c r="D8" s="23" t="s">
        <v>86</v>
      </c>
      <c r="L8" s="28"/>
    </row>
    <row r="9" spans="2:46" s="1" customFormat="1" ht="16.5" customHeight="1">
      <c r="B9" s="28"/>
      <c r="E9" s="187" t="s">
        <v>87</v>
      </c>
      <c r="F9" s="208"/>
      <c r="G9" s="208"/>
      <c r="H9" s="208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25</v>
      </c>
      <c r="I12" s="23" t="s">
        <v>21</v>
      </c>
      <c r="J12" s="51" t="str">
        <f>'Rekapitulácia stavby'!AN8</f>
        <v>24. 9. 2024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68"/>
      <c r="G18" s="168"/>
      <c r="H18" s="168"/>
      <c r="I18" s="23" t="s">
        <v>26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ROUND(J127,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ROUND((SUM(BE127:BE248)),  2)</f>
        <v>0</v>
      </c>
      <c r="G33" s="91"/>
      <c r="H33" s="91"/>
      <c r="I33" s="92">
        <v>0.2</v>
      </c>
      <c r="J33" s="90">
        <f>ROUND(((SUM(BE127:BE248))*I33),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ROUND((SUM(BF127:BF248)),  2)</f>
        <v>0</v>
      </c>
      <c r="G34" s="91"/>
      <c r="H34" s="91"/>
      <c r="I34" s="92">
        <v>0.2</v>
      </c>
      <c r="J34" s="90">
        <f>ROUND(((SUM(BF127:BF248))*I34),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ROUND((SUM(BG127:BG248)),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ROUND((SUM(BH127:BH248)),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ROUND((SUM(BI127:BI248)),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>
      <c r="B82" s="28"/>
      <c r="C82" s="17" t="s">
        <v>88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06" t="str">
        <f>E7</f>
        <v>Novostavba prezentačno-degustačného objektu - Banskobystrický pivovar a. s.</v>
      </c>
      <c r="F85" s="207"/>
      <c r="G85" s="207"/>
      <c r="H85" s="207"/>
      <c r="L85" s="28"/>
    </row>
    <row r="86" spans="2:47" s="1" customFormat="1" ht="12" customHeight="1">
      <c r="B86" s="28"/>
      <c r="C86" s="23" t="s">
        <v>86</v>
      </c>
      <c r="L86" s="28"/>
    </row>
    <row r="87" spans="2:47" s="1" customFormat="1" ht="16.5" customHeight="1">
      <c r="B87" s="28"/>
      <c r="E87" s="187" t="str">
        <f>E9</f>
        <v>1.1 - Komunikácie a spevnené plochy</v>
      </c>
      <c r="F87" s="208"/>
      <c r="G87" s="208"/>
      <c r="H87" s="208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24. 9. 2024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89</v>
      </c>
      <c r="D94" s="95"/>
      <c r="E94" s="95"/>
      <c r="F94" s="95"/>
      <c r="G94" s="95"/>
      <c r="H94" s="95"/>
      <c r="I94" s="95"/>
      <c r="J94" s="104" t="s">
        <v>90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105" t="s">
        <v>91</v>
      </c>
      <c r="J96" s="65">
        <f>J127</f>
        <v>0</v>
      </c>
      <c r="L96" s="28"/>
      <c r="AU96" s="13" t="s">
        <v>92</v>
      </c>
    </row>
    <row r="97" spans="2:12" s="8" customFormat="1" ht="24.9" customHeight="1">
      <c r="B97" s="106"/>
      <c r="D97" s="107" t="s">
        <v>93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19.95" customHeight="1">
      <c r="B98" s="110"/>
      <c r="D98" s="111" t="s">
        <v>94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8" customFormat="1" ht="24.9" customHeight="1">
      <c r="B99" s="106"/>
      <c r="D99" s="107" t="s">
        <v>95</v>
      </c>
      <c r="E99" s="108"/>
      <c r="F99" s="108"/>
      <c r="G99" s="108"/>
      <c r="H99" s="108"/>
      <c r="I99" s="108"/>
      <c r="J99" s="109">
        <f>J159</f>
        <v>0</v>
      </c>
      <c r="L99" s="106"/>
    </row>
    <row r="100" spans="2:12" s="9" customFormat="1" ht="19.95" customHeight="1">
      <c r="B100" s="110"/>
      <c r="D100" s="111" t="s">
        <v>96</v>
      </c>
      <c r="E100" s="112"/>
      <c r="F100" s="112"/>
      <c r="G100" s="112"/>
      <c r="H100" s="112"/>
      <c r="I100" s="112"/>
      <c r="J100" s="113">
        <f>J160</f>
        <v>0</v>
      </c>
      <c r="L100" s="110"/>
    </row>
    <row r="101" spans="2:12" s="9" customFormat="1" ht="19.95" customHeight="1">
      <c r="B101" s="110"/>
      <c r="D101" s="111" t="s">
        <v>97</v>
      </c>
      <c r="E101" s="112"/>
      <c r="F101" s="112"/>
      <c r="G101" s="112"/>
      <c r="H101" s="112"/>
      <c r="I101" s="112"/>
      <c r="J101" s="113">
        <f>J163</f>
        <v>0</v>
      </c>
      <c r="L101" s="110"/>
    </row>
    <row r="102" spans="2:12" s="9" customFormat="1" ht="19.95" customHeight="1">
      <c r="B102" s="110"/>
      <c r="D102" s="111" t="s">
        <v>98</v>
      </c>
      <c r="E102" s="112"/>
      <c r="F102" s="112"/>
      <c r="G102" s="112"/>
      <c r="H102" s="112"/>
      <c r="I102" s="112"/>
      <c r="J102" s="113">
        <f>J174</f>
        <v>0</v>
      </c>
      <c r="L102" s="110"/>
    </row>
    <row r="103" spans="2:12" s="9" customFormat="1" ht="19.95" customHeight="1">
      <c r="B103" s="110"/>
      <c r="D103" s="111" t="s">
        <v>99</v>
      </c>
      <c r="E103" s="112"/>
      <c r="F103" s="112"/>
      <c r="G103" s="112"/>
      <c r="H103" s="112"/>
      <c r="I103" s="112"/>
      <c r="J103" s="113">
        <f>J177</f>
        <v>0</v>
      </c>
      <c r="L103" s="110"/>
    </row>
    <row r="104" spans="2:12" s="9" customFormat="1" ht="19.95" customHeight="1">
      <c r="B104" s="110"/>
      <c r="D104" s="111" t="s">
        <v>100</v>
      </c>
      <c r="E104" s="112"/>
      <c r="F104" s="112"/>
      <c r="G104" s="112"/>
      <c r="H104" s="112"/>
      <c r="I104" s="112"/>
      <c r="J104" s="113">
        <f>J179</f>
        <v>0</v>
      </c>
      <c r="L104" s="110"/>
    </row>
    <row r="105" spans="2:12" s="9" customFormat="1" ht="19.95" customHeight="1">
      <c r="B105" s="110"/>
      <c r="D105" s="111" t="s">
        <v>101</v>
      </c>
      <c r="E105" s="112"/>
      <c r="F105" s="112"/>
      <c r="G105" s="112"/>
      <c r="H105" s="112"/>
      <c r="I105" s="112"/>
      <c r="J105" s="113">
        <f>J198</f>
        <v>0</v>
      </c>
      <c r="L105" s="110"/>
    </row>
    <row r="106" spans="2:12" s="9" customFormat="1" ht="19.95" customHeight="1">
      <c r="B106" s="110"/>
      <c r="D106" s="111" t="s">
        <v>102</v>
      </c>
      <c r="E106" s="112"/>
      <c r="F106" s="112"/>
      <c r="G106" s="112"/>
      <c r="H106" s="112"/>
      <c r="I106" s="112"/>
      <c r="J106" s="113">
        <f>J243</f>
        <v>0</v>
      </c>
      <c r="L106" s="110"/>
    </row>
    <row r="107" spans="2:12" s="8" customFormat="1" ht="24.9" customHeight="1">
      <c r="B107" s="106"/>
      <c r="D107" s="107" t="s">
        <v>103</v>
      </c>
      <c r="E107" s="108"/>
      <c r="F107" s="108"/>
      <c r="G107" s="108"/>
      <c r="H107" s="108"/>
      <c r="I107" s="108"/>
      <c r="J107" s="109">
        <f>J247</f>
        <v>0</v>
      </c>
      <c r="L107" s="106"/>
    </row>
    <row r="108" spans="2:12" s="1" customFormat="1" ht="21.75" customHeight="1">
      <c r="B108" s="28"/>
      <c r="L108" s="28"/>
    </row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3" s="1" customFormat="1" ht="6.9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4.9" customHeight="1">
      <c r="B114" s="28"/>
      <c r="C114" s="17" t="s">
        <v>104</v>
      </c>
      <c r="L114" s="28"/>
    </row>
    <row r="115" spans="2:63" s="1" customFormat="1" ht="6.9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26.25" customHeight="1">
      <c r="B117" s="28"/>
      <c r="E117" s="206" t="str">
        <f>E7</f>
        <v>Novostavba prezentačno-degustačného objektu - Banskobystrický pivovar a. s.</v>
      </c>
      <c r="F117" s="207"/>
      <c r="G117" s="207"/>
      <c r="H117" s="207"/>
      <c r="L117" s="28"/>
    </row>
    <row r="118" spans="2:63" s="1" customFormat="1" ht="12" customHeight="1">
      <c r="B118" s="28"/>
      <c r="C118" s="23" t="s">
        <v>86</v>
      </c>
      <c r="L118" s="28"/>
    </row>
    <row r="119" spans="2:63" s="1" customFormat="1" ht="16.5" customHeight="1">
      <c r="B119" s="28"/>
      <c r="E119" s="187" t="str">
        <f>E9</f>
        <v>1.1 - Komunikácie a spevnené plochy</v>
      </c>
      <c r="F119" s="208"/>
      <c r="G119" s="208"/>
      <c r="H119" s="208"/>
      <c r="L119" s="28"/>
    </row>
    <row r="120" spans="2:63" s="1" customFormat="1" ht="6.9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 xml:space="preserve"> </v>
      </c>
      <c r="I121" s="23" t="s">
        <v>21</v>
      </c>
      <c r="J121" s="51" t="str">
        <f>IF(J12="","",J12)</f>
        <v>24. 9. 2024</v>
      </c>
      <c r="L121" s="28"/>
    </row>
    <row r="122" spans="2:63" s="1" customFormat="1" ht="6.9" customHeight="1">
      <c r="B122" s="28"/>
      <c r="L122" s="28"/>
    </row>
    <row r="123" spans="2:63" s="1" customFormat="1" ht="15.15" customHeight="1">
      <c r="B123" s="28"/>
      <c r="C123" s="23" t="s">
        <v>23</v>
      </c>
      <c r="F123" s="21" t="str">
        <f>E15</f>
        <v xml:space="preserve"> </v>
      </c>
      <c r="I123" s="23" t="s">
        <v>29</v>
      </c>
      <c r="J123" s="26" t="str">
        <f>E21</f>
        <v xml:space="preserve"> </v>
      </c>
      <c r="L123" s="28"/>
    </row>
    <row r="124" spans="2:63" s="1" customFormat="1" ht="15.15" customHeight="1">
      <c r="B124" s="28"/>
      <c r="C124" s="23" t="s">
        <v>27</v>
      </c>
      <c r="F124" s="21" t="str">
        <f>IF(E18="","",E18)</f>
        <v>Vyplň údaj</v>
      </c>
      <c r="I124" s="23" t="s">
        <v>31</v>
      </c>
      <c r="J124" s="26" t="str">
        <f>E24</f>
        <v xml:space="preserve"> 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4"/>
      <c r="C126" s="115" t="s">
        <v>105</v>
      </c>
      <c r="D126" s="116" t="s">
        <v>58</v>
      </c>
      <c r="E126" s="116" t="s">
        <v>54</v>
      </c>
      <c r="F126" s="116" t="s">
        <v>55</v>
      </c>
      <c r="G126" s="116" t="s">
        <v>106</v>
      </c>
      <c r="H126" s="116" t="s">
        <v>107</v>
      </c>
      <c r="I126" s="116" t="s">
        <v>108</v>
      </c>
      <c r="J126" s="117" t="s">
        <v>90</v>
      </c>
      <c r="K126" s="118" t="s">
        <v>109</v>
      </c>
      <c r="L126" s="114"/>
      <c r="M126" s="58" t="s">
        <v>1</v>
      </c>
      <c r="N126" s="59" t="s">
        <v>37</v>
      </c>
      <c r="O126" s="59" t="s">
        <v>110</v>
      </c>
      <c r="P126" s="59" t="s">
        <v>111</v>
      </c>
      <c r="Q126" s="59" t="s">
        <v>112</v>
      </c>
      <c r="R126" s="59" t="s">
        <v>113</v>
      </c>
      <c r="S126" s="59" t="s">
        <v>114</v>
      </c>
      <c r="T126" s="60" t="s">
        <v>115</v>
      </c>
    </row>
    <row r="127" spans="2:63" s="1" customFormat="1" ht="22.8" customHeight="1">
      <c r="B127" s="28"/>
      <c r="C127" s="63" t="s">
        <v>91</v>
      </c>
      <c r="J127" s="119">
        <f>BK127</f>
        <v>0</v>
      </c>
      <c r="L127" s="28"/>
      <c r="M127" s="61"/>
      <c r="N127" s="52"/>
      <c r="O127" s="52"/>
      <c r="P127" s="120">
        <f>P128+P159+P247</f>
        <v>0</v>
      </c>
      <c r="Q127" s="52"/>
      <c r="R127" s="120">
        <f>R128+R159+R247</f>
        <v>2072.7858294002399</v>
      </c>
      <c r="S127" s="52"/>
      <c r="T127" s="121">
        <f>T128+T159+T247</f>
        <v>1326.7365</v>
      </c>
      <c r="AT127" s="13" t="s">
        <v>72</v>
      </c>
      <c r="AU127" s="13" t="s">
        <v>92</v>
      </c>
      <c r="BK127" s="122">
        <f>BK128+BK159+BK247</f>
        <v>0</v>
      </c>
    </row>
    <row r="128" spans="2:63" s="11" customFormat="1" ht="25.95" customHeight="1">
      <c r="B128" s="123"/>
      <c r="D128" s="124" t="s">
        <v>72</v>
      </c>
      <c r="E128" s="125" t="s">
        <v>116</v>
      </c>
      <c r="F128" s="125" t="s">
        <v>117</v>
      </c>
      <c r="I128" s="126"/>
      <c r="J128" s="127">
        <f>BK128</f>
        <v>0</v>
      </c>
      <c r="L128" s="123"/>
      <c r="M128" s="128"/>
      <c r="P128" s="129">
        <f>P129</f>
        <v>0</v>
      </c>
      <c r="R128" s="129">
        <f>R129</f>
        <v>332.24755598249999</v>
      </c>
      <c r="T128" s="130">
        <f>T129</f>
        <v>980.99850000000004</v>
      </c>
      <c r="AR128" s="124" t="s">
        <v>13</v>
      </c>
      <c r="AT128" s="131" t="s">
        <v>72</v>
      </c>
      <c r="AU128" s="131" t="s">
        <v>73</v>
      </c>
      <c r="AY128" s="124" t="s">
        <v>118</v>
      </c>
      <c r="BK128" s="132">
        <f>BK129</f>
        <v>0</v>
      </c>
    </row>
    <row r="129" spans="2:65" s="11" customFormat="1" ht="22.8" customHeight="1">
      <c r="B129" s="123"/>
      <c r="D129" s="124" t="s">
        <v>72</v>
      </c>
      <c r="E129" s="133" t="s">
        <v>13</v>
      </c>
      <c r="F129" s="133" t="s">
        <v>119</v>
      </c>
      <c r="I129" s="126"/>
      <c r="J129" s="134">
        <f>BK129</f>
        <v>0</v>
      </c>
      <c r="L129" s="123"/>
      <c r="M129" s="128"/>
      <c r="P129" s="129">
        <f>SUM(P130:P158)</f>
        <v>0</v>
      </c>
      <c r="R129" s="129">
        <f>SUM(R130:R158)</f>
        <v>332.24755598249999</v>
      </c>
      <c r="T129" s="130">
        <f>SUM(T130:T158)</f>
        <v>980.99850000000004</v>
      </c>
      <c r="AR129" s="124" t="s">
        <v>13</v>
      </c>
      <c r="AT129" s="131" t="s">
        <v>72</v>
      </c>
      <c r="AU129" s="131" t="s">
        <v>13</v>
      </c>
      <c r="AY129" s="124" t="s">
        <v>118</v>
      </c>
      <c r="BK129" s="132">
        <f>SUM(BK130:BK158)</f>
        <v>0</v>
      </c>
    </row>
    <row r="130" spans="2:65" s="1" customFormat="1" ht="37.799999999999997" customHeight="1">
      <c r="B130" s="28"/>
      <c r="C130" s="135" t="s">
        <v>13</v>
      </c>
      <c r="D130" s="135" t="s">
        <v>120</v>
      </c>
      <c r="E130" s="136" t="s">
        <v>121</v>
      </c>
      <c r="F130" s="137" t="s">
        <v>122</v>
      </c>
      <c r="G130" s="138" t="s">
        <v>123</v>
      </c>
      <c r="H130" s="139">
        <v>62.81</v>
      </c>
      <c r="I130" s="140"/>
      <c r="J130" s="141">
        <f t="shared" ref="J130:J158" si="0">ROUND(I130*H130,2)</f>
        <v>0</v>
      </c>
      <c r="K130" s="142"/>
      <c r="L130" s="28"/>
      <c r="M130" s="143" t="s">
        <v>1</v>
      </c>
      <c r="N130" s="144" t="s">
        <v>39</v>
      </c>
      <c r="P130" s="145">
        <f t="shared" ref="P130:P158" si="1">O130*H130</f>
        <v>0</v>
      </c>
      <c r="Q130" s="145">
        <v>2.6505000000000002E-4</v>
      </c>
      <c r="R130" s="145">
        <f t="shared" ref="R130:R158" si="2">Q130*H130</f>
        <v>1.6647790500000002E-2</v>
      </c>
      <c r="S130" s="145">
        <v>0.25</v>
      </c>
      <c r="T130" s="146">
        <f t="shared" ref="T130:T158" si="3">S130*H130</f>
        <v>15.702500000000001</v>
      </c>
      <c r="AR130" s="147" t="s">
        <v>124</v>
      </c>
      <c r="AT130" s="147" t="s">
        <v>120</v>
      </c>
      <c r="AU130" s="147" t="s">
        <v>125</v>
      </c>
      <c r="AY130" s="13" t="s">
        <v>118</v>
      </c>
      <c r="BE130" s="148">
        <f t="shared" ref="BE130:BE158" si="4">IF(N130="základná",J130,0)</f>
        <v>0</v>
      </c>
      <c r="BF130" s="148">
        <f t="shared" ref="BF130:BF158" si="5">IF(N130="znížená",J130,0)</f>
        <v>0</v>
      </c>
      <c r="BG130" s="148">
        <f t="shared" ref="BG130:BG158" si="6">IF(N130="zákl. prenesená",J130,0)</f>
        <v>0</v>
      </c>
      <c r="BH130" s="148">
        <f t="shared" ref="BH130:BH158" si="7">IF(N130="zníž. prenesená",J130,0)</f>
        <v>0</v>
      </c>
      <c r="BI130" s="148">
        <f t="shared" ref="BI130:BI158" si="8">IF(N130="nulová",J130,0)</f>
        <v>0</v>
      </c>
      <c r="BJ130" s="13" t="s">
        <v>125</v>
      </c>
      <c r="BK130" s="148">
        <f t="shared" ref="BK130:BK158" si="9">ROUND(I130*H130,2)</f>
        <v>0</v>
      </c>
      <c r="BL130" s="13" t="s">
        <v>124</v>
      </c>
      <c r="BM130" s="147" t="s">
        <v>126</v>
      </c>
    </row>
    <row r="131" spans="2:65" s="1" customFormat="1" ht="37.799999999999997" customHeight="1">
      <c r="B131" s="28"/>
      <c r="C131" s="135" t="s">
        <v>125</v>
      </c>
      <c r="D131" s="135" t="s">
        <v>120</v>
      </c>
      <c r="E131" s="136" t="s">
        <v>127</v>
      </c>
      <c r="F131" s="137" t="s">
        <v>128</v>
      </c>
      <c r="G131" s="138" t="s">
        <v>123</v>
      </c>
      <c r="H131" s="139">
        <v>79.2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39</v>
      </c>
      <c r="P131" s="145">
        <f t="shared" si="1"/>
        <v>0</v>
      </c>
      <c r="Q131" s="145">
        <v>7.0118000000000003E-4</v>
      </c>
      <c r="R131" s="145">
        <f t="shared" si="2"/>
        <v>5.5533456000000002E-2</v>
      </c>
      <c r="S131" s="145">
        <v>0.75</v>
      </c>
      <c r="T131" s="146">
        <f t="shared" si="3"/>
        <v>59.400000000000006</v>
      </c>
      <c r="AR131" s="147" t="s">
        <v>124</v>
      </c>
      <c r="AT131" s="147" t="s">
        <v>120</v>
      </c>
      <c r="AU131" s="147" t="s">
        <v>125</v>
      </c>
      <c r="AY131" s="13" t="s">
        <v>118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125</v>
      </c>
      <c r="BK131" s="148">
        <f t="shared" si="9"/>
        <v>0</v>
      </c>
      <c r="BL131" s="13" t="s">
        <v>124</v>
      </c>
      <c r="BM131" s="147" t="s">
        <v>129</v>
      </c>
    </row>
    <row r="132" spans="2:65" s="1" customFormat="1" ht="37.799999999999997" customHeight="1">
      <c r="B132" s="28"/>
      <c r="C132" s="135" t="s">
        <v>130</v>
      </c>
      <c r="D132" s="135" t="s">
        <v>120</v>
      </c>
      <c r="E132" s="136" t="s">
        <v>131</v>
      </c>
      <c r="F132" s="137" t="s">
        <v>132</v>
      </c>
      <c r="G132" s="138" t="s">
        <v>123</v>
      </c>
      <c r="H132" s="139">
        <v>893.2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39</v>
      </c>
      <c r="P132" s="145">
        <f t="shared" si="1"/>
        <v>0</v>
      </c>
      <c r="Q132" s="145">
        <v>8.7648000000000001E-4</v>
      </c>
      <c r="R132" s="145">
        <f t="shared" si="2"/>
        <v>0.78287193600000005</v>
      </c>
      <c r="S132" s="145">
        <v>0.75</v>
      </c>
      <c r="T132" s="146">
        <f t="shared" si="3"/>
        <v>669.90000000000009</v>
      </c>
      <c r="AR132" s="147" t="s">
        <v>124</v>
      </c>
      <c r="AT132" s="147" t="s">
        <v>120</v>
      </c>
      <c r="AU132" s="147" t="s">
        <v>125</v>
      </c>
      <c r="AY132" s="13" t="s">
        <v>118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125</v>
      </c>
      <c r="BK132" s="148">
        <f t="shared" si="9"/>
        <v>0</v>
      </c>
      <c r="BL132" s="13" t="s">
        <v>124</v>
      </c>
      <c r="BM132" s="147" t="s">
        <v>133</v>
      </c>
    </row>
    <row r="133" spans="2:65" s="1" customFormat="1" ht="24.15" customHeight="1">
      <c r="B133" s="28"/>
      <c r="C133" s="135" t="s">
        <v>124</v>
      </c>
      <c r="D133" s="135" t="s">
        <v>120</v>
      </c>
      <c r="E133" s="136" t="s">
        <v>134</v>
      </c>
      <c r="F133" s="137" t="s">
        <v>135</v>
      </c>
      <c r="G133" s="138" t="s">
        <v>136</v>
      </c>
      <c r="H133" s="139">
        <v>50</v>
      </c>
      <c r="I133" s="140"/>
      <c r="J133" s="141">
        <f t="shared" si="0"/>
        <v>0</v>
      </c>
      <c r="K133" s="142"/>
      <c r="L133" s="28"/>
      <c r="M133" s="143" t="s">
        <v>1</v>
      </c>
      <c r="N133" s="144" t="s">
        <v>39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3.5000000000000003E-2</v>
      </c>
      <c r="T133" s="146">
        <f t="shared" si="3"/>
        <v>1.7500000000000002</v>
      </c>
      <c r="AR133" s="147" t="s">
        <v>124</v>
      </c>
      <c r="AT133" s="147" t="s">
        <v>120</v>
      </c>
      <c r="AU133" s="147" t="s">
        <v>125</v>
      </c>
      <c r="AY133" s="13" t="s">
        <v>118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125</v>
      </c>
      <c r="BK133" s="148">
        <f t="shared" si="9"/>
        <v>0</v>
      </c>
      <c r="BL133" s="13" t="s">
        <v>124</v>
      </c>
      <c r="BM133" s="147" t="s">
        <v>137</v>
      </c>
    </row>
    <row r="134" spans="2:65" s="1" customFormat="1" ht="24.15" customHeight="1">
      <c r="B134" s="28"/>
      <c r="C134" s="135" t="s">
        <v>138</v>
      </c>
      <c r="D134" s="135" t="s">
        <v>120</v>
      </c>
      <c r="E134" s="136" t="s">
        <v>139</v>
      </c>
      <c r="F134" s="137" t="s">
        <v>140</v>
      </c>
      <c r="G134" s="138" t="s">
        <v>136</v>
      </c>
      <c r="H134" s="139">
        <v>277</v>
      </c>
      <c r="I134" s="140"/>
      <c r="J134" s="141">
        <f t="shared" si="0"/>
        <v>0</v>
      </c>
      <c r="K134" s="142"/>
      <c r="L134" s="28"/>
      <c r="M134" s="143" t="s">
        <v>1</v>
      </c>
      <c r="N134" s="144" t="s">
        <v>39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8.5000000000000006E-2</v>
      </c>
      <c r="T134" s="146">
        <f t="shared" si="3"/>
        <v>23.545000000000002</v>
      </c>
      <c r="AR134" s="147" t="s">
        <v>124</v>
      </c>
      <c r="AT134" s="147" t="s">
        <v>120</v>
      </c>
      <c r="AU134" s="147" t="s">
        <v>125</v>
      </c>
      <c r="AY134" s="13" t="s">
        <v>118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125</v>
      </c>
      <c r="BK134" s="148">
        <f t="shared" si="9"/>
        <v>0</v>
      </c>
      <c r="BL134" s="13" t="s">
        <v>124</v>
      </c>
      <c r="BM134" s="147" t="s">
        <v>141</v>
      </c>
    </row>
    <row r="135" spans="2:65" s="1" customFormat="1" ht="37.799999999999997" customHeight="1">
      <c r="B135" s="28"/>
      <c r="C135" s="135" t="s">
        <v>142</v>
      </c>
      <c r="D135" s="135" t="s">
        <v>120</v>
      </c>
      <c r="E135" s="136" t="s">
        <v>143</v>
      </c>
      <c r="F135" s="137" t="s">
        <v>144</v>
      </c>
      <c r="G135" s="138" t="s">
        <v>123</v>
      </c>
      <c r="H135" s="139">
        <v>896.6</v>
      </c>
      <c r="I135" s="140"/>
      <c r="J135" s="141">
        <f t="shared" si="0"/>
        <v>0</v>
      </c>
      <c r="K135" s="142"/>
      <c r="L135" s="28"/>
      <c r="M135" s="143" t="s">
        <v>1</v>
      </c>
      <c r="N135" s="144" t="s">
        <v>39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0.23499999999999999</v>
      </c>
      <c r="T135" s="146">
        <f t="shared" si="3"/>
        <v>210.70099999999999</v>
      </c>
      <c r="AR135" s="147" t="s">
        <v>124</v>
      </c>
      <c r="AT135" s="147" t="s">
        <v>120</v>
      </c>
      <c r="AU135" s="147" t="s">
        <v>125</v>
      </c>
      <c r="AY135" s="13" t="s">
        <v>118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125</v>
      </c>
      <c r="BK135" s="148">
        <f t="shared" si="9"/>
        <v>0</v>
      </c>
      <c r="BL135" s="13" t="s">
        <v>124</v>
      </c>
      <c r="BM135" s="147" t="s">
        <v>145</v>
      </c>
    </row>
    <row r="136" spans="2:65" s="1" customFormat="1" ht="33" customHeight="1">
      <c r="B136" s="28"/>
      <c r="C136" s="135" t="s">
        <v>146</v>
      </c>
      <c r="D136" s="135" t="s">
        <v>120</v>
      </c>
      <c r="E136" s="136" t="s">
        <v>147</v>
      </c>
      <c r="F136" s="137" t="s">
        <v>148</v>
      </c>
      <c r="G136" s="138" t="s">
        <v>149</v>
      </c>
      <c r="H136" s="139">
        <v>90.75</v>
      </c>
      <c r="I136" s="140"/>
      <c r="J136" s="141">
        <f t="shared" si="0"/>
        <v>0</v>
      </c>
      <c r="K136" s="142"/>
      <c r="L136" s="28"/>
      <c r="M136" s="143" t="s">
        <v>1</v>
      </c>
      <c r="N136" s="144" t="s">
        <v>39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124</v>
      </c>
      <c r="AT136" s="147" t="s">
        <v>120</v>
      </c>
      <c r="AU136" s="147" t="s">
        <v>125</v>
      </c>
      <c r="AY136" s="13" t="s">
        <v>118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125</v>
      </c>
      <c r="BK136" s="148">
        <f t="shared" si="9"/>
        <v>0</v>
      </c>
      <c r="BL136" s="13" t="s">
        <v>124</v>
      </c>
      <c r="BM136" s="147" t="s">
        <v>150</v>
      </c>
    </row>
    <row r="137" spans="2:65" s="1" customFormat="1" ht="24.15" customHeight="1">
      <c r="B137" s="28"/>
      <c r="C137" s="135" t="s">
        <v>151</v>
      </c>
      <c r="D137" s="135" t="s">
        <v>120</v>
      </c>
      <c r="E137" s="136" t="s">
        <v>152</v>
      </c>
      <c r="F137" s="137" t="s">
        <v>153</v>
      </c>
      <c r="G137" s="138" t="s">
        <v>149</v>
      </c>
      <c r="H137" s="139">
        <v>212.85</v>
      </c>
      <c r="I137" s="140"/>
      <c r="J137" s="141">
        <f t="shared" si="0"/>
        <v>0</v>
      </c>
      <c r="K137" s="142"/>
      <c r="L137" s="28"/>
      <c r="M137" s="143" t="s">
        <v>1</v>
      </c>
      <c r="N137" s="144" t="s">
        <v>39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124</v>
      </c>
      <c r="AT137" s="147" t="s">
        <v>120</v>
      </c>
      <c r="AU137" s="147" t="s">
        <v>125</v>
      </c>
      <c r="AY137" s="13" t="s">
        <v>118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125</v>
      </c>
      <c r="BK137" s="148">
        <f t="shared" si="9"/>
        <v>0</v>
      </c>
      <c r="BL137" s="13" t="s">
        <v>124</v>
      </c>
      <c r="BM137" s="147" t="s">
        <v>154</v>
      </c>
    </row>
    <row r="138" spans="2:65" s="1" customFormat="1" ht="24.15" customHeight="1">
      <c r="B138" s="28"/>
      <c r="C138" s="135" t="s">
        <v>155</v>
      </c>
      <c r="D138" s="135" t="s">
        <v>120</v>
      </c>
      <c r="E138" s="136" t="s">
        <v>156</v>
      </c>
      <c r="F138" s="137" t="s">
        <v>157</v>
      </c>
      <c r="G138" s="138" t="s">
        <v>149</v>
      </c>
      <c r="H138" s="139">
        <v>212.85</v>
      </c>
      <c r="I138" s="140"/>
      <c r="J138" s="141">
        <f t="shared" si="0"/>
        <v>0</v>
      </c>
      <c r="K138" s="142"/>
      <c r="L138" s="28"/>
      <c r="M138" s="143" t="s">
        <v>1</v>
      </c>
      <c r="N138" s="144" t="s">
        <v>39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124</v>
      </c>
      <c r="AT138" s="147" t="s">
        <v>120</v>
      </c>
      <c r="AU138" s="147" t="s">
        <v>125</v>
      </c>
      <c r="AY138" s="13" t="s">
        <v>118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125</v>
      </c>
      <c r="BK138" s="148">
        <f t="shared" si="9"/>
        <v>0</v>
      </c>
      <c r="BL138" s="13" t="s">
        <v>124</v>
      </c>
      <c r="BM138" s="147" t="s">
        <v>158</v>
      </c>
    </row>
    <row r="139" spans="2:65" s="1" customFormat="1" ht="21.75" customHeight="1">
      <c r="B139" s="28"/>
      <c r="C139" s="135" t="s">
        <v>159</v>
      </c>
      <c r="D139" s="135" t="s">
        <v>120</v>
      </c>
      <c r="E139" s="136" t="s">
        <v>160</v>
      </c>
      <c r="F139" s="137" t="s">
        <v>161</v>
      </c>
      <c r="G139" s="138" t="s">
        <v>149</v>
      </c>
      <c r="H139" s="139">
        <v>52.305</v>
      </c>
      <c r="I139" s="140"/>
      <c r="J139" s="141">
        <f t="shared" si="0"/>
        <v>0</v>
      </c>
      <c r="K139" s="142"/>
      <c r="L139" s="28"/>
      <c r="M139" s="143" t="s">
        <v>1</v>
      </c>
      <c r="N139" s="144" t="s">
        <v>39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124</v>
      </c>
      <c r="AT139" s="147" t="s">
        <v>120</v>
      </c>
      <c r="AU139" s="147" t="s">
        <v>125</v>
      </c>
      <c r="AY139" s="13" t="s">
        <v>118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125</v>
      </c>
      <c r="BK139" s="148">
        <f t="shared" si="9"/>
        <v>0</v>
      </c>
      <c r="BL139" s="13" t="s">
        <v>124</v>
      </c>
      <c r="BM139" s="147" t="s">
        <v>162</v>
      </c>
    </row>
    <row r="140" spans="2:65" s="1" customFormat="1" ht="24.15" customHeight="1">
      <c r="B140" s="28"/>
      <c r="C140" s="135" t="s">
        <v>163</v>
      </c>
      <c r="D140" s="135" t="s">
        <v>120</v>
      </c>
      <c r="E140" s="136" t="s">
        <v>164</v>
      </c>
      <c r="F140" s="137" t="s">
        <v>165</v>
      </c>
      <c r="G140" s="138" t="s">
        <v>149</v>
      </c>
      <c r="H140" s="139">
        <v>52.305</v>
      </c>
      <c r="I140" s="140"/>
      <c r="J140" s="141">
        <f t="shared" si="0"/>
        <v>0</v>
      </c>
      <c r="K140" s="142"/>
      <c r="L140" s="28"/>
      <c r="M140" s="143" t="s">
        <v>1</v>
      </c>
      <c r="N140" s="144" t="s">
        <v>39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124</v>
      </c>
      <c r="AT140" s="147" t="s">
        <v>120</v>
      </c>
      <c r="AU140" s="147" t="s">
        <v>125</v>
      </c>
      <c r="AY140" s="13" t="s">
        <v>118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125</v>
      </c>
      <c r="BK140" s="148">
        <f t="shared" si="9"/>
        <v>0</v>
      </c>
      <c r="BL140" s="13" t="s">
        <v>124</v>
      </c>
      <c r="BM140" s="147" t="s">
        <v>166</v>
      </c>
    </row>
    <row r="141" spans="2:65" s="1" customFormat="1" ht="21.75" customHeight="1">
      <c r="B141" s="28"/>
      <c r="C141" s="135" t="s">
        <v>167</v>
      </c>
      <c r="D141" s="135" t="s">
        <v>120</v>
      </c>
      <c r="E141" s="136" t="s">
        <v>168</v>
      </c>
      <c r="F141" s="137" t="s">
        <v>169</v>
      </c>
      <c r="G141" s="138" t="s">
        <v>149</v>
      </c>
      <c r="H141" s="139">
        <v>115.83</v>
      </c>
      <c r="I141" s="140"/>
      <c r="J141" s="141">
        <f t="shared" si="0"/>
        <v>0</v>
      </c>
      <c r="K141" s="142"/>
      <c r="L141" s="28"/>
      <c r="M141" s="143" t="s">
        <v>1</v>
      </c>
      <c r="N141" s="144" t="s">
        <v>39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124</v>
      </c>
      <c r="AT141" s="147" t="s">
        <v>120</v>
      </c>
      <c r="AU141" s="147" t="s">
        <v>125</v>
      </c>
      <c r="AY141" s="13" t="s">
        <v>118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125</v>
      </c>
      <c r="BK141" s="148">
        <f t="shared" si="9"/>
        <v>0</v>
      </c>
      <c r="BL141" s="13" t="s">
        <v>124</v>
      </c>
      <c r="BM141" s="147" t="s">
        <v>170</v>
      </c>
    </row>
    <row r="142" spans="2:65" s="1" customFormat="1" ht="37.799999999999997" customHeight="1">
      <c r="B142" s="28"/>
      <c r="C142" s="135" t="s">
        <v>171</v>
      </c>
      <c r="D142" s="135" t="s">
        <v>120</v>
      </c>
      <c r="E142" s="136" t="s">
        <v>172</v>
      </c>
      <c r="F142" s="137" t="s">
        <v>173</v>
      </c>
      <c r="G142" s="138" t="s">
        <v>149</v>
      </c>
      <c r="H142" s="139">
        <v>115.83</v>
      </c>
      <c r="I142" s="140"/>
      <c r="J142" s="141">
        <f t="shared" si="0"/>
        <v>0</v>
      </c>
      <c r="K142" s="142"/>
      <c r="L142" s="28"/>
      <c r="M142" s="143" t="s">
        <v>1</v>
      </c>
      <c r="N142" s="144" t="s">
        <v>39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124</v>
      </c>
      <c r="AT142" s="147" t="s">
        <v>120</v>
      </c>
      <c r="AU142" s="147" t="s">
        <v>125</v>
      </c>
      <c r="AY142" s="13" t="s">
        <v>118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125</v>
      </c>
      <c r="BK142" s="148">
        <f t="shared" si="9"/>
        <v>0</v>
      </c>
      <c r="BL142" s="13" t="s">
        <v>124</v>
      </c>
      <c r="BM142" s="147" t="s">
        <v>174</v>
      </c>
    </row>
    <row r="143" spans="2:65" s="1" customFormat="1" ht="21.75" customHeight="1">
      <c r="B143" s="28"/>
      <c r="C143" s="135" t="s">
        <v>175</v>
      </c>
      <c r="D143" s="135" t="s">
        <v>120</v>
      </c>
      <c r="E143" s="136" t="s">
        <v>176</v>
      </c>
      <c r="F143" s="137" t="s">
        <v>177</v>
      </c>
      <c r="G143" s="138" t="s">
        <v>149</v>
      </c>
      <c r="H143" s="139">
        <v>560.30999999999995</v>
      </c>
      <c r="I143" s="140"/>
      <c r="J143" s="141">
        <f t="shared" si="0"/>
        <v>0</v>
      </c>
      <c r="K143" s="142"/>
      <c r="L143" s="28"/>
      <c r="M143" s="143" t="s">
        <v>1</v>
      </c>
      <c r="N143" s="144" t="s">
        <v>39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124</v>
      </c>
      <c r="AT143" s="147" t="s">
        <v>120</v>
      </c>
      <c r="AU143" s="147" t="s">
        <v>125</v>
      </c>
      <c r="AY143" s="13" t="s">
        <v>118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125</v>
      </c>
      <c r="BK143" s="148">
        <f t="shared" si="9"/>
        <v>0</v>
      </c>
      <c r="BL143" s="13" t="s">
        <v>124</v>
      </c>
      <c r="BM143" s="147" t="s">
        <v>178</v>
      </c>
    </row>
    <row r="144" spans="2:65" s="1" customFormat="1" ht="24.15" customHeight="1">
      <c r="B144" s="28"/>
      <c r="C144" s="135" t="s">
        <v>179</v>
      </c>
      <c r="D144" s="135" t="s">
        <v>120</v>
      </c>
      <c r="E144" s="136" t="s">
        <v>180</v>
      </c>
      <c r="F144" s="137" t="s">
        <v>181</v>
      </c>
      <c r="G144" s="138" t="s">
        <v>149</v>
      </c>
      <c r="H144" s="139">
        <v>57.173000000000002</v>
      </c>
      <c r="I144" s="140"/>
      <c r="J144" s="141">
        <f t="shared" si="0"/>
        <v>0</v>
      </c>
      <c r="K144" s="142"/>
      <c r="L144" s="28"/>
      <c r="M144" s="143" t="s">
        <v>1</v>
      </c>
      <c r="N144" s="144" t="s">
        <v>39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124</v>
      </c>
      <c r="AT144" s="147" t="s">
        <v>120</v>
      </c>
      <c r="AU144" s="147" t="s">
        <v>125</v>
      </c>
      <c r="AY144" s="13" t="s">
        <v>118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125</v>
      </c>
      <c r="BK144" s="148">
        <f t="shared" si="9"/>
        <v>0</v>
      </c>
      <c r="BL144" s="13" t="s">
        <v>124</v>
      </c>
      <c r="BM144" s="147" t="s">
        <v>182</v>
      </c>
    </row>
    <row r="145" spans="2:65" s="1" customFormat="1" ht="24.15" customHeight="1">
      <c r="B145" s="28"/>
      <c r="C145" s="135" t="s">
        <v>183</v>
      </c>
      <c r="D145" s="135" t="s">
        <v>120</v>
      </c>
      <c r="E145" s="136" t="s">
        <v>184</v>
      </c>
      <c r="F145" s="137" t="s">
        <v>185</v>
      </c>
      <c r="G145" s="138" t="s">
        <v>186</v>
      </c>
      <c r="H145" s="139">
        <v>840.46</v>
      </c>
      <c r="I145" s="140"/>
      <c r="J145" s="141">
        <f t="shared" si="0"/>
        <v>0</v>
      </c>
      <c r="K145" s="142"/>
      <c r="L145" s="28"/>
      <c r="M145" s="143" t="s">
        <v>1</v>
      </c>
      <c r="N145" s="144" t="s">
        <v>39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124</v>
      </c>
      <c r="AT145" s="147" t="s">
        <v>120</v>
      </c>
      <c r="AU145" s="147" t="s">
        <v>125</v>
      </c>
      <c r="AY145" s="13" t="s">
        <v>118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125</v>
      </c>
      <c r="BK145" s="148">
        <f t="shared" si="9"/>
        <v>0</v>
      </c>
      <c r="BL145" s="13" t="s">
        <v>124</v>
      </c>
      <c r="BM145" s="147" t="s">
        <v>187</v>
      </c>
    </row>
    <row r="146" spans="2:65" s="1" customFormat="1" ht="24.15" customHeight="1">
      <c r="B146" s="28"/>
      <c r="C146" s="135" t="s">
        <v>188</v>
      </c>
      <c r="D146" s="135" t="s">
        <v>120</v>
      </c>
      <c r="E146" s="136" t="s">
        <v>189</v>
      </c>
      <c r="F146" s="137" t="s">
        <v>190</v>
      </c>
      <c r="G146" s="138" t="s">
        <v>149</v>
      </c>
      <c r="H146" s="139">
        <v>66.296999999999997</v>
      </c>
      <c r="I146" s="140"/>
      <c r="J146" s="141">
        <f t="shared" si="0"/>
        <v>0</v>
      </c>
      <c r="K146" s="142"/>
      <c r="L146" s="28"/>
      <c r="M146" s="143" t="s">
        <v>1</v>
      </c>
      <c r="N146" s="144" t="s">
        <v>39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124</v>
      </c>
      <c r="AT146" s="147" t="s">
        <v>120</v>
      </c>
      <c r="AU146" s="147" t="s">
        <v>125</v>
      </c>
      <c r="AY146" s="13" t="s">
        <v>118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125</v>
      </c>
      <c r="BK146" s="148">
        <f t="shared" si="9"/>
        <v>0</v>
      </c>
      <c r="BL146" s="13" t="s">
        <v>124</v>
      </c>
      <c r="BM146" s="147" t="s">
        <v>191</v>
      </c>
    </row>
    <row r="147" spans="2:65" s="1" customFormat="1" ht="16.5" customHeight="1">
      <c r="B147" s="28"/>
      <c r="C147" s="149" t="s">
        <v>192</v>
      </c>
      <c r="D147" s="149" t="s">
        <v>193</v>
      </c>
      <c r="E147" s="150" t="s">
        <v>194</v>
      </c>
      <c r="F147" s="151" t="s">
        <v>195</v>
      </c>
      <c r="G147" s="152" t="s">
        <v>186</v>
      </c>
      <c r="H147" s="153">
        <v>119.452</v>
      </c>
      <c r="I147" s="154"/>
      <c r="J147" s="155">
        <f t="shared" si="0"/>
        <v>0</v>
      </c>
      <c r="K147" s="156"/>
      <c r="L147" s="157"/>
      <c r="M147" s="158" t="s">
        <v>1</v>
      </c>
      <c r="N147" s="159" t="s">
        <v>39</v>
      </c>
      <c r="P147" s="145">
        <f t="shared" si="1"/>
        <v>0</v>
      </c>
      <c r="Q147" s="145">
        <v>1</v>
      </c>
      <c r="R147" s="145">
        <f t="shared" si="2"/>
        <v>119.452</v>
      </c>
      <c r="S147" s="145">
        <v>0</v>
      </c>
      <c r="T147" s="146">
        <f t="shared" si="3"/>
        <v>0</v>
      </c>
      <c r="AR147" s="147" t="s">
        <v>151</v>
      </c>
      <c r="AT147" s="147" t="s">
        <v>193</v>
      </c>
      <c r="AU147" s="147" t="s">
        <v>125</v>
      </c>
      <c r="AY147" s="13" t="s">
        <v>118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125</v>
      </c>
      <c r="BK147" s="148">
        <f t="shared" si="9"/>
        <v>0</v>
      </c>
      <c r="BL147" s="13" t="s">
        <v>124</v>
      </c>
      <c r="BM147" s="147" t="s">
        <v>196</v>
      </c>
    </row>
    <row r="148" spans="2:65" s="1" customFormat="1" ht="24.15" customHeight="1">
      <c r="B148" s="28"/>
      <c r="C148" s="135" t="s">
        <v>197</v>
      </c>
      <c r="D148" s="135" t="s">
        <v>120</v>
      </c>
      <c r="E148" s="136" t="s">
        <v>198</v>
      </c>
      <c r="F148" s="137" t="s">
        <v>199</v>
      </c>
      <c r="G148" s="138" t="s">
        <v>149</v>
      </c>
      <c r="H148" s="139">
        <v>111.54</v>
      </c>
      <c r="I148" s="140"/>
      <c r="J148" s="141">
        <f t="shared" si="0"/>
        <v>0</v>
      </c>
      <c r="K148" s="142"/>
      <c r="L148" s="28"/>
      <c r="M148" s="143" t="s">
        <v>1</v>
      </c>
      <c r="N148" s="144" t="s">
        <v>39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124</v>
      </c>
      <c r="AT148" s="147" t="s">
        <v>120</v>
      </c>
      <c r="AU148" s="147" t="s">
        <v>125</v>
      </c>
      <c r="AY148" s="13" t="s">
        <v>118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125</v>
      </c>
      <c r="BK148" s="148">
        <f t="shared" si="9"/>
        <v>0</v>
      </c>
      <c r="BL148" s="13" t="s">
        <v>124</v>
      </c>
      <c r="BM148" s="147" t="s">
        <v>200</v>
      </c>
    </row>
    <row r="149" spans="2:65" s="1" customFormat="1" ht="16.5" customHeight="1">
      <c r="B149" s="28"/>
      <c r="C149" s="149" t="s">
        <v>201</v>
      </c>
      <c r="D149" s="149" t="s">
        <v>193</v>
      </c>
      <c r="E149" s="150" t="s">
        <v>202</v>
      </c>
      <c r="F149" s="151" t="s">
        <v>203</v>
      </c>
      <c r="G149" s="152" t="s">
        <v>186</v>
      </c>
      <c r="H149" s="153">
        <v>211.92599999999999</v>
      </c>
      <c r="I149" s="154"/>
      <c r="J149" s="155">
        <f t="shared" si="0"/>
        <v>0</v>
      </c>
      <c r="K149" s="156"/>
      <c r="L149" s="157"/>
      <c r="M149" s="158" t="s">
        <v>1</v>
      </c>
      <c r="N149" s="159" t="s">
        <v>39</v>
      </c>
      <c r="P149" s="145">
        <f t="shared" si="1"/>
        <v>0</v>
      </c>
      <c r="Q149" s="145">
        <v>1</v>
      </c>
      <c r="R149" s="145">
        <f t="shared" si="2"/>
        <v>211.92599999999999</v>
      </c>
      <c r="S149" s="145">
        <v>0</v>
      </c>
      <c r="T149" s="146">
        <f t="shared" si="3"/>
        <v>0</v>
      </c>
      <c r="AR149" s="147" t="s">
        <v>151</v>
      </c>
      <c r="AT149" s="147" t="s">
        <v>193</v>
      </c>
      <c r="AU149" s="147" t="s">
        <v>125</v>
      </c>
      <c r="AY149" s="13" t="s">
        <v>118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125</v>
      </c>
      <c r="BK149" s="148">
        <f t="shared" si="9"/>
        <v>0</v>
      </c>
      <c r="BL149" s="13" t="s">
        <v>124</v>
      </c>
      <c r="BM149" s="147" t="s">
        <v>204</v>
      </c>
    </row>
    <row r="150" spans="2:65" s="1" customFormat="1" ht="21.75" customHeight="1">
      <c r="B150" s="28"/>
      <c r="C150" s="135" t="s">
        <v>205</v>
      </c>
      <c r="D150" s="135" t="s">
        <v>120</v>
      </c>
      <c r="E150" s="136" t="s">
        <v>206</v>
      </c>
      <c r="F150" s="137" t="s">
        <v>207</v>
      </c>
      <c r="G150" s="138" t="s">
        <v>123</v>
      </c>
      <c r="H150" s="139">
        <v>231</v>
      </c>
      <c r="I150" s="140"/>
      <c r="J150" s="141">
        <f t="shared" si="0"/>
        <v>0</v>
      </c>
      <c r="K150" s="142"/>
      <c r="L150" s="28"/>
      <c r="M150" s="143" t="s">
        <v>1</v>
      </c>
      <c r="N150" s="144" t="s">
        <v>39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124</v>
      </c>
      <c r="AT150" s="147" t="s">
        <v>120</v>
      </c>
      <c r="AU150" s="147" t="s">
        <v>125</v>
      </c>
      <c r="AY150" s="13" t="s">
        <v>118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125</v>
      </c>
      <c r="BK150" s="148">
        <f t="shared" si="9"/>
        <v>0</v>
      </c>
      <c r="BL150" s="13" t="s">
        <v>124</v>
      </c>
      <c r="BM150" s="147" t="s">
        <v>208</v>
      </c>
    </row>
    <row r="151" spans="2:65" s="1" customFormat="1" ht="16.5" customHeight="1">
      <c r="B151" s="28"/>
      <c r="C151" s="149" t="s">
        <v>209</v>
      </c>
      <c r="D151" s="149" t="s">
        <v>193</v>
      </c>
      <c r="E151" s="150" t="s">
        <v>210</v>
      </c>
      <c r="F151" s="151" t="s">
        <v>211</v>
      </c>
      <c r="G151" s="152" t="s">
        <v>212</v>
      </c>
      <c r="H151" s="153">
        <v>10.395</v>
      </c>
      <c r="I151" s="154"/>
      <c r="J151" s="155">
        <f t="shared" si="0"/>
        <v>0</v>
      </c>
      <c r="K151" s="156"/>
      <c r="L151" s="157"/>
      <c r="M151" s="158" t="s">
        <v>1</v>
      </c>
      <c r="N151" s="159" t="s">
        <v>39</v>
      </c>
      <c r="P151" s="145">
        <f t="shared" si="1"/>
        <v>0</v>
      </c>
      <c r="Q151" s="145">
        <v>1E-3</v>
      </c>
      <c r="R151" s="145">
        <f t="shared" si="2"/>
        <v>1.0395E-2</v>
      </c>
      <c r="S151" s="145">
        <v>0</v>
      </c>
      <c r="T151" s="146">
        <f t="shared" si="3"/>
        <v>0</v>
      </c>
      <c r="AR151" s="147" t="s">
        <v>151</v>
      </c>
      <c r="AT151" s="147" t="s">
        <v>193</v>
      </c>
      <c r="AU151" s="147" t="s">
        <v>125</v>
      </c>
      <c r="AY151" s="13" t="s">
        <v>118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125</v>
      </c>
      <c r="BK151" s="148">
        <f t="shared" si="9"/>
        <v>0</v>
      </c>
      <c r="BL151" s="13" t="s">
        <v>124</v>
      </c>
      <c r="BM151" s="147" t="s">
        <v>213</v>
      </c>
    </row>
    <row r="152" spans="2:65" s="1" customFormat="1" ht="37.799999999999997" customHeight="1">
      <c r="B152" s="28"/>
      <c r="C152" s="135" t="s">
        <v>214</v>
      </c>
      <c r="D152" s="135" t="s">
        <v>120</v>
      </c>
      <c r="E152" s="136" t="s">
        <v>215</v>
      </c>
      <c r="F152" s="137" t="s">
        <v>216</v>
      </c>
      <c r="G152" s="138" t="s">
        <v>217</v>
      </c>
      <c r="H152" s="139">
        <v>17</v>
      </c>
      <c r="I152" s="140"/>
      <c r="J152" s="141">
        <f t="shared" si="0"/>
        <v>0</v>
      </c>
      <c r="K152" s="142"/>
      <c r="L152" s="28"/>
      <c r="M152" s="143" t="s">
        <v>1</v>
      </c>
      <c r="N152" s="144" t="s">
        <v>39</v>
      </c>
      <c r="P152" s="145">
        <f t="shared" si="1"/>
        <v>0</v>
      </c>
      <c r="Q152" s="145">
        <v>0</v>
      </c>
      <c r="R152" s="145">
        <f t="shared" si="2"/>
        <v>0</v>
      </c>
      <c r="S152" s="145">
        <v>0</v>
      </c>
      <c r="T152" s="146">
        <f t="shared" si="3"/>
        <v>0</v>
      </c>
      <c r="AR152" s="147" t="s">
        <v>124</v>
      </c>
      <c r="AT152" s="147" t="s">
        <v>120</v>
      </c>
      <c r="AU152" s="147" t="s">
        <v>125</v>
      </c>
      <c r="AY152" s="13" t="s">
        <v>118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125</v>
      </c>
      <c r="BK152" s="148">
        <f t="shared" si="9"/>
        <v>0</v>
      </c>
      <c r="BL152" s="13" t="s">
        <v>124</v>
      </c>
      <c r="BM152" s="147" t="s">
        <v>218</v>
      </c>
    </row>
    <row r="153" spans="2:65" s="1" customFormat="1" ht="33" customHeight="1">
      <c r="B153" s="28"/>
      <c r="C153" s="135" t="s">
        <v>219</v>
      </c>
      <c r="D153" s="135" t="s">
        <v>120</v>
      </c>
      <c r="E153" s="136" t="s">
        <v>220</v>
      </c>
      <c r="F153" s="137" t="s">
        <v>221</v>
      </c>
      <c r="G153" s="138" t="s">
        <v>217</v>
      </c>
      <c r="H153" s="139">
        <v>12</v>
      </c>
      <c r="I153" s="140"/>
      <c r="J153" s="141">
        <f t="shared" si="0"/>
        <v>0</v>
      </c>
      <c r="K153" s="142"/>
      <c r="L153" s="28"/>
      <c r="M153" s="143" t="s">
        <v>1</v>
      </c>
      <c r="N153" s="144" t="s">
        <v>39</v>
      </c>
      <c r="P153" s="145">
        <f t="shared" si="1"/>
        <v>0</v>
      </c>
      <c r="Q153" s="145">
        <v>0</v>
      </c>
      <c r="R153" s="145">
        <f t="shared" si="2"/>
        <v>0</v>
      </c>
      <c r="S153" s="145">
        <v>0</v>
      </c>
      <c r="T153" s="146">
        <f t="shared" si="3"/>
        <v>0</v>
      </c>
      <c r="AR153" s="147" t="s">
        <v>124</v>
      </c>
      <c r="AT153" s="147" t="s">
        <v>120</v>
      </c>
      <c r="AU153" s="147" t="s">
        <v>125</v>
      </c>
      <c r="AY153" s="13" t="s">
        <v>118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125</v>
      </c>
      <c r="BK153" s="148">
        <f t="shared" si="9"/>
        <v>0</v>
      </c>
      <c r="BL153" s="13" t="s">
        <v>124</v>
      </c>
      <c r="BM153" s="147" t="s">
        <v>222</v>
      </c>
    </row>
    <row r="154" spans="2:65" s="1" customFormat="1" ht="16.5" customHeight="1">
      <c r="B154" s="28"/>
      <c r="C154" s="149" t="s">
        <v>223</v>
      </c>
      <c r="D154" s="149" t="s">
        <v>193</v>
      </c>
      <c r="E154" s="150" t="s">
        <v>224</v>
      </c>
      <c r="F154" s="151" t="s">
        <v>225</v>
      </c>
      <c r="G154" s="152" t="s">
        <v>217</v>
      </c>
      <c r="H154" s="153">
        <v>12</v>
      </c>
      <c r="I154" s="154"/>
      <c r="J154" s="155">
        <f t="shared" si="0"/>
        <v>0</v>
      </c>
      <c r="K154" s="156"/>
      <c r="L154" s="157"/>
      <c r="M154" s="158" t="s">
        <v>1</v>
      </c>
      <c r="N154" s="159" t="s">
        <v>39</v>
      </c>
      <c r="P154" s="145">
        <f t="shared" si="1"/>
        <v>0</v>
      </c>
      <c r="Q154" s="145">
        <v>2.9999999999999997E-4</v>
      </c>
      <c r="R154" s="145">
        <f t="shared" si="2"/>
        <v>3.5999999999999999E-3</v>
      </c>
      <c r="S154" s="145">
        <v>0</v>
      </c>
      <c r="T154" s="146">
        <f t="shared" si="3"/>
        <v>0</v>
      </c>
      <c r="AR154" s="147" t="s">
        <v>151</v>
      </c>
      <c r="AT154" s="147" t="s">
        <v>193</v>
      </c>
      <c r="AU154" s="147" t="s">
        <v>125</v>
      </c>
      <c r="AY154" s="13" t="s">
        <v>118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3" t="s">
        <v>125</v>
      </c>
      <c r="BK154" s="148">
        <f t="shared" si="9"/>
        <v>0</v>
      </c>
      <c r="BL154" s="13" t="s">
        <v>124</v>
      </c>
      <c r="BM154" s="147" t="s">
        <v>226</v>
      </c>
    </row>
    <row r="155" spans="2:65" s="1" customFormat="1" ht="33" customHeight="1">
      <c r="B155" s="28"/>
      <c r="C155" s="135" t="s">
        <v>227</v>
      </c>
      <c r="D155" s="135" t="s">
        <v>120</v>
      </c>
      <c r="E155" s="136" t="s">
        <v>228</v>
      </c>
      <c r="F155" s="137" t="s">
        <v>229</v>
      </c>
      <c r="G155" s="138" t="s">
        <v>217</v>
      </c>
      <c r="H155" s="139">
        <v>5</v>
      </c>
      <c r="I155" s="140"/>
      <c r="J155" s="141">
        <f t="shared" si="0"/>
        <v>0</v>
      </c>
      <c r="K155" s="142"/>
      <c r="L155" s="28"/>
      <c r="M155" s="143" t="s">
        <v>1</v>
      </c>
      <c r="N155" s="144" t="s">
        <v>39</v>
      </c>
      <c r="P155" s="145">
        <f t="shared" si="1"/>
        <v>0</v>
      </c>
      <c r="Q155" s="145">
        <v>0</v>
      </c>
      <c r="R155" s="145">
        <f t="shared" si="2"/>
        <v>0</v>
      </c>
      <c r="S155" s="145">
        <v>0</v>
      </c>
      <c r="T155" s="146">
        <f t="shared" si="3"/>
        <v>0</v>
      </c>
      <c r="AR155" s="147" t="s">
        <v>124</v>
      </c>
      <c r="AT155" s="147" t="s">
        <v>120</v>
      </c>
      <c r="AU155" s="147" t="s">
        <v>125</v>
      </c>
      <c r="AY155" s="13" t="s">
        <v>118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3" t="s">
        <v>125</v>
      </c>
      <c r="BK155" s="148">
        <f t="shared" si="9"/>
        <v>0</v>
      </c>
      <c r="BL155" s="13" t="s">
        <v>124</v>
      </c>
      <c r="BM155" s="147" t="s">
        <v>230</v>
      </c>
    </row>
    <row r="156" spans="2:65" s="1" customFormat="1" ht="16.5" customHeight="1">
      <c r="B156" s="28"/>
      <c r="C156" s="149" t="s">
        <v>231</v>
      </c>
      <c r="D156" s="149" t="s">
        <v>193</v>
      </c>
      <c r="E156" s="150" t="s">
        <v>232</v>
      </c>
      <c r="F156" s="151" t="s">
        <v>233</v>
      </c>
      <c r="G156" s="152" t="s">
        <v>217</v>
      </c>
      <c r="H156" s="153">
        <v>5</v>
      </c>
      <c r="I156" s="154"/>
      <c r="J156" s="155">
        <f t="shared" si="0"/>
        <v>0</v>
      </c>
      <c r="K156" s="156"/>
      <c r="L156" s="157"/>
      <c r="M156" s="158" t="s">
        <v>1</v>
      </c>
      <c r="N156" s="159" t="s">
        <v>39</v>
      </c>
      <c r="P156" s="145">
        <f t="shared" si="1"/>
        <v>0</v>
      </c>
      <c r="Q156" s="145">
        <v>0</v>
      </c>
      <c r="R156" s="145">
        <f t="shared" si="2"/>
        <v>0</v>
      </c>
      <c r="S156" s="145">
        <v>0</v>
      </c>
      <c r="T156" s="146">
        <f t="shared" si="3"/>
        <v>0</v>
      </c>
      <c r="AR156" s="147" t="s">
        <v>151</v>
      </c>
      <c r="AT156" s="147" t="s">
        <v>193</v>
      </c>
      <c r="AU156" s="147" t="s">
        <v>125</v>
      </c>
      <c r="AY156" s="13" t="s">
        <v>118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3" t="s">
        <v>125</v>
      </c>
      <c r="BK156" s="148">
        <f t="shared" si="9"/>
        <v>0</v>
      </c>
      <c r="BL156" s="13" t="s">
        <v>124</v>
      </c>
      <c r="BM156" s="147" t="s">
        <v>234</v>
      </c>
    </row>
    <row r="157" spans="2:65" s="1" customFormat="1" ht="24.15" customHeight="1">
      <c r="B157" s="28"/>
      <c r="C157" s="135" t="s">
        <v>235</v>
      </c>
      <c r="D157" s="135" t="s">
        <v>120</v>
      </c>
      <c r="E157" s="136" t="s">
        <v>236</v>
      </c>
      <c r="F157" s="137" t="s">
        <v>237</v>
      </c>
      <c r="G157" s="138" t="s">
        <v>123</v>
      </c>
      <c r="H157" s="139">
        <v>231</v>
      </c>
      <c r="I157" s="140"/>
      <c r="J157" s="141">
        <f t="shared" si="0"/>
        <v>0</v>
      </c>
      <c r="K157" s="142"/>
      <c r="L157" s="28"/>
      <c r="M157" s="143" t="s">
        <v>1</v>
      </c>
      <c r="N157" s="144" t="s">
        <v>39</v>
      </c>
      <c r="P157" s="145">
        <f t="shared" si="1"/>
        <v>0</v>
      </c>
      <c r="Q157" s="145">
        <v>1.7999999999999999E-6</v>
      </c>
      <c r="R157" s="145">
        <f t="shared" si="2"/>
        <v>4.1579999999999997E-4</v>
      </c>
      <c r="S157" s="145">
        <v>0</v>
      </c>
      <c r="T157" s="146">
        <f t="shared" si="3"/>
        <v>0</v>
      </c>
      <c r="AR157" s="147" t="s">
        <v>124</v>
      </c>
      <c r="AT157" s="147" t="s">
        <v>120</v>
      </c>
      <c r="AU157" s="147" t="s">
        <v>125</v>
      </c>
      <c r="AY157" s="13" t="s">
        <v>118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3" t="s">
        <v>125</v>
      </c>
      <c r="BK157" s="148">
        <f t="shared" si="9"/>
        <v>0</v>
      </c>
      <c r="BL157" s="13" t="s">
        <v>124</v>
      </c>
      <c r="BM157" s="147" t="s">
        <v>238</v>
      </c>
    </row>
    <row r="158" spans="2:65" s="1" customFormat="1" ht="16.5" customHeight="1">
      <c r="B158" s="28"/>
      <c r="C158" s="149" t="s">
        <v>239</v>
      </c>
      <c r="D158" s="149" t="s">
        <v>193</v>
      </c>
      <c r="E158" s="150" t="s">
        <v>240</v>
      </c>
      <c r="F158" s="151" t="s">
        <v>241</v>
      </c>
      <c r="G158" s="152" t="s">
        <v>242</v>
      </c>
      <c r="H158" s="153">
        <v>9.1999999999999998E-2</v>
      </c>
      <c r="I158" s="154"/>
      <c r="J158" s="155">
        <f t="shared" si="0"/>
        <v>0</v>
      </c>
      <c r="K158" s="156"/>
      <c r="L158" s="157"/>
      <c r="M158" s="158" t="s">
        <v>1</v>
      </c>
      <c r="N158" s="159" t="s">
        <v>39</v>
      </c>
      <c r="P158" s="145">
        <f t="shared" si="1"/>
        <v>0</v>
      </c>
      <c r="Q158" s="145">
        <v>1E-3</v>
      </c>
      <c r="R158" s="145">
        <f t="shared" si="2"/>
        <v>9.2E-5</v>
      </c>
      <c r="S158" s="145">
        <v>0</v>
      </c>
      <c r="T158" s="146">
        <f t="shared" si="3"/>
        <v>0</v>
      </c>
      <c r="AR158" s="147" t="s">
        <v>151</v>
      </c>
      <c r="AT158" s="147" t="s">
        <v>193</v>
      </c>
      <c r="AU158" s="147" t="s">
        <v>125</v>
      </c>
      <c r="AY158" s="13" t="s">
        <v>118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3" t="s">
        <v>125</v>
      </c>
      <c r="BK158" s="148">
        <f t="shared" si="9"/>
        <v>0</v>
      </c>
      <c r="BL158" s="13" t="s">
        <v>124</v>
      </c>
      <c r="BM158" s="147" t="s">
        <v>243</v>
      </c>
    </row>
    <row r="159" spans="2:65" s="11" customFormat="1" ht="25.95" customHeight="1">
      <c r="B159" s="123"/>
      <c r="D159" s="124" t="s">
        <v>72</v>
      </c>
      <c r="E159" s="125" t="s">
        <v>244</v>
      </c>
      <c r="F159" s="125" t="s">
        <v>245</v>
      </c>
      <c r="I159" s="126"/>
      <c r="J159" s="127">
        <f>BK159</f>
        <v>0</v>
      </c>
      <c r="L159" s="123"/>
      <c r="M159" s="128"/>
      <c r="P159" s="129">
        <f>P160+P163+P174+P177+P179+P198+P243</f>
        <v>0</v>
      </c>
      <c r="R159" s="129">
        <f>R160+R163+R174+R177+R179+R198+R243</f>
        <v>1740.5382734177401</v>
      </c>
      <c r="T159" s="130">
        <f>T160+T163+T174+T177+T179+T198+T243</f>
        <v>345.73799999999994</v>
      </c>
      <c r="AR159" s="124" t="s">
        <v>125</v>
      </c>
      <c r="AT159" s="131" t="s">
        <v>72</v>
      </c>
      <c r="AU159" s="131" t="s">
        <v>73</v>
      </c>
      <c r="AY159" s="124" t="s">
        <v>118</v>
      </c>
      <c r="BK159" s="132">
        <f>BK160+BK163+BK174+BK177+BK179+BK198+BK243</f>
        <v>0</v>
      </c>
    </row>
    <row r="160" spans="2:65" s="11" customFormat="1" ht="22.8" customHeight="1">
      <c r="B160" s="123"/>
      <c r="D160" s="124" t="s">
        <v>72</v>
      </c>
      <c r="E160" s="133" t="s">
        <v>246</v>
      </c>
      <c r="F160" s="133" t="s">
        <v>247</v>
      </c>
      <c r="I160" s="126"/>
      <c r="J160" s="134">
        <f>BK160</f>
        <v>0</v>
      </c>
      <c r="L160" s="123"/>
      <c r="M160" s="128"/>
      <c r="P160" s="129">
        <f>SUM(P161:P162)</f>
        <v>0</v>
      </c>
      <c r="R160" s="129">
        <f>SUM(R161:R162)</f>
        <v>0.20617999999999997</v>
      </c>
      <c r="T160" s="130">
        <f>SUM(T161:T162)</f>
        <v>0</v>
      </c>
      <c r="AR160" s="124" t="s">
        <v>125</v>
      </c>
      <c r="AT160" s="131" t="s">
        <v>72</v>
      </c>
      <c r="AU160" s="131" t="s">
        <v>13</v>
      </c>
      <c r="AY160" s="124" t="s">
        <v>118</v>
      </c>
      <c r="BK160" s="132">
        <f>SUM(BK161:BK162)</f>
        <v>0</v>
      </c>
    </row>
    <row r="161" spans="2:65" s="1" customFormat="1" ht="24.15" customHeight="1">
      <c r="B161" s="28"/>
      <c r="C161" s="135" t="s">
        <v>248</v>
      </c>
      <c r="D161" s="135" t="s">
        <v>120</v>
      </c>
      <c r="E161" s="136" t="s">
        <v>249</v>
      </c>
      <c r="F161" s="137" t="s">
        <v>250</v>
      </c>
      <c r="G161" s="138" t="s">
        <v>123</v>
      </c>
      <c r="H161" s="139">
        <v>67.599999999999994</v>
      </c>
      <c r="I161" s="140"/>
      <c r="J161" s="141">
        <f>ROUND(I161*H161,2)</f>
        <v>0</v>
      </c>
      <c r="K161" s="142"/>
      <c r="L161" s="28"/>
      <c r="M161" s="143" t="s">
        <v>1</v>
      </c>
      <c r="N161" s="144" t="s">
        <v>39</v>
      </c>
      <c r="P161" s="145">
        <f>O161*H161</f>
        <v>0</v>
      </c>
      <c r="Q161" s="145">
        <v>7.5000000000000002E-4</v>
      </c>
      <c r="R161" s="145">
        <f>Q161*H161</f>
        <v>5.0699999999999995E-2</v>
      </c>
      <c r="S161" s="145">
        <v>0</v>
      </c>
      <c r="T161" s="146">
        <f>S161*H161</f>
        <v>0</v>
      </c>
      <c r="AR161" s="147" t="s">
        <v>192</v>
      </c>
      <c r="AT161" s="147" t="s">
        <v>120</v>
      </c>
      <c r="AU161" s="147" t="s">
        <v>125</v>
      </c>
      <c r="AY161" s="13" t="s">
        <v>118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3" t="s">
        <v>125</v>
      </c>
      <c r="BK161" s="148">
        <f>ROUND(I161*H161,2)</f>
        <v>0</v>
      </c>
      <c r="BL161" s="13" t="s">
        <v>192</v>
      </c>
      <c r="BM161" s="147" t="s">
        <v>251</v>
      </c>
    </row>
    <row r="162" spans="2:65" s="1" customFormat="1" ht="33" customHeight="1">
      <c r="B162" s="28"/>
      <c r="C162" s="149" t="s">
        <v>252</v>
      </c>
      <c r="D162" s="149" t="s">
        <v>193</v>
      </c>
      <c r="E162" s="150" t="s">
        <v>253</v>
      </c>
      <c r="F162" s="151" t="s">
        <v>254</v>
      </c>
      <c r="G162" s="152" t="s">
        <v>123</v>
      </c>
      <c r="H162" s="153">
        <v>77.739999999999995</v>
      </c>
      <c r="I162" s="154"/>
      <c r="J162" s="155">
        <f>ROUND(I162*H162,2)</f>
        <v>0</v>
      </c>
      <c r="K162" s="156"/>
      <c r="L162" s="157"/>
      <c r="M162" s="158" t="s">
        <v>1</v>
      </c>
      <c r="N162" s="159" t="s">
        <v>39</v>
      </c>
      <c r="P162" s="145">
        <f>O162*H162</f>
        <v>0</v>
      </c>
      <c r="Q162" s="145">
        <v>2E-3</v>
      </c>
      <c r="R162" s="145">
        <f>Q162*H162</f>
        <v>0.15547999999999998</v>
      </c>
      <c r="S162" s="145">
        <v>0</v>
      </c>
      <c r="T162" s="146">
        <f>S162*H162</f>
        <v>0</v>
      </c>
      <c r="AR162" s="147" t="s">
        <v>239</v>
      </c>
      <c r="AT162" s="147" t="s">
        <v>193</v>
      </c>
      <c r="AU162" s="147" t="s">
        <v>125</v>
      </c>
      <c r="AY162" s="13" t="s">
        <v>118</v>
      </c>
      <c r="BE162" s="148">
        <f>IF(N162="základná",J162,0)</f>
        <v>0</v>
      </c>
      <c r="BF162" s="148">
        <f>IF(N162="znížená",J162,0)</f>
        <v>0</v>
      </c>
      <c r="BG162" s="148">
        <f>IF(N162="zákl. prenesená",J162,0)</f>
        <v>0</v>
      </c>
      <c r="BH162" s="148">
        <f>IF(N162="zníž. prenesená",J162,0)</f>
        <v>0</v>
      </c>
      <c r="BI162" s="148">
        <f>IF(N162="nulová",J162,0)</f>
        <v>0</v>
      </c>
      <c r="BJ162" s="13" t="s">
        <v>125</v>
      </c>
      <c r="BK162" s="148">
        <f>ROUND(I162*H162,2)</f>
        <v>0</v>
      </c>
      <c r="BL162" s="13" t="s">
        <v>192</v>
      </c>
      <c r="BM162" s="147" t="s">
        <v>255</v>
      </c>
    </row>
    <row r="163" spans="2:65" s="11" customFormat="1" ht="22.8" customHeight="1">
      <c r="B163" s="123"/>
      <c r="D163" s="124" t="s">
        <v>72</v>
      </c>
      <c r="E163" s="133" t="s">
        <v>125</v>
      </c>
      <c r="F163" s="133" t="s">
        <v>256</v>
      </c>
      <c r="I163" s="126"/>
      <c r="J163" s="134">
        <f>BK163</f>
        <v>0</v>
      </c>
      <c r="L163" s="123"/>
      <c r="M163" s="128"/>
      <c r="P163" s="129">
        <f>SUM(P164:P173)</f>
        <v>0</v>
      </c>
      <c r="R163" s="129">
        <f>SUM(R164:R173)</f>
        <v>91.949144880240013</v>
      </c>
      <c r="T163" s="130">
        <f>SUM(T164:T173)</f>
        <v>0</v>
      </c>
      <c r="AR163" s="124" t="s">
        <v>13</v>
      </c>
      <c r="AT163" s="131" t="s">
        <v>72</v>
      </c>
      <c r="AU163" s="131" t="s">
        <v>13</v>
      </c>
      <c r="AY163" s="124" t="s">
        <v>118</v>
      </c>
      <c r="BK163" s="132">
        <f>SUM(BK164:BK173)</f>
        <v>0</v>
      </c>
    </row>
    <row r="164" spans="2:65" s="1" customFormat="1" ht="16.5" customHeight="1">
      <c r="B164" s="28"/>
      <c r="C164" s="135" t="s">
        <v>257</v>
      </c>
      <c r="D164" s="135" t="s">
        <v>120</v>
      </c>
      <c r="E164" s="136" t="s">
        <v>258</v>
      </c>
      <c r="F164" s="137" t="s">
        <v>259</v>
      </c>
      <c r="G164" s="138" t="s">
        <v>136</v>
      </c>
      <c r="H164" s="139">
        <v>33.799999999999997</v>
      </c>
      <c r="I164" s="140"/>
      <c r="J164" s="141">
        <f t="shared" ref="J164:J173" si="10">ROUND(I164*H164,2)</f>
        <v>0</v>
      </c>
      <c r="K164" s="142"/>
      <c r="L164" s="28"/>
      <c r="M164" s="143" t="s">
        <v>1</v>
      </c>
      <c r="N164" s="144" t="s">
        <v>39</v>
      </c>
      <c r="P164" s="145">
        <f t="shared" ref="P164:P173" si="11">O164*H164</f>
        <v>0</v>
      </c>
      <c r="Q164" s="145">
        <v>4.4099999999999999E-4</v>
      </c>
      <c r="R164" s="145">
        <f t="shared" ref="R164:R173" si="12">Q164*H164</f>
        <v>1.4905799999999999E-2</v>
      </c>
      <c r="S164" s="145">
        <v>0</v>
      </c>
      <c r="T164" s="146">
        <f t="shared" ref="T164:T173" si="13">S164*H164</f>
        <v>0</v>
      </c>
      <c r="AR164" s="147" t="s">
        <v>124</v>
      </c>
      <c r="AT164" s="147" t="s">
        <v>120</v>
      </c>
      <c r="AU164" s="147" t="s">
        <v>125</v>
      </c>
      <c r="AY164" s="13" t="s">
        <v>118</v>
      </c>
      <c r="BE164" s="148">
        <f t="shared" ref="BE164:BE173" si="14">IF(N164="základná",J164,0)</f>
        <v>0</v>
      </c>
      <c r="BF164" s="148">
        <f t="shared" ref="BF164:BF173" si="15">IF(N164="znížená",J164,0)</f>
        <v>0</v>
      </c>
      <c r="BG164" s="148">
        <f t="shared" ref="BG164:BG173" si="16">IF(N164="zákl. prenesená",J164,0)</f>
        <v>0</v>
      </c>
      <c r="BH164" s="148">
        <f t="shared" ref="BH164:BH173" si="17">IF(N164="zníž. prenesená",J164,0)</f>
        <v>0</v>
      </c>
      <c r="BI164" s="148">
        <f t="shared" ref="BI164:BI173" si="18">IF(N164="nulová",J164,0)</f>
        <v>0</v>
      </c>
      <c r="BJ164" s="13" t="s">
        <v>125</v>
      </c>
      <c r="BK164" s="148">
        <f t="shared" ref="BK164:BK173" si="19">ROUND(I164*H164,2)</f>
        <v>0</v>
      </c>
      <c r="BL164" s="13" t="s">
        <v>124</v>
      </c>
      <c r="BM164" s="147" t="s">
        <v>260</v>
      </c>
    </row>
    <row r="165" spans="2:65" s="1" customFormat="1" ht="24.15" customHeight="1">
      <c r="B165" s="28"/>
      <c r="C165" s="149" t="s">
        <v>261</v>
      </c>
      <c r="D165" s="149" t="s">
        <v>193</v>
      </c>
      <c r="E165" s="150" t="s">
        <v>262</v>
      </c>
      <c r="F165" s="151" t="s">
        <v>263</v>
      </c>
      <c r="G165" s="152" t="s">
        <v>136</v>
      </c>
      <c r="H165" s="153">
        <v>34.475999999999999</v>
      </c>
      <c r="I165" s="154"/>
      <c r="J165" s="155">
        <f t="shared" si="10"/>
        <v>0</v>
      </c>
      <c r="K165" s="156"/>
      <c r="L165" s="157"/>
      <c r="M165" s="158" t="s">
        <v>1</v>
      </c>
      <c r="N165" s="159" t="s">
        <v>39</v>
      </c>
      <c r="P165" s="145">
        <f t="shared" si="11"/>
        <v>0</v>
      </c>
      <c r="Q165" s="145">
        <v>3.8000000000000002E-4</v>
      </c>
      <c r="R165" s="145">
        <f t="shared" si="12"/>
        <v>1.3100880000000001E-2</v>
      </c>
      <c r="S165" s="145">
        <v>0</v>
      </c>
      <c r="T165" s="146">
        <f t="shared" si="13"/>
        <v>0</v>
      </c>
      <c r="AR165" s="147" t="s">
        <v>151</v>
      </c>
      <c r="AT165" s="147" t="s">
        <v>193</v>
      </c>
      <c r="AU165" s="147" t="s">
        <v>125</v>
      </c>
      <c r="AY165" s="13" t="s">
        <v>118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125</v>
      </c>
      <c r="BK165" s="148">
        <f t="shared" si="19"/>
        <v>0</v>
      </c>
      <c r="BL165" s="13" t="s">
        <v>124</v>
      </c>
      <c r="BM165" s="147" t="s">
        <v>264</v>
      </c>
    </row>
    <row r="166" spans="2:65" s="1" customFormat="1" ht="16.5" customHeight="1">
      <c r="B166" s="28"/>
      <c r="C166" s="135" t="s">
        <v>265</v>
      </c>
      <c r="D166" s="135" t="s">
        <v>120</v>
      </c>
      <c r="E166" s="136" t="s">
        <v>266</v>
      </c>
      <c r="F166" s="137" t="s">
        <v>267</v>
      </c>
      <c r="G166" s="138" t="s">
        <v>136</v>
      </c>
      <c r="H166" s="139">
        <v>81</v>
      </c>
      <c r="I166" s="140"/>
      <c r="J166" s="141">
        <f t="shared" si="10"/>
        <v>0</v>
      </c>
      <c r="K166" s="142"/>
      <c r="L166" s="28"/>
      <c r="M166" s="143" t="s">
        <v>1</v>
      </c>
      <c r="N166" s="144" t="s">
        <v>39</v>
      </c>
      <c r="P166" s="145">
        <f t="shared" si="11"/>
        <v>0</v>
      </c>
      <c r="Q166" s="145">
        <v>6.4050000000000001E-4</v>
      </c>
      <c r="R166" s="145">
        <f t="shared" si="12"/>
        <v>5.1880500000000003E-2</v>
      </c>
      <c r="S166" s="145">
        <v>0</v>
      </c>
      <c r="T166" s="146">
        <f t="shared" si="13"/>
        <v>0</v>
      </c>
      <c r="AR166" s="147" t="s">
        <v>124</v>
      </c>
      <c r="AT166" s="147" t="s">
        <v>120</v>
      </c>
      <c r="AU166" s="147" t="s">
        <v>125</v>
      </c>
      <c r="AY166" s="13" t="s">
        <v>118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125</v>
      </c>
      <c r="BK166" s="148">
        <f t="shared" si="19"/>
        <v>0</v>
      </c>
      <c r="BL166" s="13" t="s">
        <v>124</v>
      </c>
      <c r="BM166" s="147" t="s">
        <v>268</v>
      </c>
    </row>
    <row r="167" spans="2:65" s="1" customFormat="1" ht="24.15" customHeight="1">
      <c r="B167" s="28"/>
      <c r="C167" s="149" t="s">
        <v>269</v>
      </c>
      <c r="D167" s="149" t="s">
        <v>193</v>
      </c>
      <c r="E167" s="150" t="s">
        <v>270</v>
      </c>
      <c r="F167" s="151" t="s">
        <v>271</v>
      </c>
      <c r="G167" s="152" t="s">
        <v>136</v>
      </c>
      <c r="H167" s="153">
        <v>82.62</v>
      </c>
      <c r="I167" s="154"/>
      <c r="J167" s="155">
        <f t="shared" si="10"/>
        <v>0</v>
      </c>
      <c r="K167" s="156"/>
      <c r="L167" s="157"/>
      <c r="M167" s="158" t="s">
        <v>1</v>
      </c>
      <c r="N167" s="159" t="s">
        <v>39</v>
      </c>
      <c r="P167" s="145">
        <f t="shared" si="11"/>
        <v>0</v>
      </c>
      <c r="Q167" s="145">
        <v>5.2999999999999998E-4</v>
      </c>
      <c r="R167" s="145">
        <f t="shared" si="12"/>
        <v>4.3788600000000004E-2</v>
      </c>
      <c r="S167" s="145">
        <v>0</v>
      </c>
      <c r="T167" s="146">
        <f t="shared" si="13"/>
        <v>0</v>
      </c>
      <c r="AR167" s="147" t="s">
        <v>151</v>
      </c>
      <c r="AT167" s="147" t="s">
        <v>193</v>
      </c>
      <c r="AU167" s="147" t="s">
        <v>125</v>
      </c>
      <c r="AY167" s="13" t="s">
        <v>118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125</v>
      </c>
      <c r="BK167" s="148">
        <f t="shared" si="19"/>
        <v>0</v>
      </c>
      <c r="BL167" s="13" t="s">
        <v>124</v>
      </c>
      <c r="BM167" s="147" t="s">
        <v>272</v>
      </c>
    </row>
    <row r="168" spans="2:65" s="1" customFormat="1" ht="37.799999999999997" customHeight="1">
      <c r="B168" s="28"/>
      <c r="C168" s="135" t="s">
        <v>273</v>
      </c>
      <c r="D168" s="135" t="s">
        <v>120</v>
      </c>
      <c r="E168" s="136" t="s">
        <v>274</v>
      </c>
      <c r="F168" s="137" t="s">
        <v>275</v>
      </c>
      <c r="G168" s="138" t="s">
        <v>149</v>
      </c>
      <c r="H168" s="139">
        <v>17.492000000000001</v>
      </c>
      <c r="I168" s="140"/>
      <c r="J168" s="141">
        <f t="shared" si="10"/>
        <v>0</v>
      </c>
      <c r="K168" s="142"/>
      <c r="L168" s="28"/>
      <c r="M168" s="143" t="s">
        <v>1</v>
      </c>
      <c r="N168" s="144" t="s">
        <v>39</v>
      </c>
      <c r="P168" s="145">
        <f t="shared" si="11"/>
        <v>0</v>
      </c>
      <c r="Q168" s="145">
        <v>2.11709076</v>
      </c>
      <c r="R168" s="145">
        <f t="shared" si="12"/>
        <v>37.032151573920004</v>
      </c>
      <c r="S168" s="145">
        <v>0</v>
      </c>
      <c r="T168" s="146">
        <f t="shared" si="13"/>
        <v>0</v>
      </c>
      <c r="AR168" s="147" t="s">
        <v>124</v>
      </c>
      <c r="AT168" s="147" t="s">
        <v>120</v>
      </c>
      <c r="AU168" s="147" t="s">
        <v>125</v>
      </c>
      <c r="AY168" s="13" t="s">
        <v>118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125</v>
      </c>
      <c r="BK168" s="148">
        <f t="shared" si="19"/>
        <v>0</v>
      </c>
      <c r="BL168" s="13" t="s">
        <v>124</v>
      </c>
      <c r="BM168" s="147" t="s">
        <v>276</v>
      </c>
    </row>
    <row r="169" spans="2:65" s="1" customFormat="1" ht="24.15" customHeight="1">
      <c r="B169" s="28"/>
      <c r="C169" s="135" t="s">
        <v>277</v>
      </c>
      <c r="D169" s="135" t="s">
        <v>120</v>
      </c>
      <c r="E169" s="136" t="s">
        <v>278</v>
      </c>
      <c r="F169" s="137" t="s">
        <v>279</v>
      </c>
      <c r="G169" s="138" t="s">
        <v>149</v>
      </c>
      <c r="H169" s="139">
        <v>20.25</v>
      </c>
      <c r="I169" s="140"/>
      <c r="J169" s="141">
        <f t="shared" si="10"/>
        <v>0</v>
      </c>
      <c r="K169" s="142"/>
      <c r="L169" s="28"/>
      <c r="M169" s="143" t="s">
        <v>1</v>
      </c>
      <c r="N169" s="144" t="s">
        <v>39</v>
      </c>
      <c r="P169" s="145">
        <f t="shared" si="11"/>
        <v>0</v>
      </c>
      <c r="Q169" s="145">
        <v>2.2151342000000001</v>
      </c>
      <c r="R169" s="145">
        <f t="shared" si="12"/>
        <v>44.856467549999998</v>
      </c>
      <c r="S169" s="145">
        <v>0</v>
      </c>
      <c r="T169" s="146">
        <f t="shared" si="13"/>
        <v>0</v>
      </c>
      <c r="AR169" s="147" t="s">
        <v>124</v>
      </c>
      <c r="AT169" s="147" t="s">
        <v>120</v>
      </c>
      <c r="AU169" s="147" t="s">
        <v>125</v>
      </c>
      <c r="AY169" s="13" t="s">
        <v>118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125</v>
      </c>
      <c r="BK169" s="148">
        <f t="shared" si="19"/>
        <v>0</v>
      </c>
      <c r="BL169" s="13" t="s">
        <v>124</v>
      </c>
      <c r="BM169" s="147" t="s">
        <v>280</v>
      </c>
    </row>
    <row r="170" spans="2:65" s="1" customFormat="1" ht="16.5" customHeight="1">
      <c r="B170" s="28"/>
      <c r="C170" s="135" t="s">
        <v>281</v>
      </c>
      <c r="D170" s="135" t="s">
        <v>120</v>
      </c>
      <c r="E170" s="136" t="s">
        <v>282</v>
      </c>
      <c r="F170" s="137" t="s">
        <v>283</v>
      </c>
      <c r="G170" s="138" t="s">
        <v>186</v>
      </c>
      <c r="H170" s="139">
        <v>5.1680000000000001</v>
      </c>
      <c r="I170" s="140"/>
      <c r="J170" s="141">
        <f t="shared" si="10"/>
        <v>0</v>
      </c>
      <c r="K170" s="142"/>
      <c r="L170" s="28"/>
      <c r="M170" s="143" t="s">
        <v>1</v>
      </c>
      <c r="N170" s="144" t="s">
        <v>39</v>
      </c>
      <c r="P170" s="145">
        <f t="shared" si="11"/>
        <v>0</v>
      </c>
      <c r="Q170" s="145">
        <v>1.0189584899999999</v>
      </c>
      <c r="R170" s="145">
        <f t="shared" si="12"/>
        <v>5.2659774763199998</v>
      </c>
      <c r="S170" s="145">
        <v>0</v>
      </c>
      <c r="T170" s="146">
        <f t="shared" si="13"/>
        <v>0</v>
      </c>
      <c r="AR170" s="147" t="s">
        <v>124</v>
      </c>
      <c r="AT170" s="147" t="s">
        <v>120</v>
      </c>
      <c r="AU170" s="147" t="s">
        <v>125</v>
      </c>
      <c r="AY170" s="13" t="s">
        <v>118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125</v>
      </c>
      <c r="BK170" s="148">
        <f t="shared" si="19"/>
        <v>0</v>
      </c>
      <c r="BL170" s="13" t="s">
        <v>124</v>
      </c>
      <c r="BM170" s="147" t="s">
        <v>284</v>
      </c>
    </row>
    <row r="171" spans="2:65" s="1" customFormat="1" ht="37.799999999999997" customHeight="1">
      <c r="B171" s="28"/>
      <c r="C171" s="135" t="s">
        <v>285</v>
      </c>
      <c r="D171" s="135" t="s">
        <v>120</v>
      </c>
      <c r="E171" s="136" t="s">
        <v>286</v>
      </c>
      <c r="F171" s="137" t="s">
        <v>287</v>
      </c>
      <c r="G171" s="138" t="s">
        <v>186</v>
      </c>
      <c r="H171" s="139">
        <v>4.5</v>
      </c>
      <c r="I171" s="140"/>
      <c r="J171" s="141">
        <f t="shared" si="10"/>
        <v>0</v>
      </c>
      <c r="K171" s="142"/>
      <c r="L171" s="28"/>
      <c r="M171" s="143" t="s">
        <v>1</v>
      </c>
      <c r="N171" s="144" t="s">
        <v>39</v>
      </c>
      <c r="P171" s="145">
        <f t="shared" si="11"/>
        <v>0</v>
      </c>
      <c r="Q171" s="145">
        <v>1.002</v>
      </c>
      <c r="R171" s="145">
        <f t="shared" si="12"/>
        <v>4.5090000000000003</v>
      </c>
      <c r="S171" s="145">
        <v>0</v>
      </c>
      <c r="T171" s="146">
        <f t="shared" si="13"/>
        <v>0</v>
      </c>
      <c r="AR171" s="147" t="s">
        <v>124</v>
      </c>
      <c r="AT171" s="147" t="s">
        <v>120</v>
      </c>
      <c r="AU171" s="147" t="s">
        <v>125</v>
      </c>
      <c r="AY171" s="13" t="s">
        <v>118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125</v>
      </c>
      <c r="BK171" s="148">
        <f t="shared" si="19"/>
        <v>0</v>
      </c>
      <c r="BL171" s="13" t="s">
        <v>124</v>
      </c>
      <c r="BM171" s="147" t="s">
        <v>288</v>
      </c>
    </row>
    <row r="172" spans="2:65" s="1" customFormat="1" ht="33" customHeight="1">
      <c r="B172" s="28"/>
      <c r="C172" s="135" t="s">
        <v>289</v>
      </c>
      <c r="D172" s="135" t="s">
        <v>120</v>
      </c>
      <c r="E172" s="136" t="s">
        <v>290</v>
      </c>
      <c r="F172" s="137" t="s">
        <v>291</v>
      </c>
      <c r="G172" s="138" t="s">
        <v>123</v>
      </c>
      <c r="H172" s="139">
        <v>477.5</v>
      </c>
      <c r="I172" s="140"/>
      <c r="J172" s="141">
        <f t="shared" si="10"/>
        <v>0</v>
      </c>
      <c r="K172" s="142"/>
      <c r="L172" s="28"/>
      <c r="M172" s="143" t="s">
        <v>1</v>
      </c>
      <c r="N172" s="144" t="s">
        <v>39</v>
      </c>
      <c r="P172" s="145">
        <f t="shared" si="11"/>
        <v>0</v>
      </c>
      <c r="Q172" s="145">
        <v>3.3000000000000003E-5</v>
      </c>
      <c r="R172" s="145">
        <f t="shared" si="12"/>
        <v>1.5757500000000001E-2</v>
      </c>
      <c r="S172" s="145">
        <v>0</v>
      </c>
      <c r="T172" s="146">
        <f t="shared" si="13"/>
        <v>0</v>
      </c>
      <c r="AR172" s="147" t="s">
        <v>124</v>
      </c>
      <c r="AT172" s="147" t="s">
        <v>120</v>
      </c>
      <c r="AU172" s="147" t="s">
        <v>125</v>
      </c>
      <c r="AY172" s="13" t="s">
        <v>118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125</v>
      </c>
      <c r="BK172" s="148">
        <f t="shared" si="19"/>
        <v>0</v>
      </c>
      <c r="BL172" s="13" t="s">
        <v>124</v>
      </c>
      <c r="BM172" s="147" t="s">
        <v>292</v>
      </c>
    </row>
    <row r="173" spans="2:65" s="1" customFormat="1" ht="16.5" customHeight="1">
      <c r="B173" s="28"/>
      <c r="C173" s="149" t="s">
        <v>293</v>
      </c>
      <c r="D173" s="149" t="s">
        <v>193</v>
      </c>
      <c r="E173" s="150" t="s">
        <v>294</v>
      </c>
      <c r="F173" s="151" t="s">
        <v>295</v>
      </c>
      <c r="G173" s="152" t="s">
        <v>123</v>
      </c>
      <c r="H173" s="153">
        <v>487.05</v>
      </c>
      <c r="I173" s="154"/>
      <c r="J173" s="155">
        <f t="shared" si="10"/>
        <v>0</v>
      </c>
      <c r="K173" s="156"/>
      <c r="L173" s="157"/>
      <c r="M173" s="158" t="s">
        <v>1</v>
      </c>
      <c r="N173" s="159" t="s">
        <v>39</v>
      </c>
      <c r="P173" s="145">
        <f t="shared" si="11"/>
        <v>0</v>
      </c>
      <c r="Q173" s="145">
        <v>2.9999999999999997E-4</v>
      </c>
      <c r="R173" s="145">
        <f t="shared" si="12"/>
        <v>0.14611499999999999</v>
      </c>
      <c r="S173" s="145">
        <v>0</v>
      </c>
      <c r="T173" s="146">
        <f t="shared" si="13"/>
        <v>0</v>
      </c>
      <c r="AR173" s="147" t="s">
        <v>151</v>
      </c>
      <c r="AT173" s="147" t="s">
        <v>193</v>
      </c>
      <c r="AU173" s="147" t="s">
        <v>125</v>
      </c>
      <c r="AY173" s="13" t="s">
        <v>118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125</v>
      </c>
      <c r="BK173" s="148">
        <f t="shared" si="19"/>
        <v>0</v>
      </c>
      <c r="BL173" s="13" t="s">
        <v>124</v>
      </c>
      <c r="BM173" s="147" t="s">
        <v>296</v>
      </c>
    </row>
    <row r="174" spans="2:65" s="11" customFormat="1" ht="22.8" customHeight="1">
      <c r="B174" s="123"/>
      <c r="D174" s="124" t="s">
        <v>72</v>
      </c>
      <c r="E174" s="133" t="s">
        <v>130</v>
      </c>
      <c r="F174" s="133" t="s">
        <v>297</v>
      </c>
      <c r="I174" s="126"/>
      <c r="J174" s="134">
        <f>BK174</f>
        <v>0</v>
      </c>
      <c r="L174" s="123"/>
      <c r="M174" s="128"/>
      <c r="P174" s="129">
        <f>SUM(P175:P176)</f>
        <v>0</v>
      </c>
      <c r="R174" s="129">
        <f>SUM(R175:R176)</f>
        <v>1.4212899999999999</v>
      </c>
      <c r="T174" s="130">
        <f>SUM(T175:T176)</f>
        <v>0</v>
      </c>
      <c r="AR174" s="124" t="s">
        <v>13</v>
      </c>
      <c r="AT174" s="131" t="s">
        <v>72</v>
      </c>
      <c r="AU174" s="131" t="s">
        <v>13</v>
      </c>
      <c r="AY174" s="124" t="s">
        <v>118</v>
      </c>
      <c r="BK174" s="132">
        <f>SUM(BK175:BK176)</f>
        <v>0</v>
      </c>
    </row>
    <row r="175" spans="2:65" s="1" customFormat="1" ht="24.15" customHeight="1">
      <c r="B175" s="28"/>
      <c r="C175" s="135" t="s">
        <v>298</v>
      </c>
      <c r="D175" s="135" t="s">
        <v>120</v>
      </c>
      <c r="E175" s="136" t="s">
        <v>299</v>
      </c>
      <c r="F175" s="137" t="s">
        <v>300</v>
      </c>
      <c r="G175" s="138" t="s">
        <v>136</v>
      </c>
      <c r="H175" s="139">
        <v>33.799999999999997</v>
      </c>
      <c r="I175" s="140"/>
      <c r="J175" s="141">
        <f>ROUND(I175*H175,2)</f>
        <v>0</v>
      </c>
      <c r="K175" s="142"/>
      <c r="L175" s="28"/>
      <c r="M175" s="143" t="s">
        <v>1</v>
      </c>
      <c r="N175" s="144" t="s">
        <v>39</v>
      </c>
      <c r="P175" s="145">
        <f>O175*H175</f>
        <v>0</v>
      </c>
      <c r="Q175" s="145">
        <v>1.25E-3</v>
      </c>
      <c r="R175" s="145">
        <f>Q175*H175</f>
        <v>4.2249999999999996E-2</v>
      </c>
      <c r="S175" s="145">
        <v>0</v>
      </c>
      <c r="T175" s="146">
        <f>S175*H175</f>
        <v>0</v>
      </c>
      <c r="AR175" s="147" t="s">
        <v>124</v>
      </c>
      <c r="AT175" s="147" t="s">
        <v>120</v>
      </c>
      <c r="AU175" s="147" t="s">
        <v>125</v>
      </c>
      <c r="AY175" s="13" t="s">
        <v>118</v>
      </c>
      <c r="BE175" s="148">
        <f>IF(N175="základná",J175,0)</f>
        <v>0</v>
      </c>
      <c r="BF175" s="148">
        <f>IF(N175="znížená",J175,0)</f>
        <v>0</v>
      </c>
      <c r="BG175" s="148">
        <f>IF(N175="zákl. prenesená",J175,0)</f>
        <v>0</v>
      </c>
      <c r="BH175" s="148">
        <f>IF(N175="zníž. prenesená",J175,0)</f>
        <v>0</v>
      </c>
      <c r="BI175" s="148">
        <f>IF(N175="nulová",J175,0)</f>
        <v>0</v>
      </c>
      <c r="BJ175" s="13" t="s">
        <v>125</v>
      </c>
      <c r="BK175" s="148">
        <f>ROUND(I175*H175,2)</f>
        <v>0</v>
      </c>
      <c r="BL175" s="13" t="s">
        <v>124</v>
      </c>
      <c r="BM175" s="147" t="s">
        <v>301</v>
      </c>
    </row>
    <row r="176" spans="2:65" s="1" customFormat="1" ht="24.15" customHeight="1">
      <c r="B176" s="28"/>
      <c r="C176" s="149" t="s">
        <v>302</v>
      </c>
      <c r="D176" s="149" t="s">
        <v>193</v>
      </c>
      <c r="E176" s="150" t="s">
        <v>303</v>
      </c>
      <c r="F176" s="151" t="s">
        <v>304</v>
      </c>
      <c r="G176" s="152" t="s">
        <v>217</v>
      </c>
      <c r="H176" s="153">
        <v>68.951999999999998</v>
      </c>
      <c r="I176" s="154"/>
      <c r="J176" s="155">
        <f>ROUND(I176*H176,2)</f>
        <v>0</v>
      </c>
      <c r="K176" s="156"/>
      <c r="L176" s="157"/>
      <c r="M176" s="158" t="s">
        <v>1</v>
      </c>
      <c r="N176" s="159" t="s">
        <v>39</v>
      </c>
      <c r="P176" s="145">
        <f>O176*H176</f>
        <v>0</v>
      </c>
      <c r="Q176" s="145">
        <v>0.02</v>
      </c>
      <c r="R176" s="145">
        <f>Q176*H176</f>
        <v>1.37904</v>
      </c>
      <c r="S176" s="145">
        <v>0</v>
      </c>
      <c r="T176" s="146">
        <f>S176*H176</f>
        <v>0</v>
      </c>
      <c r="AR176" s="147" t="s">
        <v>151</v>
      </c>
      <c r="AT176" s="147" t="s">
        <v>193</v>
      </c>
      <c r="AU176" s="147" t="s">
        <v>125</v>
      </c>
      <c r="AY176" s="13" t="s">
        <v>118</v>
      </c>
      <c r="BE176" s="148">
        <f>IF(N176="základná",J176,0)</f>
        <v>0</v>
      </c>
      <c r="BF176" s="148">
        <f>IF(N176="znížená",J176,0)</f>
        <v>0</v>
      </c>
      <c r="BG176" s="148">
        <f>IF(N176="zákl. prenesená",J176,0)</f>
        <v>0</v>
      </c>
      <c r="BH176" s="148">
        <f>IF(N176="zníž. prenesená",J176,0)</f>
        <v>0</v>
      </c>
      <c r="BI176" s="148">
        <f>IF(N176="nulová",J176,0)</f>
        <v>0</v>
      </c>
      <c r="BJ176" s="13" t="s">
        <v>125</v>
      </c>
      <c r="BK176" s="148">
        <f>ROUND(I176*H176,2)</f>
        <v>0</v>
      </c>
      <c r="BL176" s="13" t="s">
        <v>124</v>
      </c>
      <c r="BM176" s="147" t="s">
        <v>305</v>
      </c>
    </row>
    <row r="177" spans="2:65" s="11" customFormat="1" ht="22.8" customHeight="1">
      <c r="B177" s="123"/>
      <c r="D177" s="124" t="s">
        <v>72</v>
      </c>
      <c r="E177" s="133" t="s">
        <v>124</v>
      </c>
      <c r="F177" s="133" t="s">
        <v>306</v>
      </c>
      <c r="I177" s="126"/>
      <c r="J177" s="134">
        <f>BK177</f>
        <v>0</v>
      </c>
      <c r="L177" s="123"/>
      <c r="M177" s="128"/>
      <c r="P177" s="129">
        <f>P178</f>
        <v>0</v>
      </c>
      <c r="R177" s="129">
        <f>R178</f>
        <v>43.412079200000001</v>
      </c>
      <c r="T177" s="130">
        <f>T178</f>
        <v>0</v>
      </c>
      <c r="AR177" s="124" t="s">
        <v>13</v>
      </c>
      <c r="AT177" s="131" t="s">
        <v>72</v>
      </c>
      <c r="AU177" s="131" t="s">
        <v>13</v>
      </c>
      <c r="AY177" s="124" t="s">
        <v>118</v>
      </c>
      <c r="BK177" s="132">
        <f>BK178</f>
        <v>0</v>
      </c>
    </row>
    <row r="178" spans="2:65" s="1" customFormat="1" ht="37.799999999999997" customHeight="1">
      <c r="B178" s="28"/>
      <c r="C178" s="135" t="s">
        <v>307</v>
      </c>
      <c r="D178" s="135" t="s">
        <v>120</v>
      </c>
      <c r="E178" s="136" t="s">
        <v>308</v>
      </c>
      <c r="F178" s="137" t="s">
        <v>309</v>
      </c>
      <c r="G178" s="138" t="s">
        <v>149</v>
      </c>
      <c r="H178" s="139">
        <v>22.96</v>
      </c>
      <c r="I178" s="140"/>
      <c r="J178" s="141">
        <f>ROUND(I178*H178,2)</f>
        <v>0</v>
      </c>
      <c r="K178" s="142"/>
      <c r="L178" s="28"/>
      <c r="M178" s="143" t="s">
        <v>1</v>
      </c>
      <c r="N178" s="144" t="s">
        <v>39</v>
      </c>
      <c r="P178" s="145">
        <f>O178*H178</f>
        <v>0</v>
      </c>
      <c r="Q178" s="145">
        <v>1.8907700000000001</v>
      </c>
      <c r="R178" s="145">
        <f>Q178*H178</f>
        <v>43.412079200000001</v>
      </c>
      <c r="S178" s="145">
        <v>0</v>
      </c>
      <c r="T178" s="146">
        <f>S178*H178</f>
        <v>0</v>
      </c>
      <c r="AR178" s="147" t="s">
        <v>124</v>
      </c>
      <c r="AT178" s="147" t="s">
        <v>120</v>
      </c>
      <c r="AU178" s="147" t="s">
        <v>125</v>
      </c>
      <c r="AY178" s="13" t="s">
        <v>118</v>
      </c>
      <c r="BE178" s="148">
        <f>IF(N178="základná",J178,0)</f>
        <v>0</v>
      </c>
      <c r="BF178" s="148">
        <f>IF(N178="znížená",J178,0)</f>
        <v>0</v>
      </c>
      <c r="BG178" s="148">
        <f>IF(N178="zákl. prenesená",J178,0)</f>
        <v>0</v>
      </c>
      <c r="BH178" s="148">
        <f>IF(N178="zníž. prenesená",J178,0)</f>
        <v>0</v>
      </c>
      <c r="BI178" s="148">
        <f>IF(N178="nulová",J178,0)</f>
        <v>0</v>
      </c>
      <c r="BJ178" s="13" t="s">
        <v>125</v>
      </c>
      <c r="BK178" s="148">
        <f>ROUND(I178*H178,2)</f>
        <v>0</v>
      </c>
      <c r="BL178" s="13" t="s">
        <v>124</v>
      </c>
      <c r="BM178" s="147" t="s">
        <v>310</v>
      </c>
    </row>
    <row r="179" spans="2:65" s="11" customFormat="1" ht="22.8" customHeight="1">
      <c r="B179" s="123"/>
      <c r="D179" s="124" t="s">
        <v>72</v>
      </c>
      <c r="E179" s="133" t="s">
        <v>138</v>
      </c>
      <c r="F179" s="133" t="s">
        <v>311</v>
      </c>
      <c r="I179" s="126"/>
      <c r="J179" s="134">
        <f>BK179</f>
        <v>0</v>
      </c>
      <c r="L179" s="123"/>
      <c r="M179" s="128"/>
      <c r="P179" s="129">
        <f>SUM(P180:P197)</f>
        <v>0</v>
      </c>
      <c r="R179" s="129">
        <f>SUM(R180:R197)</f>
        <v>1438.8111130625002</v>
      </c>
      <c r="T179" s="130">
        <f>SUM(T180:T197)</f>
        <v>0</v>
      </c>
      <c r="AR179" s="124" t="s">
        <v>13</v>
      </c>
      <c r="AT179" s="131" t="s">
        <v>72</v>
      </c>
      <c r="AU179" s="131" t="s">
        <v>13</v>
      </c>
      <c r="AY179" s="124" t="s">
        <v>118</v>
      </c>
      <c r="BK179" s="132">
        <f>SUM(BK180:BK197)</f>
        <v>0</v>
      </c>
    </row>
    <row r="180" spans="2:65" s="1" customFormat="1" ht="33" customHeight="1">
      <c r="B180" s="28"/>
      <c r="C180" s="135" t="s">
        <v>312</v>
      </c>
      <c r="D180" s="135" t="s">
        <v>120</v>
      </c>
      <c r="E180" s="136" t="s">
        <v>313</v>
      </c>
      <c r="F180" s="137" t="s">
        <v>314</v>
      </c>
      <c r="G180" s="138" t="s">
        <v>123</v>
      </c>
      <c r="H180" s="139">
        <v>8.5</v>
      </c>
      <c r="I180" s="140"/>
      <c r="J180" s="141">
        <f t="shared" ref="J180:J197" si="20">ROUND(I180*H180,2)</f>
        <v>0</v>
      </c>
      <c r="K180" s="142"/>
      <c r="L180" s="28"/>
      <c r="M180" s="143" t="s">
        <v>1</v>
      </c>
      <c r="N180" s="144" t="s">
        <v>39</v>
      </c>
      <c r="P180" s="145">
        <f t="shared" ref="P180:P197" si="21">O180*H180</f>
        <v>0</v>
      </c>
      <c r="Q180" s="145">
        <v>0.30360999999999999</v>
      </c>
      <c r="R180" s="145">
        <f t="shared" ref="R180:R197" si="22">Q180*H180</f>
        <v>2.5806849999999999</v>
      </c>
      <c r="S180" s="145">
        <v>0</v>
      </c>
      <c r="T180" s="146">
        <f t="shared" ref="T180:T197" si="23">S180*H180</f>
        <v>0</v>
      </c>
      <c r="AR180" s="147" t="s">
        <v>124</v>
      </c>
      <c r="AT180" s="147" t="s">
        <v>120</v>
      </c>
      <c r="AU180" s="147" t="s">
        <v>125</v>
      </c>
      <c r="AY180" s="13" t="s">
        <v>118</v>
      </c>
      <c r="BE180" s="148">
        <f t="shared" ref="BE180:BE197" si="24">IF(N180="základná",J180,0)</f>
        <v>0</v>
      </c>
      <c r="BF180" s="148">
        <f t="shared" ref="BF180:BF197" si="25">IF(N180="znížená",J180,0)</f>
        <v>0</v>
      </c>
      <c r="BG180" s="148">
        <f t="shared" ref="BG180:BG197" si="26">IF(N180="zákl. prenesená",J180,0)</f>
        <v>0</v>
      </c>
      <c r="BH180" s="148">
        <f t="shared" ref="BH180:BH197" si="27">IF(N180="zníž. prenesená",J180,0)</f>
        <v>0</v>
      </c>
      <c r="BI180" s="148">
        <f t="shared" ref="BI180:BI197" si="28">IF(N180="nulová",J180,0)</f>
        <v>0</v>
      </c>
      <c r="BJ180" s="13" t="s">
        <v>125</v>
      </c>
      <c r="BK180" s="148">
        <f t="shared" ref="BK180:BK197" si="29">ROUND(I180*H180,2)</f>
        <v>0</v>
      </c>
      <c r="BL180" s="13" t="s">
        <v>124</v>
      </c>
      <c r="BM180" s="147" t="s">
        <v>315</v>
      </c>
    </row>
    <row r="181" spans="2:65" s="1" customFormat="1" ht="24.15" customHeight="1">
      <c r="B181" s="28"/>
      <c r="C181" s="135" t="s">
        <v>316</v>
      </c>
      <c r="D181" s="135" t="s">
        <v>120</v>
      </c>
      <c r="E181" s="136" t="s">
        <v>317</v>
      </c>
      <c r="F181" s="137" t="s">
        <v>318</v>
      </c>
      <c r="G181" s="138" t="s">
        <v>123</v>
      </c>
      <c r="H181" s="139">
        <v>121.8</v>
      </c>
      <c r="I181" s="140"/>
      <c r="J181" s="141">
        <f t="shared" si="20"/>
        <v>0</v>
      </c>
      <c r="K181" s="142"/>
      <c r="L181" s="28"/>
      <c r="M181" s="143" t="s">
        <v>1</v>
      </c>
      <c r="N181" s="144" t="s">
        <v>39</v>
      </c>
      <c r="P181" s="145">
        <f t="shared" si="21"/>
        <v>0</v>
      </c>
      <c r="Q181" s="145">
        <v>8.0030000000000004E-2</v>
      </c>
      <c r="R181" s="145">
        <f t="shared" si="22"/>
        <v>9.7476540000000007</v>
      </c>
      <c r="S181" s="145">
        <v>0</v>
      </c>
      <c r="T181" s="146">
        <f t="shared" si="23"/>
        <v>0</v>
      </c>
      <c r="AR181" s="147" t="s">
        <v>124</v>
      </c>
      <c r="AT181" s="147" t="s">
        <v>120</v>
      </c>
      <c r="AU181" s="147" t="s">
        <v>125</v>
      </c>
      <c r="AY181" s="13" t="s">
        <v>118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3" t="s">
        <v>125</v>
      </c>
      <c r="BK181" s="148">
        <f t="shared" si="29"/>
        <v>0</v>
      </c>
      <c r="BL181" s="13" t="s">
        <v>124</v>
      </c>
      <c r="BM181" s="147" t="s">
        <v>319</v>
      </c>
    </row>
    <row r="182" spans="2:65" s="1" customFormat="1" ht="24.15" customHeight="1">
      <c r="B182" s="28"/>
      <c r="C182" s="135" t="s">
        <v>320</v>
      </c>
      <c r="D182" s="135" t="s">
        <v>120</v>
      </c>
      <c r="E182" s="136" t="s">
        <v>321</v>
      </c>
      <c r="F182" s="137" t="s">
        <v>322</v>
      </c>
      <c r="G182" s="138" t="s">
        <v>123</v>
      </c>
      <c r="H182" s="139">
        <v>8.9250000000000007</v>
      </c>
      <c r="I182" s="140"/>
      <c r="J182" s="141">
        <f t="shared" si="20"/>
        <v>0</v>
      </c>
      <c r="K182" s="142"/>
      <c r="L182" s="28"/>
      <c r="M182" s="143" t="s">
        <v>1</v>
      </c>
      <c r="N182" s="144" t="s">
        <v>39</v>
      </c>
      <c r="P182" s="145">
        <f t="shared" si="21"/>
        <v>0</v>
      </c>
      <c r="Q182" s="145">
        <v>0.27994000000000002</v>
      </c>
      <c r="R182" s="145">
        <f t="shared" si="22"/>
        <v>2.4984645000000003</v>
      </c>
      <c r="S182" s="145">
        <v>0</v>
      </c>
      <c r="T182" s="146">
        <f t="shared" si="23"/>
        <v>0</v>
      </c>
      <c r="AR182" s="147" t="s">
        <v>124</v>
      </c>
      <c r="AT182" s="147" t="s">
        <v>120</v>
      </c>
      <c r="AU182" s="147" t="s">
        <v>125</v>
      </c>
      <c r="AY182" s="13" t="s">
        <v>118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3" t="s">
        <v>125</v>
      </c>
      <c r="BK182" s="148">
        <f t="shared" si="29"/>
        <v>0</v>
      </c>
      <c r="BL182" s="13" t="s">
        <v>124</v>
      </c>
      <c r="BM182" s="147" t="s">
        <v>323</v>
      </c>
    </row>
    <row r="183" spans="2:65" s="1" customFormat="1" ht="24.15" customHeight="1">
      <c r="B183" s="28"/>
      <c r="C183" s="135" t="s">
        <v>324</v>
      </c>
      <c r="D183" s="135" t="s">
        <v>120</v>
      </c>
      <c r="E183" s="136" t="s">
        <v>325</v>
      </c>
      <c r="F183" s="137" t="s">
        <v>326</v>
      </c>
      <c r="G183" s="138" t="s">
        <v>123</v>
      </c>
      <c r="H183" s="139">
        <v>121.8</v>
      </c>
      <c r="I183" s="140"/>
      <c r="J183" s="141">
        <f t="shared" si="20"/>
        <v>0</v>
      </c>
      <c r="K183" s="142"/>
      <c r="L183" s="28"/>
      <c r="M183" s="143" t="s">
        <v>1</v>
      </c>
      <c r="N183" s="144" t="s">
        <v>39</v>
      </c>
      <c r="P183" s="145">
        <f t="shared" si="21"/>
        <v>0</v>
      </c>
      <c r="Q183" s="145">
        <v>0.29810999999999999</v>
      </c>
      <c r="R183" s="145">
        <f t="shared" si="22"/>
        <v>36.309798000000001</v>
      </c>
      <c r="S183" s="145">
        <v>0</v>
      </c>
      <c r="T183" s="146">
        <f t="shared" si="23"/>
        <v>0</v>
      </c>
      <c r="AR183" s="147" t="s">
        <v>124</v>
      </c>
      <c r="AT183" s="147" t="s">
        <v>120</v>
      </c>
      <c r="AU183" s="147" t="s">
        <v>125</v>
      </c>
      <c r="AY183" s="13" t="s">
        <v>118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3" t="s">
        <v>125</v>
      </c>
      <c r="BK183" s="148">
        <f t="shared" si="29"/>
        <v>0</v>
      </c>
      <c r="BL183" s="13" t="s">
        <v>124</v>
      </c>
      <c r="BM183" s="147" t="s">
        <v>327</v>
      </c>
    </row>
    <row r="184" spans="2:65" s="1" customFormat="1" ht="24.15" customHeight="1">
      <c r="B184" s="28"/>
      <c r="C184" s="135" t="s">
        <v>328</v>
      </c>
      <c r="D184" s="135" t="s">
        <v>120</v>
      </c>
      <c r="E184" s="136" t="s">
        <v>329</v>
      </c>
      <c r="F184" s="137" t="s">
        <v>330</v>
      </c>
      <c r="G184" s="138" t="s">
        <v>123</v>
      </c>
      <c r="H184" s="139">
        <v>197.4</v>
      </c>
      <c r="I184" s="140"/>
      <c r="J184" s="141">
        <f t="shared" si="20"/>
        <v>0</v>
      </c>
      <c r="K184" s="142"/>
      <c r="L184" s="28"/>
      <c r="M184" s="143" t="s">
        <v>1</v>
      </c>
      <c r="N184" s="144" t="s">
        <v>39</v>
      </c>
      <c r="P184" s="145">
        <f t="shared" si="21"/>
        <v>0</v>
      </c>
      <c r="Q184" s="145">
        <v>0.37080000000000002</v>
      </c>
      <c r="R184" s="145">
        <f t="shared" si="22"/>
        <v>73.195920000000001</v>
      </c>
      <c r="S184" s="145">
        <v>0</v>
      </c>
      <c r="T184" s="146">
        <f t="shared" si="23"/>
        <v>0</v>
      </c>
      <c r="AR184" s="147" t="s">
        <v>124</v>
      </c>
      <c r="AT184" s="147" t="s">
        <v>120</v>
      </c>
      <c r="AU184" s="147" t="s">
        <v>125</v>
      </c>
      <c r="AY184" s="13" t="s">
        <v>118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3" t="s">
        <v>125</v>
      </c>
      <c r="BK184" s="148">
        <f t="shared" si="29"/>
        <v>0</v>
      </c>
      <c r="BL184" s="13" t="s">
        <v>124</v>
      </c>
      <c r="BM184" s="147" t="s">
        <v>331</v>
      </c>
    </row>
    <row r="185" spans="2:65" s="1" customFormat="1" ht="24.15" customHeight="1">
      <c r="B185" s="28"/>
      <c r="C185" s="135" t="s">
        <v>332</v>
      </c>
      <c r="D185" s="135" t="s">
        <v>120</v>
      </c>
      <c r="E185" s="136" t="s">
        <v>333</v>
      </c>
      <c r="F185" s="137" t="s">
        <v>334</v>
      </c>
      <c r="G185" s="138" t="s">
        <v>123</v>
      </c>
      <c r="H185" s="139">
        <v>231</v>
      </c>
      <c r="I185" s="140"/>
      <c r="J185" s="141">
        <f t="shared" si="20"/>
        <v>0</v>
      </c>
      <c r="K185" s="142"/>
      <c r="L185" s="28"/>
      <c r="M185" s="143" t="s">
        <v>1</v>
      </c>
      <c r="N185" s="144" t="s">
        <v>39</v>
      </c>
      <c r="P185" s="145">
        <f t="shared" si="21"/>
        <v>0</v>
      </c>
      <c r="Q185" s="145">
        <v>0.46166000000000001</v>
      </c>
      <c r="R185" s="145">
        <f t="shared" si="22"/>
        <v>106.64346</v>
      </c>
      <c r="S185" s="145">
        <v>0</v>
      </c>
      <c r="T185" s="146">
        <f t="shared" si="23"/>
        <v>0</v>
      </c>
      <c r="AR185" s="147" t="s">
        <v>124</v>
      </c>
      <c r="AT185" s="147" t="s">
        <v>120</v>
      </c>
      <c r="AU185" s="147" t="s">
        <v>125</v>
      </c>
      <c r="AY185" s="13" t="s">
        <v>118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3" t="s">
        <v>125</v>
      </c>
      <c r="BK185" s="148">
        <f t="shared" si="29"/>
        <v>0</v>
      </c>
      <c r="BL185" s="13" t="s">
        <v>124</v>
      </c>
      <c r="BM185" s="147" t="s">
        <v>335</v>
      </c>
    </row>
    <row r="186" spans="2:65" s="1" customFormat="1" ht="24.15" customHeight="1">
      <c r="B186" s="28"/>
      <c r="C186" s="135" t="s">
        <v>336</v>
      </c>
      <c r="D186" s="135" t="s">
        <v>120</v>
      </c>
      <c r="E186" s="136" t="s">
        <v>333</v>
      </c>
      <c r="F186" s="137" t="s">
        <v>334</v>
      </c>
      <c r="G186" s="138" t="s">
        <v>123</v>
      </c>
      <c r="H186" s="139">
        <v>880.95</v>
      </c>
      <c r="I186" s="140"/>
      <c r="J186" s="141">
        <f t="shared" si="20"/>
        <v>0</v>
      </c>
      <c r="K186" s="142"/>
      <c r="L186" s="28"/>
      <c r="M186" s="143" t="s">
        <v>1</v>
      </c>
      <c r="N186" s="144" t="s">
        <v>39</v>
      </c>
      <c r="P186" s="145">
        <f t="shared" si="21"/>
        <v>0</v>
      </c>
      <c r="Q186" s="145">
        <v>0.46166000000000001</v>
      </c>
      <c r="R186" s="145">
        <f t="shared" si="22"/>
        <v>406.69937700000003</v>
      </c>
      <c r="S186" s="145">
        <v>0</v>
      </c>
      <c r="T186" s="146">
        <f t="shared" si="23"/>
        <v>0</v>
      </c>
      <c r="AR186" s="147" t="s">
        <v>124</v>
      </c>
      <c r="AT186" s="147" t="s">
        <v>120</v>
      </c>
      <c r="AU186" s="147" t="s">
        <v>125</v>
      </c>
      <c r="AY186" s="13" t="s">
        <v>118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3" t="s">
        <v>125</v>
      </c>
      <c r="BK186" s="148">
        <f t="shared" si="29"/>
        <v>0</v>
      </c>
      <c r="BL186" s="13" t="s">
        <v>124</v>
      </c>
      <c r="BM186" s="147" t="s">
        <v>337</v>
      </c>
    </row>
    <row r="187" spans="2:65" s="1" customFormat="1" ht="37.799999999999997" customHeight="1">
      <c r="B187" s="28"/>
      <c r="C187" s="135" t="s">
        <v>338</v>
      </c>
      <c r="D187" s="135" t="s">
        <v>120</v>
      </c>
      <c r="E187" s="136" t="s">
        <v>339</v>
      </c>
      <c r="F187" s="137" t="s">
        <v>340</v>
      </c>
      <c r="G187" s="138" t="s">
        <v>123</v>
      </c>
      <c r="H187" s="139">
        <v>319.2</v>
      </c>
      <c r="I187" s="140"/>
      <c r="J187" s="141">
        <f t="shared" si="20"/>
        <v>0</v>
      </c>
      <c r="K187" s="142"/>
      <c r="L187" s="28"/>
      <c r="M187" s="143" t="s">
        <v>1</v>
      </c>
      <c r="N187" s="144" t="s">
        <v>39</v>
      </c>
      <c r="P187" s="145">
        <f t="shared" si="21"/>
        <v>0</v>
      </c>
      <c r="Q187" s="145">
        <v>0.28731066</v>
      </c>
      <c r="R187" s="145">
        <f t="shared" si="22"/>
        <v>91.70956267199999</v>
      </c>
      <c r="S187" s="145">
        <v>0</v>
      </c>
      <c r="T187" s="146">
        <f t="shared" si="23"/>
        <v>0</v>
      </c>
      <c r="AR187" s="147" t="s">
        <v>124</v>
      </c>
      <c r="AT187" s="147" t="s">
        <v>120</v>
      </c>
      <c r="AU187" s="147" t="s">
        <v>125</v>
      </c>
      <c r="AY187" s="13" t="s">
        <v>118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125</v>
      </c>
      <c r="BK187" s="148">
        <f t="shared" si="29"/>
        <v>0</v>
      </c>
      <c r="BL187" s="13" t="s">
        <v>124</v>
      </c>
      <c r="BM187" s="147" t="s">
        <v>341</v>
      </c>
    </row>
    <row r="188" spans="2:65" s="1" customFormat="1" ht="37.799999999999997" customHeight="1">
      <c r="B188" s="28"/>
      <c r="C188" s="135" t="s">
        <v>342</v>
      </c>
      <c r="D188" s="135" t="s">
        <v>120</v>
      </c>
      <c r="E188" s="136" t="s">
        <v>343</v>
      </c>
      <c r="F188" s="137" t="s">
        <v>344</v>
      </c>
      <c r="G188" s="138" t="s">
        <v>123</v>
      </c>
      <c r="H188" s="139">
        <v>880.95</v>
      </c>
      <c r="I188" s="140"/>
      <c r="J188" s="141">
        <f t="shared" si="20"/>
        <v>0</v>
      </c>
      <c r="K188" s="142"/>
      <c r="L188" s="28"/>
      <c r="M188" s="143" t="s">
        <v>1</v>
      </c>
      <c r="N188" s="144" t="s">
        <v>39</v>
      </c>
      <c r="P188" s="145">
        <f t="shared" si="21"/>
        <v>0</v>
      </c>
      <c r="Q188" s="145">
        <v>0.43096599000000002</v>
      </c>
      <c r="R188" s="145">
        <f t="shared" si="22"/>
        <v>379.65948889050003</v>
      </c>
      <c r="S188" s="145">
        <v>0</v>
      </c>
      <c r="T188" s="146">
        <f t="shared" si="23"/>
        <v>0</v>
      </c>
      <c r="AR188" s="147" t="s">
        <v>124</v>
      </c>
      <c r="AT188" s="147" t="s">
        <v>120</v>
      </c>
      <c r="AU188" s="147" t="s">
        <v>125</v>
      </c>
      <c r="AY188" s="13" t="s">
        <v>118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125</v>
      </c>
      <c r="BK188" s="148">
        <f t="shared" si="29"/>
        <v>0</v>
      </c>
      <c r="BL188" s="13" t="s">
        <v>124</v>
      </c>
      <c r="BM188" s="147" t="s">
        <v>345</v>
      </c>
    </row>
    <row r="189" spans="2:65" s="1" customFormat="1" ht="33" customHeight="1">
      <c r="B189" s="28"/>
      <c r="C189" s="135" t="s">
        <v>346</v>
      </c>
      <c r="D189" s="135" t="s">
        <v>120</v>
      </c>
      <c r="E189" s="136" t="s">
        <v>347</v>
      </c>
      <c r="F189" s="137" t="s">
        <v>348</v>
      </c>
      <c r="G189" s="138" t="s">
        <v>123</v>
      </c>
      <c r="H189" s="139">
        <v>1959.3</v>
      </c>
      <c r="I189" s="140"/>
      <c r="J189" s="141">
        <f t="shared" si="20"/>
        <v>0</v>
      </c>
      <c r="K189" s="142"/>
      <c r="L189" s="28"/>
      <c r="M189" s="143" t="s">
        <v>1</v>
      </c>
      <c r="N189" s="144" t="s">
        <v>39</v>
      </c>
      <c r="P189" s="145">
        <f t="shared" si="21"/>
        <v>0</v>
      </c>
      <c r="Q189" s="145">
        <v>7.1000000000000002E-4</v>
      </c>
      <c r="R189" s="145">
        <f t="shared" si="22"/>
        <v>1.391103</v>
      </c>
      <c r="S189" s="145">
        <v>0</v>
      </c>
      <c r="T189" s="146">
        <f t="shared" si="23"/>
        <v>0</v>
      </c>
      <c r="AR189" s="147" t="s">
        <v>124</v>
      </c>
      <c r="AT189" s="147" t="s">
        <v>120</v>
      </c>
      <c r="AU189" s="147" t="s">
        <v>125</v>
      </c>
      <c r="AY189" s="13" t="s">
        <v>118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125</v>
      </c>
      <c r="BK189" s="148">
        <f t="shared" si="29"/>
        <v>0</v>
      </c>
      <c r="BL189" s="13" t="s">
        <v>124</v>
      </c>
      <c r="BM189" s="147" t="s">
        <v>349</v>
      </c>
    </row>
    <row r="190" spans="2:65" s="1" customFormat="1" ht="33" customHeight="1">
      <c r="B190" s="28"/>
      <c r="C190" s="135" t="s">
        <v>350</v>
      </c>
      <c r="D190" s="135" t="s">
        <v>120</v>
      </c>
      <c r="E190" s="136" t="s">
        <v>351</v>
      </c>
      <c r="F190" s="137" t="s">
        <v>352</v>
      </c>
      <c r="G190" s="138" t="s">
        <v>123</v>
      </c>
      <c r="H190" s="139">
        <v>188</v>
      </c>
      <c r="I190" s="140"/>
      <c r="J190" s="141">
        <f t="shared" si="20"/>
        <v>0</v>
      </c>
      <c r="K190" s="142"/>
      <c r="L190" s="28"/>
      <c r="M190" s="143" t="s">
        <v>1</v>
      </c>
      <c r="N190" s="144" t="s">
        <v>39</v>
      </c>
      <c r="P190" s="145">
        <f t="shared" si="21"/>
        <v>0</v>
      </c>
      <c r="Q190" s="145">
        <v>7.7799999999999994E-2</v>
      </c>
      <c r="R190" s="145">
        <f t="shared" si="22"/>
        <v>14.626399999999999</v>
      </c>
      <c r="S190" s="145">
        <v>0</v>
      </c>
      <c r="T190" s="146">
        <f t="shared" si="23"/>
        <v>0</v>
      </c>
      <c r="AR190" s="147" t="s">
        <v>124</v>
      </c>
      <c r="AT190" s="147" t="s">
        <v>120</v>
      </c>
      <c r="AU190" s="147" t="s">
        <v>125</v>
      </c>
      <c r="AY190" s="13" t="s">
        <v>118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125</v>
      </c>
      <c r="BK190" s="148">
        <f t="shared" si="29"/>
        <v>0</v>
      </c>
      <c r="BL190" s="13" t="s">
        <v>124</v>
      </c>
      <c r="BM190" s="147" t="s">
        <v>353</v>
      </c>
    </row>
    <row r="191" spans="2:65" s="1" customFormat="1" ht="33" customHeight="1">
      <c r="B191" s="28"/>
      <c r="C191" s="135" t="s">
        <v>354</v>
      </c>
      <c r="D191" s="135" t="s">
        <v>120</v>
      </c>
      <c r="E191" s="136" t="s">
        <v>355</v>
      </c>
      <c r="F191" s="137" t="s">
        <v>356</v>
      </c>
      <c r="G191" s="138" t="s">
        <v>123</v>
      </c>
      <c r="H191" s="139">
        <v>188</v>
      </c>
      <c r="I191" s="140"/>
      <c r="J191" s="141">
        <f t="shared" si="20"/>
        <v>0</v>
      </c>
      <c r="K191" s="142"/>
      <c r="L191" s="28"/>
      <c r="M191" s="143" t="s">
        <v>1</v>
      </c>
      <c r="N191" s="144" t="s">
        <v>39</v>
      </c>
      <c r="P191" s="145">
        <f t="shared" si="21"/>
        <v>0</v>
      </c>
      <c r="Q191" s="145">
        <v>0.12966</v>
      </c>
      <c r="R191" s="145">
        <f t="shared" si="22"/>
        <v>24.376079999999998</v>
      </c>
      <c r="S191" s="145">
        <v>0</v>
      </c>
      <c r="T191" s="146">
        <f t="shared" si="23"/>
        <v>0</v>
      </c>
      <c r="AR191" s="147" t="s">
        <v>124</v>
      </c>
      <c r="AT191" s="147" t="s">
        <v>120</v>
      </c>
      <c r="AU191" s="147" t="s">
        <v>125</v>
      </c>
      <c r="AY191" s="13" t="s">
        <v>118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125</v>
      </c>
      <c r="BK191" s="148">
        <f t="shared" si="29"/>
        <v>0</v>
      </c>
      <c r="BL191" s="13" t="s">
        <v>124</v>
      </c>
      <c r="BM191" s="147" t="s">
        <v>357</v>
      </c>
    </row>
    <row r="192" spans="2:65" s="1" customFormat="1" ht="33" customHeight="1">
      <c r="B192" s="28"/>
      <c r="C192" s="135" t="s">
        <v>358</v>
      </c>
      <c r="D192" s="135" t="s">
        <v>120</v>
      </c>
      <c r="E192" s="136" t="s">
        <v>359</v>
      </c>
      <c r="F192" s="137" t="s">
        <v>360</v>
      </c>
      <c r="G192" s="138" t="s">
        <v>123</v>
      </c>
      <c r="H192" s="139">
        <v>839</v>
      </c>
      <c r="I192" s="140"/>
      <c r="J192" s="141">
        <f t="shared" si="20"/>
        <v>0</v>
      </c>
      <c r="K192" s="142"/>
      <c r="L192" s="28"/>
      <c r="M192" s="143" t="s">
        <v>1</v>
      </c>
      <c r="N192" s="144" t="s">
        <v>39</v>
      </c>
      <c r="P192" s="145">
        <f t="shared" si="21"/>
        <v>0</v>
      </c>
      <c r="Q192" s="145">
        <v>0.12966</v>
      </c>
      <c r="R192" s="145">
        <f t="shared" si="22"/>
        <v>108.78474</v>
      </c>
      <c r="S192" s="145">
        <v>0</v>
      </c>
      <c r="T192" s="146">
        <f t="shared" si="23"/>
        <v>0</v>
      </c>
      <c r="AR192" s="147" t="s">
        <v>124</v>
      </c>
      <c r="AT192" s="147" t="s">
        <v>120</v>
      </c>
      <c r="AU192" s="147" t="s">
        <v>125</v>
      </c>
      <c r="AY192" s="13" t="s">
        <v>118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125</v>
      </c>
      <c r="BK192" s="148">
        <f t="shared" si="29"/>
        <v>0</v>
      </c>
      <c r="BL192" s="13" t="s">
        <v>124</v>
      </c>
      <c r="BM192" s="147" t="s">
        <v>361</v>
      </c>
    </row>
    <row r="193" spans="2:65" s="1" customFormat="1" ht="37.799999999999997" customHeight="1">
      <c r="B193" s="28"/>
      <c r="C193" s="135" t="s">
        <v>362</v>
      </c>
      <c r="D193" s="135" t="s">
        <v>120</v>
      </c>
      <c r="E193" s="136" t="s">
        <v>363</v>
      </c>
      <c r="F193" s="137" t="s">
        <v>364</v>
      </c>
      <c r="G193" s="138" t="s">
        <v>123</v>
      </c>
      <c r="H193" s="139">
        <v>839</v>
      </c>
      <c r="I193" s="140"/>
      <c r="J193" s="141">
        <f t="shared" si="20"/>
        <v>0</v>
      </c>
      <c r="K193" s="142"/>
      <c r="L193" s="28"/>
      <c r="M193" s="143" t="s">
        <v>1</v>
      </c>
      <c r="N193" s="144" t="s">
        <v>39</v>
      </c>
      <c r="P193" s="145">
        <f t="shared" si="21"/>
        <v>0</v>
      </c>
      <c r="Q193" s="145">
        <v>0.18151999999999999</v>
      </c>
      <c r="R193" s="145">
        <f t="shared" si="22"/>
        <v>152.29527999999999</v>
      </c>
      <c r="S193" s="145">
        <v>0</v>
      </c>
      <c r="T193" s="146">
        <f t="shared" si="23"/>
        <v>0</v>
      </c>
      <c r="AR193" s="147" t="s">
        <v>124</v>
      </c>
      <c r="AT193" s="147" t="s">
        <v>120</v>
      </c>
      <c r="AU193" s="147" t="s">
        <v>125</v>
      </c>
      <c r="AY193" s="13" t="s">
        <v>118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125</v>
      </c>
      <c r="BK193" s="148">
        <f t="shared" si="29"/>
        <v>0</v>
      </c>
      <c r="BL193" s="13" t="s">
        <v>124</v>
      </c>
      <c r="BM193" s="147" t="s">
        <v>365</v>
      </c>
    </row>
    <row r="194" spans="2:65" s="1" customFormat="1" ht="44.25" customHeight="1">
      <c r="B194" s="28"/>
      <c r="C194" s="135" t="s">
        <v>366</v>
      </c>
      <c r="D194" s="135" t="s">
        <v>120</v>
      </c>
      <c r="E194" s="136" t="s">
        <v>367</v>
      </c>
      <c r="F194" s="137" t="s">
        <v>368</v>
      </c>
      <c r="G194" s="138" t="s">
        <v>123</v>
      </c>
      <c r="H194" s="139">
        <v>116</v>
      </c>
      <c r="I194" s="140"/>
      <c r="J194" s="141">
        <f t="shared" si="20"/>
        <v>0</v>
      </c>
      <c r="K194" s="142"/>
      <c r="L194" s="28"/>
      <c r="M194" s="143" t="s">
        <v>1</v>
      </c>
      <c r="N194" s="144" t="s">
        <v>39</v>
      </c>
      <c r="P194" s="145">
        <f t="shared" si="21"/>
        <v>0</v>
      </c>
      <c r="Q194" s="145">
        <v>9.2499999999999999E-2</v>
      </c>
      <c r="R194" s="145">
        <f t="shared" si="22"/>
        <v>10.73</v>
      </c>
      <c r="S194" s="145">
        <v>0</v>
      </c>
      <c r="T194" s="146">
        <f t="shared" si="23"/>
        <v>0</v>
      </c>
      <c r="AR194" s="147" t="s">
        <v>124</v>
      </c>
      <c r="AT194" s="147" t="s">
        <v>120</v>
      </c>
      <c r="AU194" s="147" t="s">
        <v>125</v>
      </c>
      <c r="AY194" s="13" t="s">
        <v>118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125</v>
      </c>
      <c r="BK194" s="148">
        <f t="shared" si="29"/>
        <v>0</v>
      </c>
      <c r="BL194" s="13" t="s">
        <v>124</v>
      </c>
      <c r="BM194" s="147" t="s">
        <v>369</v>
      </c>
    </row>
    <row r="195" spans="2:65" s="1" customFormat="1" ht="33" customHeight="1">
      <c r="B195" s="28"/>
      <c r="C195" s="149" t="s">
        <v>370</v>
      </c>
      <c r="D195" s="149" t="s">
        <v>193</v>
      </c>
      <c r="E195" s="150" t="s">
        <v>371</v>
      </c>
      <c r="F195" s="151" t="s">
        <v>372</v>
      </c>
      <c r="G195" s="152" t="s">
        <v>123</v>
      </c>
      <c r="H195" s="153">
        <v>118.32</v>
      </c>
      <c r="I195" s="154"/>
      <c r="J195" s="155">
        <f t="shared" si="20"/>
        <v>0</v>
      </c>
      <c r="K195" s="156"/>
      <c r="L195" s="157"/>
      <c r="M195" s="158" t="s">
        <v>1</v>
      </c>
      <c r="N195" s="159" t="s">
        <v>39</v>
      </c>
      <c r="P195" s="145">
        <f t="shared" si="21"/>
        <v>0</v>
      </c>
      <c r="Q195" s="145">
        <v>0.13500000000000001</v>
      </c>
      <c r="R195" s="145">
        <f t="shared" si="22"/>
        <v>15.9732</v>
      </c>
      <c r="S195" s="145">
        <v>0</v>
      </c>
      <c r="T195" s="146">
        <f t="shared" si="23"/>
        <v>0</v>
      </c>
      <c r="AR195" s="147" t="s">
        <v>151</v>
      </c>
      <c r="AT195" s="147" t="s">
        <v>193</v>
      </c>
      <c r="AU195" s="147" t="s">
        <v>125</v>
      </c>
      <c r="AY195" s="13" t="s">
        <v>118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125</v>
      </c>
      <c r="BK195" s="148">
        <f t="shared" si="29"/>
        <v>0</v>
      </c>
      <c r="BL195" s="13" t="s">
        <v>124</v>
      </c>
      <c r="BM195" s="147" t="s">
        <v>373</v>
      </c>
    </row>
    <row r="196" spans="2:65" s="1" customFormat="1" ht="24.15" customHeight="1">
      <c r="B196" s="28"/>
      <c r="C196" s="135" t="s">
        <v>374</v>
      </c>
      <c r="D196" s="135" t="s">
        <v>120</v>
      </c>
      <c r="E196" s="136" t="s">
        <v>375</v>
      </c>
      <c r="F196" s="137" t="s">
        <v>376</v>
      </c>
      <c r="G196" s="138" t="s">
        <v>123</v>
      </c>
      <c r="H196" s="139">
        <v>6.5</v>
      </c>
      <c r="I196" s="140"/>
      <c r="J196" s="141">
        <f t="shared" si="20"/>
        <v>0</v>
      </c>
      <c r="K196" s="142"/>
      <c r="L196" s="28"/>
      <c r="M196" s="143" t="s">
        <v>1</v>
      </c>
      <c r="N196" s="144" t="s">
        <v>39</v>
      </c>
      <c r="P196" s="145">
        <f t="shared" si="21"/>
        <v>0</v>
      </c>
      <c r="Q196" s="145">
        <v>0.112</v>
      </c>
      <c r="R196" s="145">
        <f t="shared" si="22"/>
        <v>0.72799999999999998</v>
      </c>
      <c r="S196" s="145">
        <v>0</v>
      </c>
      <c r="T196" s="146">
        <f t="shared" si="23"/>
        <v>0</v>
      </c>
      <c r="AR196" s="147" t="s">
        <v>124</v>
      </c>
      <c r="AT196" s="147" t="s">
        <v>120</v>
      </c>
      <c r="AU196" s="147" t="s">
        <v>125</v>
      </c>
      <c r="AY196" s="13" t="s">
        <v>118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125</v>
      </c>
      <c r="BK196" s="148">
        <f t="shared" si="29"/>
        <v>0</v>
      </c>
      <c r="BL196" s="13" t="s">
        <v>124</v>
      </c>
      <c r="BM196" s="147" t="s">
        <v>377</v>
      </c>
    </row>
    <row r="197" spans="2:65" s="1" customFormat="1" ht="24.15" customHeight="1">
      <c r="B197" s="28"/>
      <c r="C197" s="149" t="s">
        <v>378</v>
      </c>
      <c r="D197" s="149" t="s">
        <v>193</v>
      </c>
      <c r="E197" s="150" t="s">
        <v>379</v>
      </c>
      <c r="F197" s="151" t="s">
        <v>380</v>
      </c>
      <c r="G197" s="152" t="s">
        <v>123</v>
      </c>
      <c r="H197" s="153">
        <v>6.63</v>
      </c>
      <c r="I197" s="154"/>
      <c r="J197" s="155">
        <f t="shared" si="20"/>
        <v>0</v>
      </c>
      <c r="K197" s="156"/>
      <c r="L197" s="157"/>
      <c r="M197" s="158" t="s">
        <v>1</v>
      </c>
      <c r="N197" s="159" t="s">
        <v>39</v>
      </c>
      <c r="P197" s="145">
        <f t="shared" si="21"/>
        <v>0</v>
      </c>
      <c r="Q197" s="145">
        <v>0.13</v>
      </c>
      <c r="R197" s="145">
        <f t="shared" si="22"/>
        <v>0.8619</v>
      </c>
      <c r="S197" s="145">
        <v>0</v>
      </c>
      <c r="T197" s="146">
        <f t="shared" si="23"/>
        <v>0</v>
      </c>
      <c r="AR197" s="147" t="s">
        <v>151</v>
      </c>
      <c r="AT197" s="147" t="s">
        <v>193</v>
      </c>
      <c r="AU197" s="147" t="s">
        <v>125</v>
      </c>
      <c r="AY197" s="13" t="s">
        <v>118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125</v>
      </c>
      <c r="BK197" s="148">
        <f t="shared" si="29"/>
        <v>0</v>
      </c>
      <c r="BL197" s="13" t="s">
        <v>124</v>
      </c>
      <c r="BM197" s="147" t="s">
        <v>381</v>
      </c>
    </row>
    <row r="198" spans="2:65" s="11" customFormat="1" ht="22.8" customHeight="1">
      <c r="B198" s="123"/>
      <c r="D198" s="124" t="s">
        <v>72</v>
      </c>
      <c r="E198" s="133" t="s">
        <v>155</v>
      </c>
      <c r="F198" s="133" t="s">
        <v>382</v>
      </c>
      <c r="I198" s="126"/>
      <c r="J198" s="134">
        <f>BK198</f>
        <v>0</v>
      </c>
      <c r="L198" s="123"/>
      <c r="M198" s="128"/>
      <c r="P198" s="129">
        <f>SUM(P199:P242)</f>
        <v>0</v>
      </c>
      <c r="R198" s="129">
        <f>SUM(R199:R242)</f>
        <v>164.73839342499997</v>
      </c>
      <c r="T198" s="130">
        <f>SUM(T199:T242)</f>
        <v>344.98199999999997</v>
      </c>
      <c r="AR198" s="124" t="s">
        <v>13</v>
      </c>
      <c r="AT198" s="131" t="s">
        <v>72</v>
      </c>
      <c r="AU198" s="131" t="s">
        <v>13</v>
      </c>
      <c r="AY198" s="124" t="s">
        <v>118</v>
      </c>
      <c r="BK198" s="132">
        <f>SUM(BK199:BK242)</f>
        <v>0</v>
      </c>
    </row>
    <row r="199" spans="2:65" s="1" customFormat="1" ht="16.5" customHeight="1">
      <c r="B199" s="28"/>
      <c r="C199" s="135" t="s">
        <v>383</v>
      </c>
      <c r="D199" s="135" t="s">
        <v>120</v>
      </c>
      <c r="E199" s="136" t="s">
        <v>384</v>
      </c>
      <c r="F199" s="137" t="s">
        <v>385</v>
      </c>
      <c r="G199" s="138" t="s">
        <v>217</v>
      </c>
      <c r="H199" s="139">
        <v>206</v>
      </c>
      <c r="I199" s="140"/>
      <c r="J199" s="141">
        <f t="shared" ref="J199:J242" si="30">ROUND(I199*H199,2)</f>
        <v>0</v>
      </c>
      <c r="K199" s="142"/>
      <c r="L199" s="28"/>
      <c r="M199" s="143" t="s">
        <v>1</v>
      </c>
      <c r="N199" s="144" t="s">
        <v>39</v>
      </c>
      <c r="P199" s="145">
        <f t="shared" ref="P199:P242" si="31">O199*H199</f>
        <v>0</v>
      </c>
      <c r="Q199" s="145">
        <v>0.22133</v>
      </c>
      <c r="R199" s="145">
        <f t="shared" ref="R199:R242" si="32">Q199*H199</f>
        <v>45.593980000000002</v>
      </c>
      <c r="S199" s="145">
        <v>0</v>
      </c>
      <c r="T199" s="146">
        <f t="shared" ref="T199:T242" si="33">S199*H199</f>
        <v>0</v>
      </c>
      <c r="AR199" s="147" t="s">
        <v>124</v>
      </c>
      <c r="AT199" s="147" t="s">
        <v>120</v>
      </c>
      <c r="AU199" s="147" t="s">
        <v>125</v>
      </c>
      <c r="AY199" s="13" t="s">
        <v>118</v>
      </c>
      <c r="BE199" s="148">
        <f t="shared" ref="BE199:BE242" si="34">IF(N199="základná",J199,0)</f>
        <v>0</v>
      </c>
      <c r="BF199" s="148">
        <f t="shared" ref="BF199:BF242" si="35">IF(N199="znížená",J199,0)</f>
        <v>0</v>
      </c>
      <c r="BG199" s="148">
        <f t="shared" ref="BG199:BG242" si="36">IF(N199="zákl. prenesená",J199,0)</f>
        <v>0</v>
      </c>
      <c r="BH199" s="148">
        <f t="shared" ref="BH199:BH242" si="37">IF(N199="zníž. prenesená",J199,0)</f>
        <v>0</v>
      </c>
      <c r="BI199" s="148">
        <f t="shared" ref="BI199:BI242" si="38">IF(N199="nulová",J199,0)</f>
        <v>0</v>
      </c>
      <c r="BJ199" s="13" t="s">
        <v>125</v>
      </c>
      <c r="BK199" s="148">
        <f t="shared" ref="BK199:BK242" si="39">ROUND(I199*H199,2)</f>
        <v>0</v>
      </c>
      <c r="BL199" s="13" t="s">
        <v>124</v>
      </c>
      <c r="BM199" s="147" t="s">
        <v>386</v>
      </c>
    </row>
    <row r="200" spans="2:65" s="1" customFormat="1" ht="24.15" customHeight="1">
      <c r="B200" s="28"/>
      <c r="C200" s="149" t="s">
        <v>387</v>
      </c>
      <c r="D200" s="149" t="s">
        <v>193</v>
      </c>
      <c r="E200" s="150" t="s">
        <v>388</v>
      </c>
      <c r="F200" s="151" t="s">
        <v>389</v>
      </c>
      <c r="G200" s="152" t="s">
        <v>217</v>
      </c>
      <c r="H200" s="153">
        <v>356</v>
      </c>
      <c r="I200" s="154"/>
      <c r="J200" s="155">
        <f t="shared" si="30"/>
        <v>0</v>
      </c>
      <c r="K200" s="156"/>
      <c r="L200" s="157"/>
      <c r="M200" s="158" t="s">
        <v>1</v>
      </c>
      <c r="N200" s="159" t="s">
        <v>39</v>
      </c>
      <c r="P200" s="145">
        <f t="shared" si="31"/>
        <v>0</v>
      </c>
      <c r="Q200" s="145">
        <v>1.0999999999999999E-2</v>
      </c>
      <c r="R200" s="145">
        <f t="shared" si="32"/>
        <v>3.9159999999999999</v>
      </c>
      <c r="S200" s="145">
        <v>0</v>
      </c>
      <c r="T200" s="146">
        <f t="shared" si="33"/>
        <v>0</v>
      </c>
      <c r="AR200" s="147" t="s">
        <v>151</v>
      </c>
      <c r="AT200" s="147" t="s">
        <v>193</v>
      </c>
      <c r="AU200" s="147" t="s">
        <v>125</v>
      </c>
      <c r="AY200" s="13" t="s">
        <v>118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125</v>
      </c>
      <c r="BK200" s="148">
        <f t="shared" si="39"/>
        <v>0</v>
      </c>
      <c r="BL200" s="13" t="s">
        <v>124</v>
      </c>
      <c r="BM200" s="147" t="s">
        <v>390</v>
      </c>
    </row>
    <row r="201" spans="2:65" s="1" customFormat="1" ht="24.15" customHeight="1">
      <c r="B201" s="28"/>
      <c r="C201" s="135" t="s">
        <v>391</v>
      </c>
      <c r="D201" s="135" t="s">
        <v>120</v>
      </c>
      <c r="E201" s="136" t="s">
        <v>392</v>
      </c>
      <c r="F201" s="137" t="s">
        <v>393</v>
      </c>
      <c r="G201" s="138" t="s">
        <v>217</v>
      </c>
      <c r="H201" s="139">
        <v>14</v>
      </c>
      <c r="I201" s="140"/>
      <c r="J201" s="141">
        <f t="shared" si="30"/>
        <v>0</v>
      </c>
      <c r="K201" s="142"/>
      <c r="L201" s="28"/>
      <c r="M201" s="143" t="s">
        <v>1</v>
      </c>
      <c r="N201" s="144" t="s">
        <v>39</v>
      </c>
      <c r="P201" s="145">
        <f t="shared" si="31"/>
        <v>0</v>
      </c>
      <c r="Q201" s="145">
        <v>0.22133</v>
      </c>
      <c r="R201" s="145">
        <f t="shared" si="32"/>
        <v>3.0986199999999999</v>
      </c>
      <c r="S201" s="145">
        <v>0</v>
      </c>
      <c r="T201" s="146">
        <f t="shared" si="33"/>
        <v>0</v>
      </c>
      <c r="AR201" s="147" t="s">
        <v>124</v>
      </c>
      <c r="AT201" s="147" t="s">
        <v>120</v>
      </c>
      <c r="AU201" s="147" t="s">
        <v>125</v>
      </c>
      <c r="AY201" s="13" t="s">
        <v>118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125</v>
      </c>
      <c r="BK201" s="148">
        <f t="shared" si="39"/>
        <v>0</v>
      </c>
      <c r="BL201" s="13" t="s">
        <v>124</v>
      </c>
      <c r="BM201" s="147" t="s">
        <v>394</v>
      </c>
    </row>
    <row r="202" spans="2:65" s="1" customFormat="1" ht="33" customHeight="1">
      <c r="B202" s="28"/>
      <c r="C202" s="149" t="s">
        <v>395</v>
      </c>
      <c r="D202" s="149" t="s">
        <v>193</v>
      </c>
      <c r="E202" s="150" t="s">
        <v>396</v>
      </c>
      <c r="F202" s="151" t="s">
        <v>397</v>
      </c>
      <c r="G202" s="152" t="s">
        <v>217</v>
      </c>
      <c r="H202" s="153">
        <v>1</v>
      </c>
      <c r="I202" s="154"/>
      <c r="J202" s="155">
        <f t="shared" si="30"/>
        <v>0</v>
      </c>
      <c r="K202" s="156"/>
      <c r="L202" s="157"/>
      <c r="M202" s="158" t="s">
        <v>1</v>
      </c>
      <c r="N202" s="159" t="s">
        <v>39</v>
      </c>
      <c r="P202" s="145">
        <f t="shared" si="31"/>
        <v>0</v>
      </c>
      <c r="Q202" s="145">
        <v>8.9999999999999998E-4</v>
      </c>
      <c r="R202" s="145">
        <f t="shared" si="32"/>
        <v>8.9999999999999998E-4</v>
      </c>
      <c r="S202" s="145">
        <v>0</v>
      </c>
      <c r="T202" s="146">
        <f t="shared" si="33"/>
        <v>0</v>
      </c>
      <c r="AR202" s="147" t="s">
        <v>151</v>
      </c>
      <c r="AT202" s="147" t="s">
        <v>193</v>
      </c>
      <c r="AU202" s="147" t="s">
        <v>125</v>
      </c>
      <c r="AY202" s="13" t="s">
        <v>118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125</v>
      </c>
      <c r="BK202" s="148">
        <f t="shared" si="39"/>
        <v>0</v>
      </c>
      <c r="BL202" s="13" t="s">
        <v>124</v>
      </c>
      <c r="BM202" s="147" t="s">
        <v>398</v>
      </c>
    </row>
    <row r="203" spans="2:65" s="1" customFormat="1" ht="37.799999999999997" customHeight="1">
      <c r="B203" s="28"/>
      <c r="C203" s="149" t="s">
        <v>399</v>
      </c>
      <c r="D203" s="149" t="s">
        <v>193</v>
      </c>
      <c r="E203" s="150" t="s">
        <v>400</v>
      </c>
      <c r="F203" s="151" t="s">
        <v>401</v>
      </c>
      <c r="G203" s="152" t="s">
        <v>217</v>
      </c>
      <c r="H203" s="153">
        <v>3</v>
      </c>
      <c r="I203" s="154"/>
      <c r="J203" s="155">
        <f t="shared" si="30"/>
        <v>0</v>
      </c>
      <c r="K203" s="156"/>
      <c r="L203" s="157"/>
      <c r="M203" s="158" t="s">
        <v>1</v>
      </c>
      <c r="N203" s="159" t="s">
        <v>39</v>
      </c>
      <c r="P203" s="145">
        <f t="shared" si="31"/>
        <v>0</v>
      </c>
      <c r="Q203" s="145">
        <v>3.2000000000000002E-3</v>
      </c>
      <c r="R203" s="145">
        <f t="shared" si="32"/>
        <v>9.6000000000000009E-3</v>
      </c>
      <c r="S203" s="145">
        <v>0</v>
      </c>
      <c r="T203" s="146">
        <f t="shared" si="33"/>
        <v>0</v>
      </c>
      <c r="AR203" s="147" t="s">
        <v>151</v>
      </c>
      <c r="AT203" s="147" t="s">
        <v>193</v>
      </c>
      <c r="AU203" s="147" t="s">
        <v>125</v>
      </c>
      <c r="AY203" s="13" t="s">
        <v>118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125</v>
      </c>
      <c r="BK203" s="148">
        <f t="shared" si="39"/>
        <v>0</v>
      </c>
      <c r="BL203" s="13" t="s">
        <v>124</v>
      </c>
      <c r="BM203" s="147" t="s">
        <v>402</v>
      </c>
    </row>
    <row r="204" spans="2:65" s="1" customFormat="1" ht="37.799999999999997" customHeight="1">
      <c r="B204" s="28"/>
      <c r="C204" s="149" t="s">
        <v>403</v>
      </c>
      <c r="D204" s="149" t="s">
        <v>193</v>
      </c>
      <c r="E204" s="150" t="s">
        <v>404</v>
      </c>
      <c r="F204" s="151" t="s">
        <v>405</v>
      </c>
      <c r="G204" s="152" t="s">
        <v>217</v>
      </c>
      <c r="H204" s="153">
        <v>2</v>
      </c>
      <c r="I204" s="154"/>
      <c r="J204" s="155">
        <f t="shared" si="30"/>
        <v>0</v>
      </c>
      <c r="K204" s="156"/>
      <c r="L204" s="157"/>
      <c r="M204" s="158" t="s">
        <v>1</v>
      </c>
      <c r="N204" s="159" t="s">
        <v>39</v>
      </c>
      <c r="P204" s="145">
        <f t="shared" si="31"/>
        <v>0</v>
      </c>
      <c r="Q204" s="145">
        <v>7.2000000000000005E-4</v>
      </c>
      <c r="R204" s="145">
        <f t="shared" si="32"/>
        <v>1.4400000000000001E-3</v>
      </c>
      <c r="S204" s="145">
        <v>0</v>
      </c>
      <c r="T204" s="146">
        <f t="shared" si="33"/>
        <v>0</v>
      </c>
      <c r="AR204" s="147" t="s">
        <v>151</v>
      </c>
      <c r="AT204" s="147" t="s">
        <v>193</v>
      </c>
      <c r="AU204" s="147" t="s">
        <v>125</v>
      </c>
      <c r="AY204" s="13" t="s">
        <v>118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125</v>
      </c>
      <c r="BK204" s="148">
        <f t="shared" si="39"/>
        <v>0</v>
      </c>
      <c r="BL204" s="13" t="s">
        <v>124</v>
      </c>
      <c r="BM204" s="147" t="s">
        <v>406</v>
      </c>
    </row>
    <row r="205" spans="2:65" s="1" customFormat="1" ht="37.799999999999997" customHeight="1">
      <c r="B205" s="28"/>
      <c r="C205" s="149" t="s">
        <v>407</v>
      </c>
      <c r="D205" s="149" t="s">
        <v>193</v>
      </c>
      <c r="E205" s="150" t="s">
        <v>408</v>
      </c>
      <c r="F205" s="151" t="s">
        <v>409</v>
      </c>
      <c r="G205" s="152" t="s">
        <v>217</v>
      </c>
      <c r="H205" s="153">
        <v>3</v>
      </c>
      <c r="I205" s="154"/>
      <c r="J205" s="155">
        <f t="shared" si="30"/>
        <v>0</v>
      </c>
      <c r="K205" s="156"/>
      <c r="L205" s="157"/>
      <c r="M205" s="158" t="s">
        <v>1</v>
      </c>
      <c r="N205" s="159" t="s">
        <v>39</v>
      </c>
      <c r="P205" s="145">
        <f t="shared" si="31"/>
        <v>0</v>
      </c>
      <c r="Q205" s="145">
        <v>1.1999999999999999E-3</v>
      </c>
      <c r="R205" s="145">
        <f t="shared" si="32"/>
        <v>3.5999999999999999E-3</v>
      </c>
      <c r="S205" s="145">
        <v>0</v>
      </c>
      <c r="T205" s="146">
        <f t="shared" si="33"/>
        <v>0</v>
      </c>
      <c r="AR205" s="147" t="s">
        <v>151</v>
      </c>
      <c r="AT205" s="147" t="s">
        <v>193</v>
      </c>
      <c r="AU205" s="147" t="s">
        <v>125</v>
      </c>
      <c r="AY205" s="13" t="s">
        <v>118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125</v>
      </c>
      <c r="BK205" s="148">
        <f t="shared" si="39"/>
        <v>0</v>
      </c>
      <c r="BL205" s="13" t="s">
        <v>124</v>
      </c>
      <c r="BM205" s="147" t="s">
        <v>410</v>
      </c>
    </row>
    <row r="206" spans="2:65" s="1" customFormat="1" ht="37.799999999999997" customHeight="1">
      <c r="B206" s="28"/>
      <c r="C206" s="149" t="s">
        <v>411</v>
      </c>
      <c r="D206" s="149" t="s">
        <v>193</v>
      </c>
      <c r="E206" s="150" t="s">
        <v>412</v>
      </c>
      <c r="F206" s="151" t="s">
        <v>413</v>
      </c>
      <c r="G206" s="152" t="s">
        <v>217</v>
      </c>
      <c r="H206" s="153">
        <v>3</v>
      </c>
      <c r="I206" s="154"/>
      <c r="J206" s="155">
        <f t="shared" si="30"/>
        <v>0</v>
      </c>
      <c r="K206" s="156"/>
      <c r="L206" s="157"/>
      <c r="M206" s="158" t="s">
        <v>1</v>
      </c>
      <c r="N206" s="159" t="s">
        <v>39</v>
      </c>
      <c r="P206" s="145">
        <f t="shared" si="31"/>
        <v>0</v>
      </c>
      <c r="Q206" s="145">
        <v>1.1999999999999999E-3</v>
      </c>
      <c r="R206" s="145">
        <f t="shared" si="32"/>
        <v>3.5999999999999999E-3</v>
      </c>
      <c r="S206" s="145">
        <v>0</v>
      </c>
      <c r="T206" s="146">
        <f t="shared" si="33"/>
        <v>0</v>
      </c>
      <c r="AR206" s="147" t="s">
        <v>151</v>
      </c>
      <c r="AT206" s="147" t="s">
        <v>193</v>
      </c>
      <c r="AU206" s="147" t="s">
        <v>125</v>
      </c>
      <c r="AY206" s="13" t="s">
        <v>118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125</v>
      </c>
      <c r="BK206" s="148">
        <f t="shared" si="39"/>
        <v>0</v>
      </c>
      <c r="BL206" s="13" t="s">
        <v>124</v>
      </c>
      <c r="BM206" s="147" t="s">
        <v>414</v>
      </c>
    </row>
    <row r="207" spans="2:65" s="1" customFormat="1" ht="33" customHeight="1">
      <c r="B207" s="28"/>
      <c r="C207" s="149" t="s">
        <v>415</v>
      </c>
      <c r="D207" s="149" t="s">
        <v>193</v>
      </c>
      <c r="E207" s="150" t="s">
        <v>416</v>
      </c>
      <c r="F207" s="151" t="s">
        <v>417</v>
      </c>
      <c r="G207" s="152" t="s">
        <v>217</v>
      </c>
      <c r="H207" s="153">
        <v>1</v>
      </c>
      <c r="I207" s="154"/>
      <c r="J207" s="155">
        <f t="shared" si="30"/>
        <v>0</v>
      </c>
      <c r="K207" s="156"/>
      <c r="L207" s="157"/>
      <c r="M207" s="158" t="s">
        <v>1</v>
      </c>
      <c r="N207" s="159" t="s">
        <v>39</v>
      </c>
      <c r="P207" s="145">
        <f t="shared" si="31"/>
        <v>0</v>
      </c>
      <c r="Q207" s="145">
        <v>1.1999999999999999E-3</v>
      </c>
      <c r="R207" s="145">
        <f t="shared" si="32"/>
        <v>1.1999999999999999E-3</v>
      </c>
      <c r="S207" s="145">
        <v>0</v>
      </c>
      <c r="T207" s="146">
        <f t="shared" si="33"/>
        <v>0</v>
      </c>
      <c r="AR207" s="147" t="s">
        <v>151</v>
      </c>
      <c r="AT207" s="147" t="s">
        <v>193</v>
      </c>
      <c r="AU207" s="147" t="s">
        <v>125</v>
      </c>
      <c r="AY207" s="13" t="s">
        <v>118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125</v>
      </c>
      <c r="BK207" s="148">
        <f t="shared" si="39"/>
        <v>0</v>
      </c>
      <c r="BL207" s="13" t="s">
        <v>124</v>
      </c>
      <c r="BM207" s="147" t="s">
        <v>418</v>
      </c>
    </row>
    <row r="208" spans="2:65" s="1" customFormat="1" ht="44.25" customHeight="1">
      <c r="B208" s="28"/>
      <c r="C208" s="149" t="s">
        <v>419</v>
      </c>
      <c r="D208" s="149" t="s">
        <v>193</v>
      </c>
      <c r="E208" s="150" t="s">
        <v>420</v>
      </c>
      <c r="F208" s="151" t="s">
        <v>421</v>
      </c>
      <c r="G208" s="152" t="s">
        <v>217</v>
      </c>
      <c r="H208" s="153">
        <v>1</v>
      </c>
      <c r="I208" s="154"/>
      <c r="J208" s="155">
        <f t="shared" si="30"/>
        <v>0</v>
      </c>
      <c r="K208" s="156"/>
      <c r="L208" s="157"/>
      <c r="M208" s="158" t="s">
        <v>1</v>
      </c>
      <c r="N208" s="159" t="s">
        <v>39</v>
      </c>
      <c r="P208" s="145">
        <f t="shared" si="31"/>
        <v>0</v>
      </c>
      <c r="Q208" s="145">
        <v>1.1999999999999999E-3</v>
      </c>
      <c r="R208" s="145">
        <f t="shared" si="32"/>
        <v>1.1999999999999999E-3</v>
      </c>
      <c r="S208" s="145">
        <v>0</v>
      </c>
      <c r="T208" s="146">
        <f t="shared" si="33"/>
        <v>0</v>
      </c>
      <c r="AR208" s="147" t="s">
        <v>151</v>
      </c>
      <c r="AT208" s="147" t="s">
        <v>193</v>
      </c>
      <c r="AU208" s="147" t="s">
        <v>125</v>
      </c>
      <c r="AY208" s="13" t="s">
        <v>118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125</v>
      </c>
      <c r="BK208" s="148">
        <f t="shared" si="39"/>
        <v>0</v>
      </c>
      <c r="BL208" s="13" t="s">
        <v>124</v>
      </c>
      <c r="BM208" s="147" t="s">
        <v>422</v>
      </c>
    </row>
    <row r="209" spans="2:65" s="1" customFormat="1" ht="24.15" customHeight="1">
      <c r="B209" s="28"/>
      <c r="C209" s="135" t="s">
        <v>423</v>
      </c>
      <c r="D209" s="135" t="s">
        <v>120</v>
      </c>
      <c r="E209" s="136" t="s">
        <v>424</v>
      </c>
      <c r="F209" s="137" t="s">
        <v>425</v>
      </c>
      <c r="G209" s="138" t="s">
        <v>217</v>
      </c>
      <c r="H209" s="139">
        <v>14</v>
      </c>
      <c r="I209" s="140"/>
      <c r="J209" s="141">
        <f t="shared" si="30"/>
        <v>0</v>
      </c>
      <c r="K209" s="142"/>
      <c r="L209" s="28"/>
      <c r="M209" s="143" t="s">
        <v>1</v>
      </c>
      <c r="N209" s="144" t="s">
        <v>39</v>
      </c>
      <c r="P209" s="145">
        <f t="shared" si="31"/>
        <v>0</v>
      </c>
      <c r="Q209" s="145">
        <v>0.119575</v>
      </c>
      <c r="R209" s="145">
        <f t="shared" si="32"/>
        <v>1.67405</v>
      </c>
      <c r="S209" s="145">
        <v>0</v>
      </c>
      <c r="T209" s="146">
        <f t="shared" si="33"/>
        <v>0</v>
      </c>
      <c r="AR209" s="147" t="s">
        <v>124</v>
      </c>
      <c r="AT209" s="147" t="s">
        <v>120</v>
      </c>
      <c r="AU209" s="147" t="s">
        <v>125</v>
      </c>
      <c r="AY209" s="13" t="s">
        <v>118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125</v>
      </c>
      <c r="BK209" s="148">
        <f t="shared" si="39"/>
        <v>0</v>
      </c>
      <c r="BL209" s="13" t="s">
        <v>124</v>
      </c>
      <c r="BM209" s="147" t="s">
        <v>426</v>
      </c>
    </row>
    <row r="210" spans="2:65" s="1" customFormat="1" ht="16.5" customHeight="1">
      <c r="B210" s="28"/>
      <c r="C210" s="149" t="s">
        <v>427</v>
      </c>
      <c r="D210" s="149" t="s">
        <v>193</v>
      </c>
      <c r="E210" s="150" t="s">
        <v>428</v>
      </c>
      <c r="F210" s="151" t="s">
        <v>429</v>
      </c>
      <c r="G210" s="152" t="s">
        <v>217</v>
      </c>
      <c r="H210" s="153">
        <v>14</v>
      </c>
      <c r="I210" s="154"/>
      <c r="J210" s="155">
        <f t="shared" si="30"/>
        <v>0</v>
      </c>
      <c r="K210" s="156"/>
      <c r="L210" s="157"/>
      <c r="M210" s="158" t="s">
        <v>1</v>
      </c>
      <c r="N210" s="159" t="s">
        <v>39</v>
      </c>
      <c r="P210" s="145">
        <f t="shared" si="31"/>
        <v>0</v>
      </c>
      <c r="Q210" s="145">
        <v>1.4E-3</v>
      </c>
      <c r="R210" s="145">
        <f t="shared" si="32"/>
        <v>1.9599999999999999E-2</v>
      </c>
      <c r="S210" s="145">
        <v>0</v>
      </c>
      <c r="T210" s="146">
        <f t="shared" si="33"/>
        <v>0</v>
      </c>
      <c r="AR210" s="147" t="s">
        <v>151</v>
      </c>
      <c r="AT210" s="147" t="s">
        <v>193</v>
      </c>
      <c r="AU210" s="147" t="s">
        <v>125</v>
      </c>
      <c r="AY210" s="13" t="s">
        <v>118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125</v>
      </c>
      <c r="BK210" s="148">
        <f t="shared" si="39"/>
        <v>0</v>
      </c>
      <c r="BL210" s="13" t="s">
        <v>124</v>
      </c>
      <c r="BM210" s="147" t="s">
        <v>430</v>
      </c>
    </row>
    <row r="211" spans="2:65" s="1" customFormat="1" ht="16.5" customHeight="1">
      <c r="B211" s="28"/>
      <c r="C211" s="149" t="s">
        <v>431</v>
      </c>
      <c r="D211" s="149" t="s">
        <v>193</v>
      </c>
      <c r="E211" s="150" t="s">
        <v>432</v>
      </c>
      <c r="F211" s="151" t="s">
        <v>433</v>
      </c>
      <c r="G211" s="152" t="s">
        <v>217</v>
      </c>
      <c r="H211" s="153">
        <v>14</v>
      </c>
      <c r="I211" s="154"/>
      <c r="J211" s="155">
        <f t="shared" si="30"/>
        <v>0</v>
      </c>
      <c r="K211" s="156"/>
      <c r="L211" s="157"/>
      <c r="M211" s="158" t="s">
        <v>1</v>
      </c>
      <c r="N211" s="159" t="s">
        <v>39</v>
      </c>
      <c r="P211" s="145">
        <f t="shared" si="31"/>
        <v>0</v>
      </c>
      <c r="Q211" s="145">
        <v>1.0000000000000001E-5</v>
      </c>
      <c r="R211" s="145">
        <f t="shared" si="32"/>
        <v>1.4000000000000001E-4</v>
      </c>
      <c r="S211" s="145">
        <v>0</v>
      </c>
      <c r="T211" s="146">
        <f t="shared" si="33"/>
        <v>0</v>
      </c>
      <c r="AR211" s="147" t="s">
        <v>151</v>
      </c>
      <c r="AT211" s="147" t="s">
        <v>193</v>
      </c>
      <c r="AU211" s="147" t="s">
        <v>125</v>
      </c>
      <c r="AY211" s="13" t="s">
        <v>118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125</v>
      </c>
      <c r="BK211" s="148">
        <f t="shared" si="39"/>
        <v>0</v>
      </c>
      <c r="BL211" s="13" t="s">
        <v>124</v>
      </c>
      <c r="BM211" s="147" t="s">
        <v>434</v>
      </c>
    </row>
    <row r="212" spans="2:65" s="1" customFormat="1" ht="16.5" customHeight="1">
      <c r="B212" s="28"/>
      <c r="C212" s="149" t="s">
        <v>435</v>
      </c>
      <c r="D212" s="149" t="s">
        <v>193</v>
      </c>
      <c r="E212" s="150" t="s">
        <v>436</v>
      </c>
      <c r="F212" s="151" t="s">
        <v>437</v>
      </c>
      <c r="G212" s="152" t="s">
        <v>217</v>
      </c>
      <c r="H212" s="153">
        <v>14</v>
      </c>
      <c r="I212" s="154"/>
      <c r="J212" s="155">
        <f t="shared" si="30"/>
        <v>0</v>
      </c>
      <c r="K212" s="156"/>
      <c r="L212" s="157"/>
      <c r="M212" s="158" t="s">
        <v>1</v>
      </c>
      <c r="N212" s="159" t="s">
        <v>39</v>
      </c>
      <c r="P212" s="145">
        <f t="shared" si="31"/>
        <v>0</v>
      </c>
      <c r="Q212" s="145">
        <v>0</v>
      </c>
      <c r="R212" s="145">
        <f t="shared" si="32"/>
        <v>0</v>
      </c>
      <c r="S212" s="145">
        <v>0</v>
      </c>
      <c r="T212" s="146">
        <f t="shared" si="33"/>
        <v>0</v>
      </c>
      <c r="AR212" s="147" t="s">
        <v>151</v>
      </c>
      <c r="AT212" s="147" t="s">
        <v>193</v>
      </c>
      <c r="AU212" s="147" t="s">
        <v>125</v>
      </c>
      <c r="AY212" s="13" t="s">
        <v>118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125</v>
      </c>
      <c r="BK212" s="148">
        <f t="shared" si="39"/>
        <v>0</v>
      </c>
      <c r="BL212" s="13" t="s">
        <v>124</v>
      </c>
      <c r="BM212" s="147" t="s">
        <v>438</v>
      </c>
    </row>
    <row r="213" spans="2:65" s="1" customFormat="1" ht="24.15" customHeight="1">
      <c r="B213" s="28"/>
      <c r="C213" s="135" t="s">
        <v>439</v>
      </c>
      <c r="D213" s="135" t="s">
        <v>120</v>
      </c>
      <c r="E213" s="136" t="s">
        <v>440</v>
      </c>
      <c r="F213" s="137" t="s">
        <v>441</v>
      </c>
      <c r="G213" s="138" t="s">
        <v>217</v>
      </c>
      <c r="H213" s="139">
        <v>9</v>
      </c>
      <c r="I213" s="140"/>
      <c r="J213" s="141">
        <f t="shared" si="30"/>
        <v>0</v>
      </c>
      <c r="K213" s="142"/>
      <c r="L213" s="28"/>
      <c r="M213" s="143" t="s">
        <v>1</v>
      </c>
      <c r="N213" s="144" t="s">
        <v>39</v>
      </c>
      <c r="P213" s="145">
        <f t="shared" si="31"/>
        <v>0</v>
      </c>
      <c r="Q213" s="145">
        <v>0</v>
      </c>
      <c r="R213" s="145">
        <f t="shared" si="32"/>
        <v>0</v>
      </c>
      <c r="S213" s="145">
        <v>0</v>
      </c>
      <c r="T213" s="146">
        <f t="shared" si="33"/>
        <v>0</v>
      </c>
      <c r="AR213" s="147" t="s">
        <v>124</v>
      </c>
      <c r="AT213" s="147" t="s">
        <v>120</v>
      </c>
      <c r="AU213" s="147" t="s">
        <v>125</v>
      </c>
      <c r="AY213" s="13" t="s">
        <v>118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125</v>
      </c>
      <c r="BK213" s="148">
        <f t="shared" si="39"/>
        <v>0</v>
      </c>
      <c r="BL213" s="13" t="s">
        <v>124</v>
      </c>
      <c r="BM213" s="147" t="s">
        <v>442</v>
      </c>
    </row>
    <row r="214" spans="2:65" s="1" customFormat="1" ht="24.15" customHeight="1">
      <c r="B214" s="28"/>
      <c r="C214" s="149" t="s">
        <v>443</v>
      </c>
      <c r="D214" s="149" t="s">
        <v>193</v>
      </c>
      <c r="E214" s="150" t="s">
        <v>444</v>
      </c>
      <c r="F214" s="151" t="s">
        <v>445</v>
      </c>
      <c r="G214" s="152" t="s">
        <v>217</v>
      </c>
      <c r="H214" s="153">
        <v>9</v>
      </c>
      <c r="I214" s="154"/>
      <c r="J214" s="155">
        <f t="shared" si="30"/>
        <v>0</v>
      </c>
      <c r="K214" s="156"/>
      <c r="L214" s="157"/>
      <c r="M214" s="158" t="s">
        <v>1</v>
      </c>
      <c r="N214" s="159" t="s">
        <v>39</v>
      </c>
      <c r="P214" s="145">
        <f t="shared" si="31"/>
        <v>0</v>
      </c>
      <c r="Q214" s="145">
        <v>1.14E-2</v>
      </c>
      <c r="R214" s="145">
        <f t="shared" si="32"/>
        <v>0.1026</v>
      </c>
      <c r="S214" s="145">
        <v>0</v>
      </c>
      <c r="T214" s="146">
        <f t="shared" si="33"/>
        <v>0</v>
      </c>
      <c r="AR214" s="147" t="s">
        <v>151</v>
      </c>
      <c r="AT214" s="147" t="s">
        <v>193</v>
      </c>
      <c r="AU214" s="147" t="s">
        <v>125</v>
      </c>
      <c r="AY214" s="13" t="s">
        <v>118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125</v>
      </c>
      <c r="BK214" s="148">
        <f t="shared" si="39"/>
        <v>0</v>
      </c>
      <c r="BL214" s="13" t="s">
        <v>124</v>
      </c>
      <c r="BM214" s="147" t="s">
        <v>446</v>
      </c>
    </row>
    <row r="215" spans="2:65" s="1" customFormat="1" ht="24.15" customHeight="1">
      <c r="B215" s="28"/>
      <c r="C215" s="135" t="s">
        <v>447</v>
      </c>
      <c r="D215" s="135" t="s">
        <v>120</v>
      </c>
      <c r="E215" s="136" t="s">
        <v>448</v>
      </c>
      <c r="F215" s="137" t="s">
        <v>449</v>
      </c>
      <c r="G215" s="138" t="s">
        <v>217</v>
      </c>
      <c r="H215" s="139">
        <v>9</v>
      </c>
      <c r="I215" s="140"/>
      <c r="J215" s="141">
        <f t="shared" si="30"/>
        <v>0</v>
      </c>
      <c r="K215" s="142"/>
      <c r="L215" s="28"/>
      <c r="M215" s="143" t="s">
        <v>1</v>
      </c>
      <c r="N215" s="144" t="s">
        <v>39</v>
      </c>
      <c r="P215" s="145">
        <f t="shared" si="31"/>
        <v>0</v>
      </c>
      <c r="Q215" s="145">
        <v>0</v>
      </c>
      <c r="R215" s="145">
        <f t="shared" si="32"/>
        <v>0</v>
      </c>
      <c r="S215" s="145">
        <v>0</v>
      </c>
      <c r="T215" s="146">
        <f t="shared" si="33"/>
        <v>0</v>
      </c>
      <c r="AR215" s="147" t="s">
        <v>124</v>
      </c>
      <c r="AT215" s="147" t="s">
        <v>120</v>
      </c>
      <c r="AU215" s="147" t="s">
        <v>125</v>
      </c>
      <c r="AY215" s="13" t="s">
        <v>118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13" t="s">
        <v>125</v>
      </c>
      <c r="BK215" s="148">
        <f t="shared" si="39"/>
        <v>0</v>
      </c>
      <c r="BL215" s="13" t="s">
        <v>124</v>
      </c>
      <c r="BM215" s="147" t="s">
        <v>450</v>
      </c>
    </row>
    <row r="216" spans="2:65" s="1" customFormat="1" ht="33" customHeight="1">
      <c r="B216" s="28"/>
      <c r="C216" s="135" t="s">
        <v>451</v>
      </c>
      <c r="D216" s="135" t="s">
        <v>120</v>
      </c>
      <c r="E216" s="136" t="s">
        <v>452</v>
      </c>
      <c r="F216" s="137" t="s">
        <v>453</v>
      </c>
      <c r="G216" s="138" t="s">
        <v>123</v>
      </c>
      <c r="H216" s="139">
        <v>1</v>
      </c>
      <c r="I216" s="140"/>
      <c r="J216" s="141">
        <f t="shared" si="30"/>
        <v>0</v>
      </c>
      <c r="K216" s="142"/>
      <c r="L216" s="28"/>
      <c r="M216" s="143" t="s">
        <v>1</v>
      </c>
      <c r="N216" s="144" t="s">
        <v>39</v>
      </c>
      <c r="P216" s="145">
        <f t="shared" si="31"/>
        <v>0</v>
      </c>
      <c r="Q216" s="145">
        <v>1.3999999999999999E-4</v>
      </c>
      <c r="R216" s="145">
        <f t="shared" si="32"/>
        <v>1.3999999999999999E-4</v>
      </c>
      <c r="S216" s="145">
        <v>0</v>
      </c>
      <c r="T216" s="146">
        <f t="shared" si="33"/>
        <v>0</v>
      </c>
      <c r="AR216" s="147" t="s">
        <v>124</v>
      </c>
      <c r="AT216" s="147" t="s">
        <v>120</v>
      </c>
      <c r="AU216" s="147" t="s">
        <v>125</v>
      </c>
      <c r="AY216" s="13" t="s">
        <v>118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13" t="s">
        <v>125</v>
      </c>
      <c r="BK216" s="148">
        <f t="shared" si="39"/>
        <v>0</v>
      </c>
      <c r="BL216" s="13" t="s">
        <v>124</v>
      </c>
      <c r="BM216" s="147" t="s">
        <v>454</v>
      </c>
    </row>
    <row r="217" spans="2:65" s="1" customFormat="1" ht="24.15" customHeight="1">
      <c r="B217" s="28"/>
      <c r="C217" s="149" t="s">
        <v>455</v>
      </c>
      <c r="D217" s="149" t="s">
        <v>193</v>
      </c>
      <c r="E217" s="150" t="s">
        <v>456</v>
      </c>
      <c r="F217" s="151" t="s">
        <v>457</v>
      </c>
      <c r="G217" s="152" t="s">
        <v>212</v>
      </c>
      <c r="H217" s="153">
        <v>4.5</v>
      </c>
      <c r="I217" s="154"/>
      <c r="J217" s="155">
        <f t="shared" si="30"/>
        <v>0</v>
      </c>
      <c r="K217" s="156"/>
      <c r="L217" s="157"/>
      <c r="M217" s="158" t="s">
        <v>1</v>
      </c>
      <c r="N217" s="159" t="s">
        <v>39</v>
      </c>
      <c r="P217" s="145">
        <f t="shared" si="31"/>
        <v>0</v>
      </c>
      <c r="Q217" s="145">
        <v>1E-3</v>
      </c>
      <c r="R217" s="145">
        <f t="shared" si="32"/>
        <v>4.5000000000000005E-3</v>
      </c>
      <c r="S217" s="145">
        <v>0</v>
      </c>
      <c r="T217" s="146">
        <f t="shared" si="33"/>
        <v>0</v>
      </c>
      <c r="AR217" s="147" t="s">
        <v>151</v>
      </c>
      <c r="AT217" s="147" t="s">
        <v>193</v>
      </c>
      <c r="AU217" s="147" t="s">
        <v>125</v>
      </c>
      <c r="AY217" s="13" t="s">
        <v>118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13" t="s">
        <v>125</v>
      </c>
      <c r="BK217" s="148">
        <f t="shared" si="39"/>
        <v>0</v>
      </c>
      <c r="BL217" s="13" t="s">
        <v>124</v>
      </c>
      <c r="BM217" s="147" t="s">
        <v>458</v>
      </c>
    </row>
    <row r="218" spans="2:65" s="1" customFormat="1" ht="37.799999999999997" customHeight="1">
      <c r="B218" s="28"/>
      <c r="C218" s="135" t="s">
        <v>459</v>
      </c>
      <c r="D218" s="135" t="s">
        <v>120</v>
      </c>
      <c r="E218" s="136" t="s">
        <v>460</v>
      </c>
      <c r="F218" s="137" t="s">
        <v>461</v>
      </c>
      <c r="G218" s="138" t="s">
        <v>136</v>
      </c>
      <c r="H218" s="139">
        <v>436.4</v>
      </c>
      <c r="I218" s="140"/>
      <c r="J218" s="141">
        <f t="shared" si="30"/>
        <v>0</v>
      </c>
      <c r="K218" s="142"/>
      <c r="L218" s="28"/>
      <c r="M218" s="143" t="s">
        <v>1</v>
      </c>
      <c r="N218" s="144" t="s">
        <v>39</v>
      </c>
      <c r="P218" s="145">
        <f t="shared" si="31"/>
        <v>0</v>
      </c>
      <c r="Q218" s="145">
        <v>1.3999999999999999E-4</v>
      </c>
      <c r="R218" s="145">
        <f t="shared" si="32"/>
        <v>6.1095999999999991E-2</v>
      </c>
      <c r="S218" s="145">
        <v>0</v>
      </c>
      <c r="T218" s="146">
        <f t="shared" si="33"/>
        <v>0</v>
      </c>
      <c r="AR218" s="147" t="s">
        <v>124</v>
      </c>
      <c r="AT218" s="147" t="s">
        <v>120</v>
      </c>
      <c r="AU218" s="147" t="s">
        <v>125</v>
      </c>
      <c r="AY218" s="13" t="s">
        <v>118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3" t="s">
        <v>125</v>
      </c>
      <c r="BK218" s="148">
        <f t="shared" si="39"/>
        <v>0</v>
      </c>
      <c r="BL218" s="13" t="s">
        <v>124</v>
      </c>
      <c r="BM218" s="147" t="s">
        <v>462</v>
      </c>
    </row>
    <row r="219" spans="2:65" s="1" customFormat="1" ht="37.799999999999997" customHeight="1">
      <c r="B219" s="28"/>
      <c r="C219" s="135" t="s">
        <v>463</v>
      </c>
      <c r="D219" s="135" t="s">
        <v>120</v>
      </c>
      <c r="E219" s="136" t="s">
        <v>464</v>
      </c>
      <c r="F219" s="137" t="s">
        <v>465</v>
      </c>
      <c r="G219" s="138" t="s">
        <v>136</v>
      </c>
      <c r="H219" s="139">
        <v>52</v>
      </c>
      <c r="I219" s="140"/>
      <c r="J219" s="141">
        <f t="shared" si="30"/>
        <v>0</v>
      </c>
      <c r="K219" s="142"/>
      <c r="L219" s="28"/>
      <c r="M219" s="143" t="s">
        <v>1</v>
      </c>
      <c r="N219" s="144" t="s">
        <v>39</v>
      </c>
      <c r="P219" s="145">
        <f t="shared" si="31"/>
        <v>0</v>
      </c>
      <c r="Q219" s="145">
        <v>1.3999999999999999E-4</v>
      </c>
      <c r="R219" s="145">
        <f t="shared" si="32"/>
        <v>7.2799999999999991E-3</v>
      </c>
      <c r="S219" s="145">
        <v>0</v>
      </c>
      <c r="T219" s="146">
        <f t="shared" si="33"/>
        <v>0</v>
      </c>
      <c r="AR219" s="147" t="s">
        <v>124</v>
      </c>
      <c r="AT219" s="147" t="s">
        <v>120</v>
      </c>
      <c r="AU219" s="147" t="s">
        <v>125</v>
      </c>
      <c r="AY219" s="13" t="s">
        <v>118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3" t="s">
        <v>125</v>
      </c>
      <c r="BK219" s="148">
        <f t="shared" si="39"/>
        <v>0</v>
      </c>
      <c r="BL219" s="13" t="s">
        <v>124</v>
      </c>
      <c r="BM219" s="147" t="s">
        <v>466</v>
      </c>
    </row>
    <row r="220" spans="2:65" s="1" customFormat="1" ht="21.75" customHeight="1">
      <c r="B220" s="28"/>
      <c r="C220" s="135" t="s">
        <v>467</v>
      </c>
      <c r="D220" s="135" t="s">
        <v>120</v>
      </c>
      <c r="E220" s="136" t="s">
        <v>468</v>
      </c>
      <c r="F220" s="137" t="s">
        <v>469</v>
      </c>
      <c r="G220" s="138" t="s">
        <v>136</v>
      </c>
      <c r="H220" s="139">
        <v>5</v>
      </c>
      <c r="I220" s="140"/>
      <c r="J220" s="141">
        <f t="shared" si="30"/>
        <v>0</v>
      </c>
      <c r="K220" s="142"/>
      <c r="L220" s="28"/>
      <c r="M220" s="143" t="s">
        <v>1</v>
      </c>
      <c r="N220" s="144" t="s">
        <v>39</v>
      </c>
      <c r="P220" s="145">
        <f t="shared" si="31"/>
        <v>0</v>
      </c>
      <c r="Q220" s="145">
        <v>1.3999999999999999E-4</v>
      </c>
      <c r="R220" s="145">
        <f t="shared" si="32"/>
        <v>6.9999999999999988E-4</v>
      </c>
      <c r="S220" s="145">
        <v>0</v>
      </c>
      <c r="T220" s="146">
        <f t="shared" si="33"/>
        <v>0</v>
      </c>
      <c r="AR220" s="147" t="s">
        <v>124</v>
      </c>
      <c r="AT220" s="147" t="s">
        <v>120</v>
      </c>
      <c r="AU220" s="147" t="s">
        <v>125</v>
      </c>
      <c r="AY220" s="13" t="s">
        <v>118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125</v>
      </c>
      <c r="BK220" s="148">
        <f t="shared" si="39"/>
        <v>0</v>
      </c>
      <c r="BL220" s="13" t="s">
        <v>124</v>
      </c>
      <c r="BM220" s="147" t="s">
        <v>470</v>
      </c>
    </row>
    <row r="221" spans="2:65" s="1" customFormat="1" ht="37.799999999999997" customHeight="1">
      <c r="B221" s="28"/>
      <c r="C221" s="135" t="s">
        <v>471</v>
      </c>
      <c r="D221" s="135" t="s">
        <v>120</v>
      </c>
      <c r="E221" s="136" t="s">
        <v>472</v>
      </c>
      <c r="F221" s="137" t="s">
        <v>473</v>
      </c>
      <c r="G221" s="138" t="s">
        <v>136</v>
      </c>
      <c r="H221" s="139">
        <v>82.5</v>
      </c>
      <c r="I221" s="140"/>
      <c r="J221" s="141">
        <f t="shared" si="30"/>
        <v>0</v>
      </c>
      <c r="K221" s="142"/>
      <c r="L221" s="28"/>
      <c r="M221" s="143" t="s">
        <v>1</v>
      </c>
      <c r="N221" s="144" t="s">
        <v>39</v>
      </c>
      <c r="P221" s="145">
        <f t="shared" si="31"/>
        <v>0</v>
      </c>
      <c r="Q221" s="145">
        <v>1.3999999999999999E-4</v>
      </c>
      <c r="R221" s="145">
        <f t="shared" si="32"/>
        <v>1.155E-2</v>
      </c>
      <c r="S221" s="145">
        <v>0</v>
      </c>
      <c r="T221" s="146">
        <f t="shared" si="33"/>
        <v>0</v>
      </c>
      <c r="AR221" s="147" t="s">
        <v>124</v>
      </c>
      <c r="AT221" s="147" t="s">
        <v>120</v>
      </c>
      <c r="AU221" s="147" t="s">
        <v>125</v>
      </c>
      <c r="AY221" s="13" t="s">
        <v>118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3" t="s">
        <v>125</v>
      </c>
      <c r="BK221" s="148">
        <f t="shared" si="39"/>
        <v>0</v>
      </c>
      <c r="BL221" s="13" t="s">
        <v>124</v>
      </c>
      <c r="BM221" s="147" t="s">
        <v>474</v>
      </c>
    </row>
    <row r="222" spans="2:65" s="1" customFormat="1" ht="24.15" customHeight="1">
      <c r="B222" s="28"/>
      <c r="C222" s="135" t="s">
        <v>475</v>
      </c>
      <c r="D222" s="135" t="s">
        <v>120</v>
      </c>
      <c r="E222" s="136" t="s">
        <v>476</v>
      </c>
      <c r="F222" s="137" t="s">
        <v>477</v>
      </c>
      <c r="G222" s="138" t="s">
        <v>136</v>
      </c>
      <c r="H222" s="139">
        <v>595.9</v>
      </c>
      <c r="I222" s="140"/>
      <c r="J222" s="141">
        <f t="shared" si="30"/>
        <v>0</v>
      </c>
      <c r="K222" s="142"/>
      <c r="L222" s="28"/>
      <c r="M222" s="143" t="s">
        <v>1</v>
      </c>
      <c r="N222" s="144" t="s">
        <v>39</v>
      </c>
      <c r="P222" s="145">
        <f t="shared" si="31"/>
        <v>0</v>
      </c>
      <c r="Q222" s="145">
        <v>3.7500000000000001E-6</v>
      </c>
      <c r="R222" s="145">
        <f t="shared" si="32"/>
        <v>2.2346250000000001E-3</v>
      </c>
      <c r="S222" s="145">
        <v>0</v>
      </c>
      <c r="T222" s="146">
        <f t="shared" si="33"/>
        <v>0</v>
      </c>
      <c r="AR222" s="147" t="s">
        <v>124</v>
      </c>
      <c r="AT222" s="147" t="s">
        <v>120</v>
      </c>
      <c r="AU222" s="147" t="s">
        <v>125</v>
      </c>
      <c r="AY222" s="13" t="s">
        <v>118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3" t="s">
        <v>125</v>
      </c>
      <c r="BK222" s="148">
        <f t="shared" si="39"/>
        <v>0</v>
      </c>
      <c r="BL222" s="13" t="s">
        <v>124</v>
      </c>
      <c r="BM222" s="147" t="s">
        <v>478</v>
      </c>
    </row>
    <row r="223" spans="2:65" s="1" customFormat="1" ht="24.15" customHeight="1">
      <c r="B223" s="28"/>
      <c r="C223" s="135" t="s">
        <v>479</v>
      </c>
      <c r="D223" s="135" t="s">
        <v>120</v>
      </c>
      <c r="E223" s="136" t="s">
        <v>480</v>
      </c>
      <c r="F223" s="137" t="s">
        <v>481</v>
      </c>
      <c r="G223" s="138" t="s">
        <v>136</v>
      </c>
      <c r="H223" s="139">
        <v>20</v>
      </c>
      <c r="I223" s="140"/>
      <c r="J223" s="141">
        <f t="shared" si="30"/>
        <v>0</v>
      </c>
      <c r="K223" s="142"/>
      <c r="L223" s="28"/>
      <c r="M223" s="143" t="s">
        <v>1</v>
      </c>
      <c r="N223" s="144" t="s">
        <v>39</v>
      </c>
      <c r="P223" s="145">
        <f t="shared" si="31"/>
        <v>0</v>
      </c>
      <c r="Q223" s="145">
        <v>1.3999999999999999E-4</v>
      </c>
      <c r="R223" s="145">
        <f t="shared" si="32"/>
        <v>2.7999999999999995E-3</v>
      </c>
      <c r="S223" s="145">
        <v>0</v>
      </c>
      <c r="T223" s="146">
        <f t="shared" si="33"/>
        <v>0</v>
      </c>
      <c r="AR223" s="147" t="s">
        <v>124</v>
      </c>
      <c r="AT223" s="147" t="s">
        <v>120</v>
      </c>
      <c r="AU223" s="147" t="s">
        <v>125</v>
      </c>
      <c r="AY223" s="13" t="s">
        <v>118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3" t="s">
        <v>125</v>
      </c>
      <c r="BK223" s="148">
        <f t="shared" si="39"/>
        <v>0</v>
      </c>
      <c r="BL223" s="13" t="s">
        <v>124</v>
      </c>
      <c r="BM223" s="147" t="s">
        <v>482</v>
      </c>
    </row>
    <row r="224" spans="2:65" s="1" customFormat="1" ht="24.15" customHeight="1">
      <c r="B224" s="28"/>
      <c r="C224" s="135" t="s">
        <v>483</v>
      </c>
      <c r="D224" s="135" t="s">
        <v>120</v>
      </c>
      <c r="E224" s="136" t="s">
        <v>484</v>
      </c>
      <c r="F224" s="137" t="s">
        <v>485</v>
      </c>
      <c r="G224" s="138" t="s">
        <v>217</v>
      </c>
      <c r="H224" s="139">
        <v>25</v>
      </c>
      <c r="I224" s="140"/>
      <c r="J224" s="141">
        <f t="shared" si="30"/>
        <v>0</v>
      </c>
      <c r="K224" s="142"/>
      <c r="L224" s="28"/>
      <c r="M224" s="143" t="s">
        <v>1</v>
      </c>
      <c r="N224" s="144" t="s">
        <v>39</v>
      </c>
      <c r="P224" s="145">
        <f t="shared" si="31"/>
        <v>0</v>
      </c>
      <c r="Q224" s="145">
        <v>0</v>
      </c>
      <c r="R224" s="145">
        <f t="shared" si="32"/>
        <v>0</v>
      </c>
      <c r="S224" s="145">
        <v>0</v>
      </c>
      <c r="T224" s="146">
        <f t="shared" si="33"/>
        <v>0</v>
      </c>
      <c r="AR224" s="147" t="s">
        <v>124</v>
      </c>
      <c r="AT224" s="147" t="s">
        <v>120</v>
      </c>
      <c r="AU224" s="147" t="s">
        <v>125</v>
      </c>
      <c r="AY224" s="13" t="s">
        <v>118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3" t="s">
        <v>125</v>
      </c>
      <c r="BK224" s="148">
        <f t="shared" si="39"/>
        <v>0</v>
      </c>
      <c r="BL224" s="13" t="s">
        <v>124</v>
      </c>
      <c r="BM224" s="147" t="s">
        <v>486</v>
      </c>
    </row>
    <row r="225" spans="2:65" s="1" customFormat="1" ht="37.799999999999997" customHeight="1">
      <c r="B225" s="28"/>
      <c r="C225" s="149" t="s">
        <v>487</v>
      </c>
      <c r="D225" s="149" t="s">
        <v>193</v>
      </c>
      <c r="E225" s="150" t="s">
        <v>488</v>
      </c>
      <c r="F225" s="151" t="s">
        <v>489</v>
      </c>
      <c r="G225" s="152" t="s">
        <v>217</v>
      </c>
      <c r="H225" s="153">
        <v>25</v>
      </c>
      <c r="I225" s="154"/>
      <c r="J225" s="155">
        <f t="shared" si="30"/>
        <v>0</v>
      </c>
      <c r="K225" s="156"/>
      <c r="L225" s="157"/>
      <c r="M225" s="158" t="s">
        <v>1</v>
      </c>
      <c r="N225" s="159" t="s">
        <v>39</v>
      </c>
      <c r="P225" s="145">
        <f t="shared" si="31"/>
        <v>0</v>
      </c>
      <c r="Q225" s="145">
        <v>1.0999999999999999E-2</v>
      </c>
      <c r="R225" s="145">
        <f t="shared" si="32"/>
        <v>0.27499999999999997</v>
      </c>
      <c r="S225" s="145">
        <v>0</v>
      </c>
      <c r="T225" s="146">
        <f t="shared" si="33"/>
        <v>0</v>
      </c>
      <c r="AR225" s="147" t="s">
        <v>151</v>
      </c>
      <c r="AT225" s="147" t="s">
        <v>193</v>
      </c>
      <c r="AU225" s="147" t="s">
        <v>125</v>
      </c>
      <c r="AY225" s="13" t="s">
        <v>118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3" t="s">
        <v>125</v>
      </c>
      <c r="BK225" s="148">
        <f t="shared" si="39"/>
        <v>0</v>
      </c>
      <c r="BL225" s="13" t="s">
        <v>124</v>
      </c>
      <c r="BM225" s="147" t="s">
        <v>490</v>
      </c>
    </row>
    <row r="226" spans="2:65" s="1" customFormat="1" ht="33" customHeight="1">
      <c r="B226" s="28"/>
      <c r="C226" s="135" t="s">
        <v>491</v>
      </c>
      <c r="D226" s="135" t="s">
        <v>120</v>
      </c>
      <c r="E226" s="136" t="s">
        <v>492</v>
      </c>
      <c r="F226" s="137" t="s">
        <v>493</v>
      </c>
      <c r="G226" s="138" t="s">
        <v>136</v>
      </c>
      <c r="H226" s="139">
        <v>364</v>
      </c>
      <c r="I226" s="140"/>
      <c r="J226" s="141">
        <f t="shared" si="30"/>
        <v>0</v>
      </c>
      <c r="K226" s="142"/>
      <c r="L226" s="28"/>
      <c r="M226" s="143" t="s">
        <v>1</v>
      </c>
      <c r="N226" s="144" t="s">
        <v>39</v>
      </c>
      <c r="P226" s="145">
        <f t="shared" si="31"/>
        <v>0</v>
      </c>
      <c r="Q226" s="145">
        <v>0.20624200000000001</v>
      </c>
      <c r="R226" s="145">
        <f t="shared" si="32"/>
        <v>75.072088000000008</v>
      </c>
      <c r="S226" s="145">
        <v>0</v>
      </c>
      <c r="T226" s="146">
        <f t="shared" si="33"/>
        <v>0</v>
      </c>
      <c r="AR226" s="147" t="s">
        <v>124</v>
      </c>
      <c r="AT226" s="147" t="s">
        <v>120</v>
      </c>
      <c r="AU226" s="147" t="s">
        <v>125</v>
      </c>
      <c r="AY226" s="13" t="s">
        <v>118</v>
      </c>
      <c r="BE226" s="148">
        <f t="shared" si="34"/>
        <v>0</v>
      </c>
      <c r="BF226" s="148">
        <f t="shared" si="35"/>
        <v>0</v>
      </c>
      <c r="BG226" s="148">
        <f t="shared" si="36"/>
        <v>0</v>
      </c>
      <c r="BH226" s="148">
        <f t="shared" si="37"/>
        <v>0</v>
      </c>
      <c r="BI226" s="148">
        <f t="shared" si="38"/>
        <v>0</v>
      </c>
      <c r="BJ226" s="13" t="s">
        <v>125</v>
      </c>
      <c r="BK226" s="148">
        <f t="shared" si="39"/>
        <v>0</v>
      </c>
      <c r="BL226" s="13" t="s">
        <v>124</v>
      </c>
      <c r="BM226" s="147" t="s">
        <v>494</v>
      </c>
    </row>
    <row r="227" spans="2:65" s="1" customFormat="1" ht="24.15" customHeight="1">
      <c r="B227" s="28"/>
      <c r="C227" s="149" t="s">
        <v>495</v>
      </c>
      <c r="D227" s="149" t="s">
        <v>193</v>
      </c>
      <c r="E227" s="150" t="s">
        <v>496</v>
      </c>
      <c r="F227" s="151" t="s">
        <v>497</v>
      </c>
      <c r="G227" s="152" t="s">
        <v>217</v>
      </c>
      <c r="H227" s="153">
        <v>371.68</v>
      </c>
      <c r="I227" s="154"/>
      <c r="J227" s="155">
        <f t="shared" si="30"/>
        <v>0</v>
      </c>
      <c r="K227" s="156"/>
      <c r="L227" s="157"/>
      <c r="M227" s="158" t="s">
        <v>1</v>
      </c>
      <c r="N227" s="159" t="s">
        <v>39</v>
      </c>
      <c r="P227" s="145">
        <f t="shared" si="31"/>
        <v>0</v>
      </c>
      <c r="Q227" s="145">
        <v>8.1000000000000003E-2</v>
      </c>
      <c r="R227" s="145">
        <f t="shared" si="32"/>
        <v>30.106080000000002</v>
      </c>
      <c r="S227" s="145">
        <v>0</v>
      </c>
      <c r="T227" s="146">
        <f t="shared" si="33"/>
        <v>0</v>
      </c>
      <c r="AR227" s="147" t="s">
        <v>151</v>
      </c>
      <c r="AT227" s="147" t="s">
        <v>193</v>
      </c>
      <c r="AU227" s="147" t="s">
        <v>125</v>
      </c>
      <c r="AY227" s="13" t="s">
        <v>118</v>
      </c>
      <c r="BE227" s="148">
        <f t="shared" si="34"/>
        <v>0</v>
      </c>
      <c r="BF227" s="148">
        <f t="shared" si="35"/>
        <v>0</v>
      </c>
      <c r="BG227" s="148">
        <f t="shared" si="36"/>
        <v>0</v>
      </c>
      <c r="BH227" s="148">
        <f t="shared" si="37"/>
        <v>0</v>
      </c>
      <c r="BI227" s="148">
        <f t="shared" si="38"/>
        <v>0</v>
      </c>
      <c r="BJ227" s="13" t="s">
        <v>125</v>
      </c>
      <c r="BK227" s="148">
        <f t="shared" si="39"/>
        <v>0</v>
      </c>
      <c r="BL227" s="13" t="s">
        <v>124</v>
      </c>
      <c r="BM227" s="147" t="s">
        <v>498</v>
      </c>
    </row>
    <row r="228" spans="2:65" s="1" customFormat="1" ht="37.799999999999997" customHeight="1">
      <c r="B228" s="28"/>
      <c r="C228" s="135" t="s">
        <v>499</v>
      </c>
      <c r="D228" s="135" t="s">
        <v>120</v>
      </c>
      <c r="E228" s="136" t="s">
        <v>500</v>
      </c>
      <c r="F228" s="137" t="s">
        <v>501</v>
      </c>
      <c r="G228" s="138" t="s">
        <v>136</v>
      </c>
      <c r="H228" s="139">
        <v>39</v>
      </c>
      <c r="I228" s="140"/>
      <c r="J228" s="141">
        <f t="shared" si="30"/>
        <v>0</v>
      </c>
      <c r="K228" s="142"/>
      <c r="L228" s="28"/>
      <c r="M228" s="143" t="s">
        <v>1</v>
      </c>
      <c r="N228" s="144" t="s">
        <v>39</v>
      </c>
      <c r="P228" s="145">
        <f t="shared" si="31"/>
        <v>0</v>
      </c>
      <c r="Q228" s="145">
        <v>9.8529599999999995E-2</v>
      </c>
      <c r="R228" s="145">
        <f t="shared" si="32"/>
        <v>3.8426543999999998</v>
      </c>
      <c r="S228" s="145">
        <v>0</v>
      </c>
      <c r="T228" s="146">
        <f t="shared" si="33"/>
        <v>0</v>
      </c>
      <c r="AR228" s="147" t="s">
        <v>124</v>
      </c>
      <c r="AT228" s="147" t="s">
        <v>120</v>
      </c>
      <c r="AU228" s="147" t="s">
        <v>125</v>
      </c>
      <c r="AY228" s="13" t="s">
        <v>118</v>
      </c>
      <c r="BE228" s="148">
        <f t="shared" si="34"/>
        <v>0</v>
      </c>
      <c r="BF228" s="148">
        <f t="shared" si="35"/>
        <v>0</v>
      </c>
      <c r="BG228" s="148">
        <f t="shared" si="36"/>
        <v>0</v>
      </c>
      <c r="BH228" s="148">
        <f t="shared" si="37"/>
        <v>0</v>
      </c>
      <c r="BI228" s="148">
        <f t="shared" si="38"/>
        <v>0</v>
      </c>
      <c r="BJ228" s="13" t="s">
        <v>125</v>
      </c>
      <c r="BK228" s="148">
        <f t="shared" si="39"/>
        <v>0</v>
      </c>
      <c r="BL228" s="13" t="s">
        <v>124</v>
      </c>
      <c r="BM228" s="147" t="s">
        <v>502</v>
      </c>
    </row>
    <row r="229" spans="2:65" s="1" customFormat="1" ht="24.15" customHeight="1">
      <c r="B229" s="28"/>
      <c r="C229" s="149" t="s">
        <v>503</v>
      </c>
      <c r="D229" s="149" t="s">
        <v>193</v>
      </c>
      <c r="E229" s="150" t="s">
        <v>504</v>
      </c>
      <c r="F229" s="151" t="s">
        <v>505</v>
      </c>
      <c r="G229" s="152" t="s">
        <v>217</v>
      </c>
      <c r="H229" s="153">
        <v>39.39</v>
      </c>
      <c r="I229" s="154"/>
      <c r="J229" s="155">
        <f t="shared" si="30"/>
        <v>0</v>
      </c>
      <c r="K229" s="156"/>
      <c r="L229" s="157"/>
      <c r="M229" s="158" t="s">
        <v>1</v>
      </c>
      <c r="N229" s="159" t="s">
        <v>39</v>
      </c>
      <c r="P229" s="145">
        <f t="shared" si="31"/>
        <v>0</v>
      </c>
      <c r="Q229" s="145">
        <v>2.35E-2</v>
      </c>
      <c r="R229" s="145">
        <f t="shared" si="32"/>
        <v>0.92566499999999996</v>
      </c>
      <c r="S229" s="145">
        <v>0</v>
      </c>
      <c r="T229" s="146">
        <f t="shared" si="33"/>
        <v>0</v>
      </c>
      <c r="AR229" s="147" t="s">
        <v>151</v>
      </c>
      <c r="AT229" s="147" t="s">
        <v>193</v>
      </c>
      <c r="AU229" s="147" t="s">
        <v>125</v>
      </c>
      <c r="AY229" s="13" t="s">
        <v>118</v>
      </c>
      <c r="BE229" s="148">
        <f t="shared" si="34"/>
        <v>0</v>
      </c>
      <c r="BF229" s="148">
        <f t="shared" si="35"/>
        <v>0</v>
      </c>
      <c r="BG229" s="148">
        <f t="shared" si="36"/>
        <v>0</v>
      </c>
      <c r="BH229" s="148">
        <f t="shared" si="37"/>
        <v>0</v>
      </c>
      <c r="BI229" s="148">
        <f t="shared" si="38"/>
        <v>0</v>
      </c>
      <c r="BJ229" s="13" t="s">
        <v>125</v>
      </c>
      <c r="BK229" s="148">
        <f t="shared" si="39"/>
        <v>0</v>
      </c>
      <c r="BL229" s="13" t="s">
        <v>124</v>
      </c>
      <c r="BM229" s="147" t="s">
        <v>506</v>
      </c>
    </row>
    <row r="230" spans="2:65" s="1" customFormat="1" ht="24.15" customHeight="1">
      <c r="B230" s="28"/>
      <c r="C230" s="135" t="s">
        <v>507</v>
      </c>
      <c r="D230" s="135" t="s">
        <v>120</v>
      </c>
      <c r="E230" s="136" t="s">
        <v>508</v>
      </c>
      <c r="F230" s="137" t="s">
        <v>509</v>
      </c>
      <c r="G230" s="138" t="s">
        <v>136</v>
      </c>
      <c r="H230" s="139">
        <v>201.5</v>
      </c>
      <c r="I230" s="140"/>
      <c r="J230" s="141">
        <f t="shared" si="30"/>
        <v>0</v>
      </c>
      <c r="K230" s="142"/>
      <c r="L230" s="28"/>
      <c r="M230" s="143" t="s">
        <v>1</v>
      </c>
      <c r="N230" s="144" t="s">
        <v>39</v>
      </c>
      <c r="P230" s="145">
        <f t="shared" si="31"/>
        <v>0</v>
      </c>
      <c r="Q230" s="145">
        <v>1.9999999999999999E-7</v>
      </c>
      <c r="R230" s="145">
        <f t="shared" si="32"/>
        <v>4.0299999999999997E-5</v>
      </c>
      <c r="S230" s="145">
        <v>0</v>
      </c>
      <c r="T230" s="146">
        <f t="shared" si="33"/>
        <v>0</v>
      </c>
      <c r="AR230" s="147" t="s">
        <v>124</v>
      </c>
      <c r="AT230" s="147" t="s">
        <v>120</v>
      </c>
      <c r="AU230" s="147" t="s">
        <v>125</v>
      </c>
      <c r="AY230" s="13" t="s">
        <v>118</v>
      </c>
      <c r="BE230" s="148">
        <f t="shared" si="34"/>
        <v>0</v>
      </c>
      <c r="BF230" s="148">
        <f t="shared" si="35"/>
        <v>0</v>
      </c>
      <c r="BG230" s="148">
        <f t="shared" si="36"/>
        <v>0</v>
      </c>
      <c r="BH230" s="148">
        <f t="shared" si="37"/>
        <v>0</v>
      </c>
      <c r="BI230" s="148">
        <f t="shared" si="38"/>
        <v>0</v>
      </c>
      <c r="BJ230" s="13" t="s">
        <v>125</v>
      </c>
      <c r="BK230" s="148">
        <f t="shared" si="39"/>
        <v>0</v>
      </c>
      <c r="BL230" s="13" t="s">
        <v>124</v>
      </c>
      <c r="BM230" s="147" t="s">
        <v>510</v>
      </c>
    </row>
    <row r="231" spans="2:65" s="1" customFormat="1" ht="24.15" customHeight="1">
      <c r="B231" s="28"/>
      <c r="C231" s="135" t="s">
        <v>511</v>
      </c>
      <c r="D231" s="135" t="s">
        <v>120</v>
      </c>
      <c r="E231" s="136" t="s">
        <v>512</v>
      </c>
      <c r="F231" s="137" t="s">
        <v>513</v>
      </c>
      <c r="G231" s="138" t="s">
        <v>136</v>
      </c>
      <c r="H231" s="139">
        <v>39</v>
      </c>
      <c r="I231" s="140"/>
      <c r="J231" s="141">
        <f t="shared" si="30"/>
        <v>0</v>
      </c>
      <c r="K231" s="142"/>
      <c r="L231" s="28"/>
      <c r="M231" s="143" t="s">
        <v>1</v>
      </c>
      <c r="N231" s="144" t="s">
        <v>39</v>
      </c>
      <c r="P231" s="145">
        <f t="shared" si="31"/>
        <v>0</v>
      </c>
      <c r="Q231" s="145">
        <v>8.9999999999999996E-7</v>
      </c>
      <c r="R231" s="145">
        <f t="shared" si="32"/>
        <v>3.5099999999999999E-5</v>
      </c>
      <c r="S231" s="145">
        <v>0</v>
      </c>
      <c r="T231" s="146">
        <f t="shared" si="33"/>
        <v>0</v>
      </c>
      <c r="AR231" s="147" t="s">
        <v>124</v>
      </c>
      <c r="AT231" s="147" t="s">
        <v>120</v>
      </c>
      <c r="AU231" s="147" t="s">
        <v>125</v>
      </c>
      <c r="AY231" s="13" t="s">
        <v>118</v>
      </c>
      <c r="BE231" s="148">
        <f t="shared" si="34"/>
        <v>0</v>
      </c>
      <c r="BF231" s="148">
        <f t="shared" si="35"/>
        <v>0</v>
      </c>
      <c r="BG231" s="148">
        <f t="shared" si="36"/>
        <v>0</v>
      </c>
      <c r="BH231" s="148">
        <f t="shared" si="37"/>
        <v>0</v>
      </c>
      <c r="BI231" s="148">
        <f t="shared" si="38"/>
        <v>0</v>
      </c>
      <c r="BJ231" s="13" t="s">
        <v>125</v>
      </c>
      <c r="BK231" s="148">
        <f t="shared" si="39"/>
        <v>0</v>
      </c>
      <c r="BL231" s="13" t="s">
        <v>124</v>
      </c>
      <c r="BM231" s="147" t="s">
        <v>514</v>
      </c>
    </row>
    <row r="232" spans="2:65" s="1" customFormat="1" ht="37.799999999999997" customHeight="1">
      <c r="B232" s="28"/>
      <c r="C232" s="135" t="s">
        <v>515</v>
      </c>
      <c r="D232" s="135" t="s">
        <v>120</v>
      </c>
      <c r="E232" s="136" t="s">
        <v>516</v>
      </c>
      <c r="F232" s="137" t="s">
        <v>517</v>
      </c>
      <c r="G232" s="138" t="s">
        <v>149</v>
      </c>
      <c r="H232" s="139">
        <v>90.72</v>
      </c>
      <c r="I232" s="140"/>
      <c r="J232" s="141">
        <f t="shared" si="30"/>
        <v>0</v>
      </c>
      <c r="K232" s="142"/>
      <c r="L232" s="28"/>
      <c r="M232" s="143" t="s">
        <v>1</v>
      </c>
      <c r="N232" s="144" t="s">
        <v>39</v>
      </c>
      <c r="P232" s="145">
        <f t="shared" si="31"/>
        <v>0</v>
      </c>
      <c r="Q232" s="145">
        <v>0</v>
      </c>
      <c r="R232" s="145">
        <f t="shared" si="32"/>
        <v>0</v>
      </c>
      <c r="S232" s="145">
        <v>2.2000000000000002</v>
      </c>
      <c r="T232" s="146">
        <f t="shared" si="33"/>
        <v>199.584</v>
      </c>
      <c r="AR232" s="147" t="s">
        <v>124</v>
      </c>
      <c r="AT232" s="147" t="s">
        <v>120</v>
      </c>
      <c r="AU232" s="147" t="s">
        <v>125</v>
      </c>
      <c r="AY232" s="13" t="s">
        <v>118</v>
      </c>
      <c r="BE232" s="148">
        <f t="shared" si="34"/>
        <v>0</v>
      </c>
      <c r="BF232" s="148">
        <f t="shared" si="35"/>
        <v>0</v>
      </c>
      <c r="BG232" s="148">
        <f t="shared" si="36"/>
        <v>0</v>
      </c>
      <c r="BH232" s="148">
        <f t="shared" si="37"/>
        <v>0</v>
      </c>
      <c r="BI232" s="148">
        <f t="shared" si="38"/>
        <v>0</v>
      </c>
      <c r="BJ232" s="13" t="s">
        <v>125</v>
      </c>
      <c r="BK232" s="148">
        <f t="shared" si="39"/>
        <v>0</v>
      </c>
      <c r="BL232" s="13" t="s">
        <v>124</v>
      </c>
      <c r="BM232" s="147" t="s">
        <v>518</v>
      </c>
    </row>
    <row r="233" spans="2:65" s="1" customFormat="1" ht="33" customHeight="1">
      <c r="B233" s="28"/>
      <c r="C233" s="135" t="s">
        <v>519</v>
      </c>
      <c r="D233" s="135" t="s">
        <v>120</v>
      </c>
      <c r="E233" s="136" t="s">
        <v>520</v>
      </c>
      <c r="F233" s="137" t="s">
        <v>521</v>
      </c>
      <c r="G233" s="138" t="s">
        <v>149</v>
      </c>
      <c r="H233" s="139">
        <v>60.48</v>
      </c>
      <c r="I233" s="140"/>
      <c r="J233" s="141">
        <f t="shared" si="30"/>
        <v>0</v>
      </c>
      <c r="K233" s="142"/>
      <c r="L233" s="28"/>
      <c r="M233" s="143" t="s">
        <v>1</v>
      </c>
      <c r="N233" s="144" t="s">
        <v>39</v>
      </c>
      <c r="P233" s="145">
        <f t="shared" si="31"/>
        <v>0</v>
      </c>
      <c r="Q233" s="145">
        <v>0</v>
      </c>
      <c r="R233" s="145">
        <f t="shared" si="32"/>
        <v>0</v>
      </c>
      <c r="S233" s="145">
        <v>2.4</v>
      </c>
      <c r="T233" s="146">
        <f t="shared" si="33"/>
        <v>145.15199999999999</v>
      </c>
      <c r="AR233" s="147" t="s">
        <v>124</v>
      </c>
      <c r="AT233" s="147" t="s">
        <v>120</v>
      </c>
      <c r="AU233" s="147" t="s">
        <v>125</v>
      </c>
      <c r="AY233" s="13" t="s">
        <v>118</v>
      </c>
      <c r="BE233" s="148">
        <f t="shared" si="34"/>
        <v>0</v>
      </c>
      <c r="BF233" s="148">
        <f t="shared" si="35"/>
        <v>0</v>
      </c>
      <c r="BG233" s="148">
        <f t="shared" si="36"/>
        <v>0</v>
      </c>
      <c r="BH233" s="148">
        <f t="shared" si="37"/>
        <v>0</v>
      </c>
      <c r="BI233" s="148">
        <f t="shared" si="38"/>
        <v>0</v>
      </c>
      <c r="BJ233" s="13" t="s">
        <v>125</v>
      </c>
      <c r="BK233" s="148">
        <f t="shared" si="39"/>
        <v>0</v>
      </c>
      <c r="BL233" s="13" t="s">
        <v>124</v>
      </c>
      <c r="BM233" s="147" t="s">
        <v>522</v>
      </c>
    </row>
    <row r="234" spans="2:65" s="1" customFormat="1" ht="24.15" customHeight="1">
      <c r="B234" s="28"/>
      <c r="C234" s="135" t="s">
        <v>523</v>
      </c>
      <c r="D234" s="135" t="s">
        <v>120</v>
      </c>
      <c r="E234" s="136" t="s">
        <v>524</v>
      </c>
      <c r="F234" s="137" t="s">
        <v>525</v>
      </c>
      <c r="G234" s="138" t="s">
        <v>217</v>
      </c>
      <c r="H234" s="139">
        <v>3</v>
      </c>
      <c r="I234" s="140"/>
      <c r="J234" s="141">
        <f t="shared" si="30"/>
        <v>0</v>
      </c>
      <c r="K234" s="142"/>
      <c r="L234" s="28"/>
      <c r="M234" s="143" t="s">
        <v>1</v>
      </c>
      <c r="N234" s="144" t="s">
        <v>39</v>
      </c>
      <c r="P234" s="145">
        <f t="shared" si="31"/>
        <v>0</v>
      </c>
      <c r="Q234" s="145">
        <v>0</v>
      </c>
      <c r="R234" s="145">
        <f t="shared" si="32"/>
        <v>0</v>
      </c>
      <c r="S234" s="145">
        <v>8.2000000000000003E-2</v>
      </c>
      <c r="T234" s="146">
        <f t="shared" si="33"/>
        <v>0.246</v>
      </c>
      <c r="AR234" s="147" t="s">
        <v>124</v>
      </c>
      <c r="AT234" s="147" t="s">
        <v>120</v>
      </c>
      <c r="AU234" s="147" t="s">
        <v>125</v>
      </c>
      <c r="AY234" s="13" t="s">
        <v>118</v>
      </c>
      <c r="BE234" s="148">
        <f t="shared" si="34"/>
        <v>0</v>
      </c>
      <c r="BF234" s="148">
        <f t="shared" si="35"/>
        <v>0</v>
      </c>
      <c r="BG234" s="148">
        <f t="shared" si="36"/>
        <v>0</v>
      </c>
      <c r="BH234" s="148">
        <f t="shared" si="37"/>
        <v>0</v>
      </c>
      <c r="BI234" s="148">
        <f t="shared" si="38"/>
        <v>0</v>
      </c>
      <c r="BJ234" s="13" t="s">
        <v>125</v>
      </c>
      <c r="BK234" s="148">
        <f t="shared" si="39"/>
        <v>0</v>
      </c>
      <c r="BL234" s="13" t="s">
        <v>124</v>
      </c>
      <c r="BM234" s="147" t="s">
        <v>526</v>
      </c>
    </row>
    <row r="235" spans="2:65" s="1" customFormat="1" ht="24.15" customHeight="1">
      <c r="B235" s="28"/>
      <c r="C235" s="135" t="s">
        <v>527</v>
      </c>
      <c r="D235" s="135" t="s">
        <v>120</v>
      </c>
      <c r="E235" s="136" t="s">
        <v>528</v>
      </c>
      <c r="F235" s="137" t="s">
        <v>529</v>
      </c>
      <c r="G235" s="138" t="s">
        <v>217</v>
      </c>
      <c r="H235" s="139">
        <v>9</v>
      </c>
      <c r="I235" s="140"/>
      <c r="J235" s="141">
        <f t="shared" si="30"/>
        <v>0</v>
      </c>
      <c r="K235" s="142"/>
      <c r="L235" s="28"/>
      <c r="M235" s="143" t="s">
        <v>1</v>
      </c>
      <c r="N235" s="144" t="s">
        <v>39</v>
      </c>
      <c r="P235" s="145">
        <f t="shared" si="31"/>
        <v>0</v>
      </c>
      <c r="Q235" s="145">
        <v>0</v>
      </c>
      <c r="R235" s="145">
        <f t="shared" si="32"/>
        <v>0</v>
      </c>
      <c r="S235" s="145">
        <v>0</v>
      </c>
      <c r="T235" s="146">
        <f t="shared" si="33"/>
        <v>0</v>
      </c>
      <c r="AR235" s="147" t="s">
        <v>124</v>
      </c>
      <c r="AT235" s="147" t="s">
        <v>120</v>
      </c>
      <c r="AU235" s="147" t="s">
        <v>125</v>
      </c>
      <c r="AY235" s="13" t="s">
        <v>118</v>
      </c>
      <c r="BE235" s="148">
        <f t="shared" si="34"/>
        <v>0</v>
      </c>
      <c r="BF235" s="148">
        <f t="shared" si="35"/>
        <v>0</v>
      </c>
      <c r="BG235" s="148">
        <f t="shared" si="36"/>
        <v>0</v>
      </c>
      <c r="BH235" s="148">
        <f t="shared" si="37"/>
        <v>0</v>
      </c>
      <c r="BI235" s="148">
        <f t="shared" si="38"/>
        <v>0</v>
      </c>
      <c r="BJ235" s="13" t="s">
        <v>125</v>
      </c>
      <c r="BK235" s="148">
        <f t="shared" si="39"/>
        <v>0</v>
      </c>
      <c r="BL235" s="13" t="s">
        <v>124</v>
      </c>
      <c r="BM235" s="147" t="s">
        <v>530</v>
      </c>
    </row>
    <row r="236" spans="2:65" s="1" customFormat="1" ht="21.75" customHeight="1">
      <c r="B236" s="28"/>
      <c r="C236" s="135" t="s">
        <v>531</v>
      </c>
      <c r="D236" s="135" t="s">
        <v>120</v>
      </c>
      <c r="E236" s="136" t="s">
        <v>532</v>
      </c>
      <c r="F236" s="137" t="s">
        <v>533</v>
      </c>
      <c r="G236" s="138" t="s">
        <v>186</v>
      </c>
      <c r="H236" s="139">
        <v>1905.73</v>
      </c>
      <c r="I236" s="140"/>
      <c r="J236" s="141">
        <f t="shared" si="30"/>
        <v>0</v>
      </c>
      <c r="K236" s="142"/>
      <c r="L236" s="28"/>
      <c r="M236" s="143" t="s">
        <v>1</v>
      </c>
      <c r="N236" s="144" t="s">
        <v>39</v>
      </c>
      <c r="P236" s="145">
        <f t="shared" si="31"/>
        <v>0</v>
      </c>
      <c r="Q236" s="145">
        <v>0</v>
      </c>
      <c r="R236" s="145">
        <f t="shared" si="32"/>
        <v>0</v>
      </c>
      <c r="S236" s="145">
        <v>0</v>
      </c>
      <c r="T236" s="146">
        <f t="shared" si="33"/>
        <v>0</v>
      </c>
      <c r="AR236" s="147" t="s">
        <v>124</v>
      </c>
      <c r="AT236" s="147" t="s">
        <v>120</v>
      </c>
      <c r="AU236" s="147" t="s">
        <v>125</v>
      </c>
      <c r="AY236" s="13" t="s">
        <v>118</v>
      </c>
      <c r="BE236" s="148">
        <f t="shared" si="34"/>
        <v>0</v>
      </c>
      <c r="BF236" s="148">
        <f t="shared" si="35"/>
        <v>0</v>
      </c>
      <c r="BG236" s="148">
        <f t="shared" si="36"/>
        <v>0</v>
      </c>
      <c r="BH236" s="148">
        <f t="shared" si="37"/>
        <v>0</v>
      </c>
      <c r="BI236" s="148">
        <f t="shared" si="38"/>
        <v>0</v>
      </c>
      <c r="BJ236" s="13" t="s">
        <v>125</v>
      </c>
      <c r="BK236" s="148">
        <f t="shared" si="39"/>
        <v>0</v>
      </c>
      <c r="BL236" s="13" t="s">
        <v>124</v>
      </c>
      <c r="BM236" s="147" t="s">
        <v>534</v>
      </c>
    </row>
    <row r="237" spans="2:65" s="1" customFormat="1" ht="24.15" customHeight="1">
      <c r="B237" s="28"/>
      <c r="C237" s="135" t="s">
        <v>535</v>
      </c>
      <c r="D237" s="135" t="s">
        <v>120</v>
      </c>
      <c r="E237" s="136" t="s">
        <v>536</v>
      </c>
      <c r="F237" s="137" t="s">
        <v>537</v>
      </c>
      <c r="G237" s="138" t="s">
        <v>186</v>
      </c>
      <c r="H237" s="139">
        <v>1905.73</v>
      </c>
      <c r="I237" s="140"/>
      <c r="J237" s="141">
        <f t="shared" si="30"/>
        <v>0</v>
      </c>
      <c r="K237" s="142"/>
      <c r="L237" s="28"/>
      <c r="M237" s="143" t="s">
        <v>1</v>
      </c>
      <c r="N237" s="144" t="s">
        <v>39</v>
      </c>
      <c r="P237" s="145">
        <f t="shared" si="31"/>
        <v>0</v>
      </c>
      <c r="Q237" s="145">
        <v>0</v>
      </c>
      <c r="R237" s="145">
        <f t="shared" si="32"/>
        <v>0</v>
      </c>
      <c r="S237" s="145">
        <v>0</v>
      </c>
      <c r="T237" s="146">
        <f t="shared" si="33"/>
        <v>0</v>
      </c>
      <c r="AR237" s="147" t="s">
        <v>124</v>
      </c>
      <c r="AT237" s="147" t="s">
        <v>120</v>
      </c>
      <c r="AU237" s="147" t="s">
        <v>125</v>
      </c>
      <c r="AY237" s="13" t="s">
        <v>118</v>
      </c>
      <c r="BE237" s="148">
        <f t="shared" si="34"/>
        <v>0</v>
      </c>
      <c r="BF237" s="148">
        <f t="shared" si="35"/>
        <v>0</v>
      </c>
      <c r="BG237" s="148">
        <f t="shared" si="36"/>
        <v>0</v>
      </c>
      <c r="BH237" s="148">
        <f t="shared" si="37"/>
        <v>0</v>
      </c>
      <c r="BI237" s="148">
        <f t="shared" si="38"/>
        <v>0</v>
      </c>
      <c r="BJ237" s="13" t="s">
        <v>125</v>
      </c>
      <c r="BK237" s="148">
        <f t="shared" si="39"/>
        <v>0</v>
      </c>
      <c r="BL237" s="13" t="s">
        <v>124</v>
      </c>
      <c r="BM237" s="147" t="s">
        <v>538</v>
      </c>
    </row>
    <row r="238" spans="2:65" s="1" customFormat="1" ht="24.15" customHeight="1">
      <c r="B238" s="28"/>
      <c r="C238" s="135" t="s">
        <v>539</v>
      </c>
      <c r="D238" s="135" t="s">
        <v>120</v>
      </c>
      <c r="E238" s="136" t="s">
        <v>540</v>
      </c>
      <c r="F238" s="137" t="s">
        <v>541</v>
      </c>
      <c r="G238" s="138" t="s">
        <v>186</v>
      </c>
      <c r="H238" s="139">
        <v>1905.73</v>
      </c>
      <c r="I238" s="140"/>
      <c r="J238" s="141">
        <f t="shared" si="30"/>
        <v>0</v>
      </c>
      <c r="K238" s="142"/>
      <c r="L238" s="28"/>
      <c r="M238" s="143" t="s">
        <v>1</v>
      </c>
      <c r="N238" s="144" t="s">
        <v>39</v>
      </c>
      <c r="P238" s="145">
        <f t="shared" si="31"/>
        <v>0</v>
      </c>
      <c r="Q238" s="145">
        <v>0</v>
      </c>
      <c r="R238" s="145">
        <f t="shared" si="32"/>
        <v>0</v>
      </c>
      <c r="S238" s="145">
        <v>0</v>
      </c>
      <c r="T238" s="146">
        <f t="shared" si="33"/>
        <v>0</v>
      </c>
      <c r="AR238" s="147" t="s">
        <v>124</v>
      </c>
      <c r="AT238" s="147" t="s">
        <v>120</v>
      </c>
      <c r="AU238" s="147" t="s">
        <v>125</v>
      </c>
      <c r="AY238" s="13" t="s">
        <v>118</v>
      </c>
      <c r="BE238" s="148">
        <f t="shared" si="34"/>
        <v>0</v>
      </c>
      <c r="BF238" s="148">
        <f t="shared" si="35"/>
        <v>0</v>
      </c>
      <c r="BG238" s="148">
        <f t="shared" si="36"/>
        <v>0</v>
      </c>
      <c r="BH238" s="148">
        <f t="shared" si="37"/>
        <v>0</v>
      </c>
      <c r="BI238" s="148">
        <f t="shared" si="38"/>
        <v>0</v>
      </c>
      <c r="BJ238" s="13" t="s">
        <v>125</v>
      </c>
      <c r="BK238" s="148">
        <f t="shared" si="39"/>
        <v>0</v>
      </c>
      <c r="BL238" s="13" t="s">
        <v>124</v>
      </c>
      <c r="BM238" s="147" t="s">
        <v>542</v>
      </c>
    </row>
    <row r="239" spans="2:65" s="1" customFormat="1" ht="24.15" customHeight="1">
      <c r="B239" s="28"/>
      <c r="C239" s="135" t="s">
        <v>543</v>
      </c>
      <c r="D239" s="135" t="s">
        <v>120</v>
      </c>
      <c r="E239" s="136" t="s">
        <v>544</v>
      </c>
      <c r="F239" s="137" t="s">
        <v>545</v>
      </c>
      <c r="G239" s="138" t="s">
        <v>186</v>
      </c>
      <c r="H239" s="139">
        <v>1905.73</v>
      </c>
      <c r="I239" s="140"/>
      <c r="J239" s="141">
        <f t="shared" si="30"/>
        <v>0</v>
      </c>
      <c r="K239" s="142"/>
      <c r="L239" s="28"/>
      <c r="M239" s="143" t="s">
        <v>1</v>
      </c>
      <c r="N239" s="144" t="s">
        <v>39</v>
      </c>
      <c r="P239" s="145">
        <f t="shared" si="31"/>
        <v>0</v>
      </c>
      <c r="Q239" s="145">
        <v>0</v>
      </c>
      <c r="R239" s="145">
        <f t="shared" si="32"/>
        <v>0</v>
      </c>
      <c r="S239" s="145">
        <v>0</v>
      </c>
      <c r="T239" s="146">
        <f t="shared" si="33"/>
        <v>0</v>
      </c>
      <c r="AR239" s="147" t="s">
        <v>124</v>
      </c>
      <c r="AT239" s="147" t="s">
        <v>120</v>
      </c>
      <c r="AU239" s="147" t="s">
        <v>125</v>
      </c>
      <c r="AY239" s="13" t="s">
        <v>118</v>
      </c>
      <c r="BE239" s="148">
        <f t="shared" si="34"/>
        <v>0</v>
      </c>
      <c r="BF239" s="148">
        <f t="shared" si="35"/>
        <v>0</v>
      </c>
      <c r="BG239" s="148">
        <f t="shared" si="36"/>
        <v>0</v>
      </c>
      <c r="BH239" s="148">
        <f t="shared" si="37"/>
        <v>0</v>
      </c>
      <c r="BI239" s="148">
        <f t="shared" si="38"/>
        <v>0</v>
      </c>
      <c r="BJ239" s="13" t="s">
        <v>125</v>
      </c>
      <c r="BK239" s="148">
        <f t="shared" si="39"/>
        <v>0</v>
      </c>
      <c r="BL239" s="13" t="s">
        <v>124</v>
      </c>
      <c r="BM239" s="147" t="s">
        <v>546</v>
      </c>
    </row>
    <row r="240" spans="2:65" s="1" customFormat="1" ht="24.15" customHeight="1">
      <c r="B240" s="28"/>
      <c r="C240" s="135" t="s">
        <v>547</v>
      </c>
      <c r="D240" s="135" t="s">
        <v>120</v>
      </c>
      <c r="E240" s="136" t="s">
        <v>548</v>
      </c>
      <c r="F240" s="137" t="s">
        <v>549</v>
      </c>
      <c r="G240" s="138" t="s">
        <v>186</v>
      </c>
      <c r="H240" s="139">
        <v>272.16000000000003</v>
      </c>
      <c r="I240" s="140"/>
      <c r="J240" s="141">
        <f t="shared" si="30"/>
        <v>0</v>
      </c>
      <c r="K240" s="142"/>
      <c r="L240" s="28"/>
      <c r="M240" s="143" t="s">
        <v>1</v>
      </c>
      <c r="N240" s="144" t="s">
        <v>39</v>
      </c>
      <c r="P240" s="145">
        <f t="shared" si="31"/>
        <v>0</v>
      </c>
      <c r="Q240" s="145">
        <v>0</v>
      </c>
      <c r="R240" s="145">
        <f t="shared" si="32"/>
        <v>0</v>
      </c>
      <c r="S240" s="145">
        <v>0</v>
      </c>
      <c r="T240" s="146">
        <f t="shared" si="33"/>
        <v>0</v>
      </c>
      <c r="AR240" s="147" t="s">
        <v>124</v>
      </c>
      <c r="AT240" s="147" t="s">
        <v>120</v>
      </c>
      <c r="AU240" s="147" t="s">
        <v>125</v>
      </c>
      <c r="AY240" s="13" t="s">
        <v>118</v>
      </c>
      <c r="BE240" s="148">
        <f t="shared" si="34"/>
        <v>0</v>
      </c>
      <c r="BF240" s="148">
        <f t="shared" si="35"/>
        <v>0</v>
      </c>
      <c r="BG240" s="148">
        <f t="shared" si="36"/>
        <v>0</v>
      </c>
      <c r="BH240" s="148">
        <f t="shared" si="37"/>
        <v>0</v>
      </c>
      <c r="BI240" s="148">
        <f t="shared" si="38"/>
        <v>0</v>
      </c>
      <c r="BJ240" s="13" t="s">
        <v>125</v>
      </c>
      <c r="BK240" s="148">
        <f t="shared" si="39"/>
        <v>0</v>
      </c>
      <c r="BL240" s="13" t="s">
        <v>124</v>
      </c>
      <c r="BM240" s="147" t="s">
        <v>550</v>
      </c>
    </row>
    <row r="241" spans="2:65" s="1" customFormat="1" ht="24.15" customHeight="1">
      <c r="B241" s="28"/>
      <c r="C241" s="135" t="s">
        <v>551</v>
      </c>
      <c r="D241" s="135" t="s">
        <v>120</v>
      </c>
      <c r="E241" s="136" t="s">
        <v>552</v>
      </c>
      <c r="F241" s="137" t="s">
        <v>553</v>
      </c>
      <c r="G241" s="138" t="s">
        <v>186</v>
      </c>
      <c r="H241" s="139">
        <v>461.67</v>
      </c>
      <c r="I241" s="140"/>
      <c r="J241" s="141">
        <f t="shared" si="30"/>
        <v>0</v>
      </c>
      <c r="K241" s="142"/>
      <c r="L241" s="28"/>
      <c r="M241" s="143" t="s">
        <v>1</v>
      </c>
      <c r="N241" s="144" t="s">
        <v>39</v>
      </c>
      <c r="P241" s="145">
        <f t="shared" si="31"/>
        <v>0</v>
      </c>
      <c r="Q241" s="145">
        <v>0</v>
      </c>
      <c r="R241" s="145">
        <f t="shared" si="32"/>
        <v>0</v>
      </c>
      <c r="S241" s="145">
        <v>0</v>
      </c>
      <c r="T241" s="146">
        <f t="shared" si="33"/>
        <v>0</v>
      </c>
      <c r="AR241" s="147" t="s">
        <v>124</v>
      </c>
      <c r="AT241" s="147" t="s">
        <v>120</v>
      </c>
      <c r="AU241" s="147" t="s">
        <v>125</v>
      </c>
      <c r="AY241" s="13" t="s">
        <v>118</v>
      </c>
      <c r="BE241" s="148">
        <f t="shared" si="34"/>
        <v>0</v>
      </c>
      <c r="BF241" s="148">
        <f t="shared" si="35"/>
        <v>0</v>
      </c>
      <c r="BG241" s="148">
        <f t="shared" si="36"/>
        <v>0</v>
      </c>
      <c r="BH241" s="148">
        <f t="shared" si="37"/>
        <v>0</v>
      </c>
      <c r="BI241" s="148">
        <f t="shared" si="38"/>
        <v>0</v>
      </c>
      <c r="BJ241" s="13" t="s">
        <v>125</v>
      </c>
      <c r="BK241" s="148">
        <f t="shared" si="39"/>
        <v>0</v>
      </c>
      <c r="BL241" s="13" t="s">
        <v>124</v>
      </c>
      <c r="BM241" s="147" t="s">
        <v>554</v>
      </c>
    </row>
    <row r="242" spans="2:65" s="1" customFormat="1" ht="16.5" customHeight="1">
      <c r="B242" s="28"/>
      <c r="C242" s="135" t="s">
        <v>555</v>
      </c>
      <c r="D242" s="135" t="s">
        <v>120</v>
      </c>
      <c r="E242" s="136" t="s">
        <v>556</v>
      </c>
      <c r="F242" s="137" t="s">
        <v>557</v>
      </c>
      <c r="G242" s="138" t="s">
        <v>186</v>
      </c>
      <c r="H242" s="139">
        <v>1</v>
      </c>
      <c r="I242" s="140"/>
      <c r="J242" s="141">
        <f t="shared" si="30"/>
        <v>0</v>
      </c>
      <c r="K242" s="142"/>
      <c r="L242" s="28"/>
      <c r="M242" s="143" t="s">
        <v>1</v>
      </c>
      <c r="N242" s="144" t="s">
        <v>39</v>
      </c>
      <c r="P242" s="145">
        <f t="shared" si="31"/>
        <v>0</v>
      </c>
      <c r="Q242" s="145">
        <v>0</v>
      </c>
      <c r="R242" s="145">
        <f t="shared" si="32"/>
        <v>0</v>
      </c>
      <c r="S242" s="145">
        <v>0</v>
      </c>
      <c r="T242" s="146">
        <f t="shared" si="33"/>
        <v>0</v>
      </c>
      <c r="AR242" s="147" t="s">
        <v>124</v>
      </c>
      <c r="AT242" s="147" t="s">
        <v>120</v>
      </c>
      <c r="AU242" s="147" t="s">
        <v>125</v>
      </c>
      <c r="AY242" s="13" t="s">
        <v>118</v>
      </c>
      <c r="BE242" s="148">
        <f t="shared" si="34"/>
        <v>0</v>
      </c>
      <c r="BF242" s="148">
        <f t="shared" si="35"/>
        <v>0</v>
      </c>
      <c r="BG242" s="148">
        <f t="shared" si="36"/>
        <v>0</v>
      </c>
      <c r="BH242" s="148">
        <f t="shared" si="37"/>
        <v>0</v>
      </c>
      <c r="BI242" s="148">
        <f t="shared" si="38"/>
        <v>0</v>
      </c>
      <c r="BJ242" s="13" t="s">
        <v>125</v>
      </c>
      <c r="BK242" s="148">
        <f t="shared" si="39"/>
        <v>0</v>
      </c>
      <c r="BL242" s="13" t="s">
        <v>124</v>
      </c>
      <c r="BM242" s="147" t="s">
        <v>558</v>
      </c>
    </row>
    <row r="243" spans="2:65" s="11" customFormat="1" ht="22.8" customHeight="1">
      <c r="B243" s="123"/>
      <c r="D243" s="124" t="s">
        <v>72</v>
      </c>
      <c r="E243" s="133" t="s">
        <v>559</v>
      </c>
      <c r="F243" s="133" t="s">
        <v>560</v>
      </c>
      <c r="I243" s="126"/>
      <c r="J243" s="134">
        <f>BK243</f>
        <v>0</v>
      </c>
      <c r="L243" s="123"/>
      <c r="M243" s="128"/>
      <c r="P243" s="129">
        <f>SUM(P244:P246)</f>
        <v>0</v>
      </c>
      <c r="R243" s="129">
        <f>SUM(R244:R246)</f>
        <v>7.2849999999999995E-5</v>
      </c>
      <c r="T243" s="130">
        <f>SUM(T244:T246)</f>
        <v>0.75599999999999989</v>
      </c>
      <c r="AR243" s="124" t="s">
        <v>125</v>
      </c>
      <c r="AT243" s="131" t="s">
        <v>72</v>
      </c>
      <c r="AU243" s="131" t="s">
        <v>13</v>
      </c>
      <c r="AY243" s="124" t="s">
        <v>118</v>
      </c>
      <c r="BK243" s="132">
        <f>SUM(BK244:BK246)</f>
        <v>0</v>
      </c>
    </row>
    <row r="244" spans="2:65" s="1" customFormat="1" ht="21.75" customHeight="1">
      <c r="B244" s="28"/>
      <c r="C244" s="135" t="s">
        <v>561</v>
      </c>
      <c r="D244" s="135" t="s">
        <v>120</v>
      </c>
      <c r="E244" s="136" t="s">
        <v>562</v>
      </c>
      <c r="F244" s="137" t="s">
        <v>563</v>
      </c>
      <c r="G244" s="138" t="s">
        <v>217</v>
      </c>
      <c r="H244" s="139">
        <v>1</v>
      </c>
      <c r="I244" s="140"/>
      <c r="J244" s="141">
        <f>ROUND(I244*H244,2)</f>
        <v>0</v>
      </c>
      <c r="K244" s="142"/>
      <c r="L244" s="28"/>
      <c r="M244" s="143" t="s">
        <v>1</v>
      </c>
      <c r="N244" s="144" t="s">
        <v>39</v>
      </c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192</v>
      </c>
      <c r="AT244" s="147" t="s">
        <v>120</v>
      </c>
      <c r="AU244" s="147" t="s">
        <v>125</v>
      </c>
      <c r="AY244" s="13" t="s">
        <v>118</v>
      </c>
      <c r="BE244" s="148">
        <f>IF(N244="základná",J244,0)</f>
        <v>0</v>
      </c>
      <c r="BF244" s="148">
        <f>IF(N244="znížená",J244,0)</f>
        <v>0</v>
      </c>
      <c r="BG244" s="148">
        <f>IF(N244="zákl. prenesená",J244,0)</f>
        <v>0</v>
      </c>
      <c r="BH244" s="148">
        <f>IF(N244="zníž. prenesená",J244,0)</f>
        <v>0</v>
      </c>
      <c r="BI244" s="148">
        <f>IF(N244="nulová",J244,0)</f>
        <v>0</v>
      </c>
      <c r="BJ244" s="13" t="s">
        <v>125</v>
      </c>
      <c r="BK244" s="148">
        <f>ROUND(I244*H244,2)</f>
        <v>0</v>
      </c>
      <c r="BL244" s="13" t="s">
        <v>192</v>
      </c>
      <c r="BM244" s="147" t="s">
        <v>564</v>
      </c>
    </row>
    <row r="245" spans="2:65" s="1" customFormat="1" ht="24.15" customHeight="1">
      <c r="B245" s="28"/>
      <c r="C245" s="135" t="s">
        <v>565</v>
      </c>
      <c r="D245" s="135" t="s">
        <v>120</v>
      </c>
      <c r="E245" s="136" t="s">
        <v>566</v>
      </c>
      <c r="F245" s="137" t="s">
        <v>567</v>
      </c>
      <c r="G245" s="138" t="s">
        <v>136</v>
      </c>
      <c r="H245" s="139">
        <v>84</v>
      </c>
      <c r="I245" s="140"/>
      <c r="J245" s="141">
        <f>ROUND(I245*H245,2)</f>
        <v>0</v>
      </c>
      <c r="K245" s="142"/>
      <c r="L245" s="28"/>
      <c r="M245" s="143" t="s">
        <v>1</v>
      </c>
      <c r="N245" s="144" t="s">
        <v>39</v>
      </c>
      <c r="P245" s="145">
        <f>O245*H245</f>
        <v>0</v>
      </c>
      <c r="Q245" s="145">
        <v>0</v>
      </c>
      <c r="R245" s="145">
        <f>Q245*H245</f>
        <v>0</v>
      </c>
      <c r="S245" s="145">
        <v>8.9999999999999993E-3</v>
      </c>
      <c r="T245" s="146">
        <f>S245*H245</f>
        <v>0.75599999999999989</v>
      </c>
      <c r="AR245" s="147" t="s">
        <v>192</v>
      </c>
      <c r="AT245" s="147" t="s">
        <v>120</v>
      </c>
      <c r="AU245" s="147" t="s">
        <v>125</v>
      </c>
      <c r="AY245" s="13" t="s">
        <v>118</v>
      </c>
      <c r="BE245" s="148">
        <f>IF(N245="základná",J245,0)</f>
        <v>0</v>
      </c>
      <c r="BF245" s="148">
        <f>IF(N245="znížená",J245,0)</f>
        <v>0</v>
      </c>
      <c r="BG245" s="148">
        <f>IF(N245="zákl. prenesená",J245,0)</f>
        <v>0</v>
      </c>
      <c r="BH245" s="148">
        <f>IF(N245="zníž. prenesená",J245,0)</f>
        <v>0</v>
      </c>
      <c r="BI245" s="148">
        <f>IF(N245="nulová",J245,0)</f>
        <v>0</v>
      </c>
      <c r="BJ245" s="13" t="s">
        <v>125</v>
      </c>
      <c r="BK245" s="148">
        <f>ROUND(I245*H245,2)</f>
        <v>0</v>
      </c>
      <c r="BL245" s="13" t="s">
        <v>192</v>
      </c>
      <c r="BM245" s="147" t="s">
        <v>568</v>
      </c>
    </row>
    <row r="246" spans="2:65" s="1" customFormat="1" ht="16.5" customHeight="1">
      <c r="B246" s="28"/>
      <c r="C246" s="135" t="s">
        <v>569</v>
      </c>
      <c r="D246" s="135" t="s">
        <v>120</v>
      </c>
      <c r="E246" s="136" t="s">
        <v>570</v>
      </c>
      <c r="F246" s="137" t="s">
        <v>571</v>
      </c>
      <c r="G246" s="138" t="s">
        <v>572</v>
      </c>
      <c r="H246" s="139">
        <v>1</v>
      </c>
      <c r="I246" s="140"/>
      <c r="J246" s="141">
        <f>ROUND(I246*H246,2)</f>
        <v>0</v>
      </c>
      <c r="K246" s="142"/>
      <c r="L246" s="28"/>
      <c r="M246" s="143" t="s">
        <v>1</v>
      </c>
      <c r="N246" s="144" t="s">
        <v>39</v>
      </c>
      <c r="P246" s="145">
        <f>O246*H246</f>
        <v>0</v>
      </c>
      <c r="Q246" s="145">
        <v>7.2849999999999995E-5</v>
      </c>
      <c r="R246" s="145">
        <f>Q246*H246</f>
        <v>7.2849999999999995E-5</v>
      </c>
      <c r="S246" s="145">
        <v>0</v>
      </c>
      <c r="T246" s="146">
        <f>S246*H246</f>
        <v>0</v>
      </c>
      <c r="AR246" s="147" t="s">
        <v>192</v>
      </c>
      <c r="AT246" s="147" t="s">
        <v>120</v>
      </c>
      <c r="AU246" s="147" t="s">
        <v>125</v>
      </c>
      <c r="AY246" s="13" t="s">
        <v>118</v>
      </c>
      <c r="BE246" s="148">
        <f>IF(N246="základná",J246,0)</f>
        <v>0</v>
      </c>
      <c r="BF246" s="148">
        <f>IF(N246="znížená",J246,0)</f>
        <v>0</v>
      </c>
      <c r="BG246" s="148">
        <f>IF(N246="zákl. prenesená",J246,0)</f>
        <v>0</v>
      </c>
      <c r="BH246" s="148">
        <f>IF(N246="zníž. prenesená",J246,0)</f>
        <v>0</v>
      </c>
      <c r="BI246" s="148">
        <f>IF(N246="nulová",J246,0)</f>
        <v>0</v>
      </c>
      <c r="BJ246" s="13" t="s">
        <v>125</v>
      </c>
      <c r="BK246" s="148">
        <f>ROUND(I246*H246,2)</f>
        <v>0</v>
      </c>
      <c r="BL246" s="13" t="s">
        <v>192</v>
      </c>
      <c r="BM246" s="147" t="s">
        <v>573</v>
      </c>
    </row>
    <row r="247" spans="2:65" s="11" customFormat="1" ht="25.95" customHeight="1">
      <c r="B247" s="123"/>
      <c r="D247" s="124" t="s">
        <v>72</v>
      </c>
      <c r="E247" s="125" t="s">
        <v>574</v>
      </c>
      <c r="F247" s="125" t="s">
        <v>575</v>
      </c>
      <c r="I247" s="126"/>
      <c r="J247" s="127">
        <f>BK247</f>
        <v>0</v>
      </c>
      <c r="L247" s="123"/>
      <c r="M247" s="128"/>
      <c r="P247" s="129">
        <f>P248</f>
        <v>0</v>
      </c>
      <c r="R247" s="129">
        <f>R248</f>
        <v>0</v>
      </c>
      <c r="T247" s="130">
        <f>T248</f>
        <v>0</v>
      </c>
      <c r="AR247" s="124" t="s">
        <v>138</v>
      </c>
      <c r="AT247" s="131" t="s">
        <v>72</v>
      </c>
      <c r="AU247" s="131" t="s">
        <v>73</v>
      </c>
      <c r="AY247" s="124" t="s">
        <v>118</v>
      </c>
      <c r="BK247" s="132">
        <f>BK248</f>
        <v>0</v>
      </c>
    </row>
    <row r="248" spans="2:65" s="1" customFormat="1" ht="24.15" customHeight="1">
      <c r="B248" s="28"/>
      <c r="C248" s="135" t="s">
        <v>576</v>
      </c>
      <c r="D248" s="135" t="s">
        <v>120</v>
      </c>
      <c r="E248" s="136" t="s">
        <v>577</v>
      </c>
      <c r="F248" s="137" t="s">
        <v>578</v>
      </c>
      <c r="G248" s="138" t="s">
        <v>579</v>
      </c>
      <c r="H248" s="139">
        <v>3750</v>
      </c>
      <c r="I248" s="140"/>
      <c r="J248" s="141">
        <f>ROUND(I248*H248,2)</f>
        <v>0</v>
      </c>
      <c r="K248" s="142"/>
      <c r="L248" s="28"/>
      <c r="M248" s="160" t="s">
        <v>1</v>
      </c>
      <c r="N248" s="161" t="s">
        <v>39</v>
      </c>
      <c r="O248" s="162"/>
      <c r="P248" s="163">
        <f>O248*H248</f>
        <v>0</v>
      </c>
      <c r="Q248" s="163">
        <v>0</v>
      </c>
      <c r="R248" s="163">
        <f>Q248*H248</f>
        <v>0</v>
      </c>
      <c r="S248" s="163">
        <v>0</v>
      </c>
      <c r="T248" s="164">
        <f>S248*H248</f>
        <v>0</v>
      </c>
      <c r="AR248" s="147" t="s">
        <v>580</v>
      </c>
      <c r="AT248" s="147" t="s">
        <v>120</v>
      </c>
      <c r="AU248" s="147" t="s">
        <v>13</v>
      </c>
      <c r="AY248" s="13" t="s">
        <v>118</v>
      </c>
      <c r="BE248" s="148">
        <f>IF(N248="základná",J248,0)</f>
        <v>0</v>
      </c>
      <c r="BF248" s="148">
        <f>IF(N248="znížená",J248,0)</f>
        <v>0</v>
      </c>
      <c r="BG248" s="148">
        <f>IF(N248="zákl. prenesená",J248,0)</f>
        <v>0</v>
      </c>
      <c r="BH248" s="148">
        <f>IF(N248="zníž. prenesená",J248,0)</f>
        <v>0</v>
      </c>
      <c r="BI248" s="148">
        <f>IF(N248="nulová",J248,0)</f>
        <v>0</v>
      </c>
      <c r="BJ248" s="13" t="s">
        <v>125</v>
      </c>
      <c r="BK248" s="148">
        <f>ROUND(I248*H248,2)</f>
        <v>0</v>
      </c>
      <c r="BL248" s="13" t="s">
        <v>580</v>
      </c>
      <c r="BM248" s="147" t="s">
        <v>581</v>
      </c>
    </row>
    <row r="249" spans="2:65" s="1" customFormat="1" ht="6.9" customHeight="1">
      <c r="B249" s="43"/>
      <c r="C249" s="44"/>
      <c r="D249" s="44"/>
      <c r="E249" s="44"/>
      <c r="F249" s="44"/>
      <c r="G249" s="44"/>
      <c r="H249" s="44"/>
      <c r="I249" s="44"/>
      <c r="J249" s="44"/>
      <c r="K249" s="44"/>
      <c r="L249" s="28"/>
    </row>
  </sheetData>
  <sheetProtection algorithmName="SHA-512" hashValue="tzdJINs07iNE7joTrgz3QfmCk9YYnAKmHb1v9RstFiKwzwasJh1edsz39apVsaaOPc3WR6GF6dFjfTXckncShw==" saltValue="vKVgM9CY+r6mrOZgdsM0VH8Z3cg4WK+gc9GjXI698R0damgx08D/9WwlSjC9RnXhbXNyFdqdbkDwA8Gczce95Q==" spinCount="100000" sheet="1" objects="1" scenarios="1" formatColumns="0" formatRows="0" autoFilter="0"/>
  <autoFilter ref="C126:K248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" customHeight="1">
      <c r="B4" s="16"/>
      <c r="D4" s="17" t="s">
        <v>85</v>
      </c>
      <c r="L4" s="16"/>
      <c r="M4" s="87" t="s">
        <v>9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06" t="str">
        <f>'Rekapitulácia stavby'!K6</f>
        <v>Novostavba prezentačno-degustačného objektu - Banskobystrický pivovar a. s.</v>
      </c>
      <c r="F7" s="207"/>
      <c r="G7" s="207"/>
      <c r="H7" s="207"/>
      <c r="L7" s="16"/>
    </row>
    <row r="8" spans="2:46" s="1" customFormat="1" ht="12" customHeight="1">
      <c r="B8" s="28"/>
      <c r="D8" s="23" t="s">
        <v>86</v>
      </c>
      <c r="L8" s="28"/>
    </row>
    <row r="9" spans="2:46" s="1" customFormat="1" ht="16.5" customHeight="1">
      <c r="B9" s="28"/>
      <c r="E9" s="187" t="s">
        <v>582</v>
      </c>
      <c r="F9" s="208"/>
      <c r="G9" s="208"/>
      <c r="H9" s="208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25</v>
      </c>
      <c r="I12" s="23" t="s">
        <v>21</v>
      </c>
      <c r="J12" s="51" t="str">
        <f>'Rekapitulácia stavby'!AN8</f>
        <v>24. 9. 2024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68"/>
      <c r="G18" s="168"/>
      <c r="H18" s="168"/>
      <c r="I18" s="23" t="s">
        <v>26</v>
      </c>
      <c r="J18" s="24" t="str">
        <f>'Rekapitulácia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33</v>
      </c>
      <c r="J30" s="65">
        <f>ROUND(J120, 2)</f>
        <v>0</v>
      </c>
      <c r="L30" s="28"/>
    </row>
    <row r="31" spans="2:12" s="1" customFormat="1" ht="6.9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0">
        <f>ROUND((SUM(BE120:BE149)),  2)</f>
        <v>0</v>
      </c>
      <c r="G33" s="91"/>
      <c r="H33" s="91"/>
      <c r="I33" s="92">
        <v>0.2</v>
      </c>
      <c r="J33" s="90">
        <f>ROUND(((SUM(BE120:BE149))*I33),  2)</f>
        <v>0</v>
      </c>
      <c r="L33" s="28"/>
    </row>
    <row r="34" spans="2:12" s="1" customFormat="1" ht="14.4" customHeight="1">
      <c r="B34" s="28"/>
      <c r="E34" s="33" t="s">
        <v>39</v>
      </c>
      <c r="F34" s="90">
        <f>ROUND((SUM(BF120:BF149)),  2)</f>
        <v>0</v>
      </c>
      <c r="G34" s="91"/>
      <c r="H34" s="91"/>
      <c r="I34" s="92">
        <v>0.2</v>
      </c>
      <c r="J34" s="90">
        <f>ROUND(((SUM(BF120:BF149))*I34),  2)</f>
        <v>0</v>
      </c>
      <c r="L34" s="28"/>
    </row>
    <row r="35" spans="2:12" s="1" customFormat="1" ht="14.4" hidden="1" customHeight="1">
      <c r="B35" s="28"/>
      <c r="E35" s="23" t="s">
        <v>40</v>
      </c>
      <c r="F35" s="93">
        <f>ROUND((SUM(BG120:BG149)),  2)</f>
        <v>0</v>
      </c>
      <c r="I35" s="94">
        <v>0.2</v>
      </c>
      <c r="J35" s="9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93">
        <f>ROUND((SUM(BH120:BH149)),  2)</f>
        <v>0</v>
      </c>
      <c r="I36" s="94">
        <v>0.2</v>
      </c>
      <c r="J36" s="93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0">
        <f>ROUND((SUM(BI120:BI149)),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6"/>
      <c r="F39" s="56"/>
      <c r="G39" s="97" t="s">
        <v>44</v>
      </c>
      <c r="H39" s="98" t="s">
        <v>45</v>
      </c>
      <c r="I39" s="56"/>
      <c r="J39" s="99">
        <f>SUM(J30:J37)</f>
        <v>0</v>
      </c>
      <c r="K39" s="10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>
      <c r="B82" s="28"/>
      <c r="C82" s="17" t="s">
        <v>88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06" t="str">
        <f>E7</f>
        <v>Novostavba prezentačno-degustačného objektu - Banskobystrický pivovar a. s.</v>
      </c>
      <c r="F85" s="207"/>
      <c r="G85" s="207"/>
      <c r="H85" s="207"/>
      <c r="L85" s="28"/>
    </row>
    <row r="86" spans="2:47" s="1" customFormat="1" ht="12" customHeight="1">
      <c r="B86" s="28"/>
      <c r="C86" s="23" t="s">
        <v>86</v>
      </c>
      <c r="L86" s="28"/>
    </row>
    <row r="87" spans="2:47" s="1" customFormat="1" ht="16.5" customHeight="1">
      <c r="B87" s="28"/>
      <c r="E87" s="187" t="str">
        <f>E9</f>
        <v>1.2 - Odvodnenie spevnených plôch</v>
      </c>
      <c r="F87" s="208"/>
      <c r="G87" s="208"/>
      <c r="H87" s="208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24. 9. 2024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89</v>
      </c>
      <c r="D94" s="95"/>
      <c r="E94" s="95"/>
      <c r="F94" s="95"/>
      <c r="G94" s="95"/>
      <c r="H94" s="95"/>
      <c r="I94" s="95"/>
      <c r="J94" s="104" t="s">
        <v>90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105" t="s">
        <v>91</v>
      </c>
      <c r="J96" s="65">
        <f>J120</f>
        <v>0</v>
      </c>
      <c r="L96" s="28"/>
      <c r="AU96" s="13" t="s">
        <v>92</v>
      </c>
    </row>
    <row r="97" spans="2:12" s="8" customFormat="1" ht="24.9" customHeight="1">
      <c r="B97" s="106"/>
      <c r="D97" s="107" t="s">
        <v>93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2:12" s="9" customFormat="1" ht="19.95" customHeight="1">
      <c r="B98" s="110"/>
      <c r="D98" s="111" t="s">
        <v>94</v>
      </c>
      <c r="E98" s="112"/>
      <c r="F98" s="112"/>
      <c r="G98" s="112"/>
      <c r="H98" s="112"/>
      <c r="I98" s="112"/>
      <c r="J98" s="113">
        <f>J122</f>
        <v>0</v>
      </c>
      <c r="L98" s="110"/>
    </row>
    <row r="99" spans="2:12" s="9" customFormat="1" ht="19.95" customHeight="1">
      <c r="B99" s="110"/>
      <c r="D99" s="111" t="s">
        <v>99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2:12" s="9" customFormat="1" ht="19.95" customHeight="1">
      <c r="B100" s="110"/>
      <c r="D100" s="111" t="s">
        <v>583</v>
      </c>
      <c r="E100" s="112"/>
      <c r="F100" s="112"/>
      <c r="G100" s="112"/>
      <c r="H100" s="112"/>
      <c r="I100" s="112"/>
      <c r="J100" s="113">
        <f>J139</f>
        <v>0</v>
      </c>
      <c r="L100" s="110"/>
    </row>
    <row r="101" spans="2:12" s="1" customFormat="1" ht="21.75" customHeight="1">
      <c r="B101" s="28"/>
      <c r="L101" s="28"/>
    </row>
    <row r="102" spans="2:12" s="1" customFormat="1" ht="6.9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6.9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4.9" customHeight="1">
      <c r="B107" s="28"/>
      <c r="C107" s="17" t="s">
        <v>104</v>
      </c>
      <c r="L107" s="28"/>
    </row>
    <row r="108" spans="2:12" s="1" customFormat="1" ht="6.9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26.25" customHeight="1">
      <c r="B110" s="28"/>
      <c r="E110" s="206" t="str">
        <f>E7</f>
        <v>Novostavba prezentačno-degustačného objektu - Banskobystrický pivovar a. s.</v>
      </c>
      <c r="F110" s="207"/>
      <c r="G110" s="207"/>
      <c r="H110" s="207"/>
      <c r="L110" s="28"/>
    </row>
    <row r="111" spans="2:12" s="1" customFormat="1" ht="12" customHeight="1">
      <c r="B111" s="28"/>
      <c r="C111" s="23" t="s">
        <v>86</v>
      </c>
      <c r="L111" s="28"/>
    </row>
    <row r="112" spans="2:12" s="1" customFormat="1" ht="16.5" customHeight="1">
      <c r="B112" s="28"/>
      <c r="E112" s="187" t="str">
        <f>E9</f>
        <v>1.2 - Odvodnenie spevnených plôch</v>
      </c>
      <c r="F112" s="208"/>
      <c r="G112" s="208"/>
      <c r="H112" s="208"/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51" t="str">
        <f>IF(J12="","",J12)</f>
        <v>24. 9. 2024</v>
      </c>
      <c r="L114" s="28"/>
    </row>
    <row r="115" spans="2:65" s="1" customFormat="1" ht="6.9" customHeight="1">
      <c r="B115" s="28"/>
      <c r="L115" s="28"/>
    </row>
    <row r="116" spans="2:65" s="1" customFormat="1" ht="15.15" customHeight="1">
      <c r="B116" s="28"/>
      <c r="C116" s="23" t="s">
        <v>23</v>
      </c>
      <c r="F116" s="21" t="str">
        <f>E15</f>
        <v xml:space="preserve"> </v>
      </c>
      <c r="I116" s="23" t="s">
        <v>29</v>
      </c>
      <c r="J116" s="26" t="str">
        <f>E21</f>
        <v xml:space="preserve"> </v>
      </c>
      <c r="L116" s="28"/>
    </row>
    <row r="117" spans="2:65" s="1" customFormat="1" ht="15.15" customHeight="1">
      <c r="B117" s="28"/>
      <c r="C117" s="23" t="s">
        <v>27</v>
      </c>
      <c r="F117" s="21" t="str">
        <f>IF(E18="","",E18)</f>
        <v>Vyplň údaj</v>
      </c>
      <c r="I117" s="23" t="s">
        <v>31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4"/>
      <c r="C119" s="115" t="s">
        <v>105</v>
      </c>
      <c r="D119" s="116" t="s">
        <v>58</v>
      </c>
      <c r="E119" s="116" t="s">
        <v>54</v>
      </c>
      <c r="F119" s="116" t="s">
        <v>55</v>
      </c>
      <c r="G119" s="116" t="s">
        <v>106</v>
      </c>
      <c r="H119" s="116" t="s">
        <v>107</v>
      </c>
      <c r="I119" s="116" t="s">
        <v>108</v>
      </c>
      <c r="J119" s="117" t="s">
        <v>90</v>
      </c>
      <c r="K119" s="118" t="s">
        <v>109</v>
      </c>
      <c r="L119" s="114"/>
      <c r="M119" s="58" t="s">
        <v>1</v>
      </c>
      <c r="N119" s="59" t="s">
        <v>37</v>
      </c>
      <c r="O119" s="59" t="s">
        <v>110</v>
      </c>
      <c r="P119" s="59" t="s">
        <v>111</v>
      </c>
      <c r="Q119" s="59" t="s">
        <v>112</v>
      </c>
      <c r="R119" s="59" t="s">
        <v>113</v>
      </c>
      <c r="S119" s="59" t="s">
        <v>114</v>
      </c>
      <c r="T119" s="60" t="s">
        <v>115</v>
      </c>
    </row>
    <row r="120" spans="2:65" s="1" customFormat="1" ht="22.8" customHeight="1">
      <c r="B120" s="28"/>
      <c r="C120" s="63" t="s">
        <v>91</v>
      </c>
      <c r="J120" s="119">
        <f>BK120</f>
        <v>0</v>
      </c>
      <c r="L120" s="28"/>
      <c r="M120" s="61"/>
      <c r="N120" s="52"/>
      <c r="O120" s="52"/>
      <c r="P120" s="120">
        <f>P121</f>
        <v>0</v>
      </c>
      <c r="Q120" s="52"/>
      <c r="R120" s="120">
        <f>R121</f>
        <v>32.566392116000003</v>
      </c>
      <c r="S120" s="52"/>
      <c r="T120" s="121">
        <f>T121</f>
        <v>0</v>
      </c>
      <c r="AT120" s="13" t="s">
        <v>72</v>
      </c>
      <c r="AU120" s="13" t="s">
        <v>92</v>
      </c>
      <c r="BK120" s="122">
        <f>BK121</f>
        <v>0</v>
      </c>
    </row>
    <row r="121" spans="2:65" s="11" customFormat="1" ht="25.95" customHeight="1">
      <c r="B121" s="123"/>
      <c r="D121" s="124" t="s">
        <v>72</v>
      </c>
      <c r="E121" s="125" t="s">
        <v>116</v>
      </c>
      <c r="F121" s="125" t="s">
        <v>117</v>
      </c>
      <c r="I121" s="126"/>
      <c r="J121" s="127">
        <f>BK121</f>
        <v>0</v>
      </c>
      <c r="L121" s="123"/>
      <c r="M121" s="128"/>
      <c r="P121" s="129">
        <f>P122+P136+P139</f>
        <v>0</v>
      </c>
      <c r="R121" s="129">
        <f>R122+R136+R139</f>
        <v>32.566392116000003</v>
      </c>
      <c r="T121" s="130">
        <f>T122+T136+T139</f>
        <v>0</v>
      </c>
      <c r="AR121" s="124" t="s">
        <v>13</v>
      </c>
      <c r="AT121" s="131" t="s">
        <v>72</v>
      </c>
      <c r="AU121" s="131" t="s">
        <v>73</v>
      </c>
      <c r="AY121" s="124" t="s">
        <v>118</v>
      </c>
      <c r="BK121" s="132">
        <f>BK122+BK136+BK139</f>
        <v>0</v>
      </c>
    </row>
    <row r="122" spans="2:65" s="11" customFormat="1" ht="22.8" customHeight="1">
      <c r="B122" s="123"/>
      <c r="D122" s="124" t="s">
        <v>72</v>
      </c>
      <c r="E122" s="133" t="s">
        <v>13</v>
      </c>
      <c r="F122" s="133" t="s">
        <v>119</v>
      </c>
      <c r="I122" s="126"/>
      <c r="J122" s="134">
        <f>BK122</f>
        <v>0</v>
      </c>
      <c r="L122" s="123"/>
      <c r="M122" s="128"/>
      <c r="P122" s="129">
        <f>SUM(P123:P135)</f>
        <v>0</v>
      </c>
      <c r="R122" s="129">
        <f>SUM(R123:R135)</f>
        <v>15.231453739999999</v>
      </c>
      <c r="T122" s="130">
        <f>SUM(T123:T135)</f>
        <v>0</v>
      </c>
      <c r="AR122" s="124" t="s">
        <v>13</v>
      </c>
      <c r="AT122" s="131" t="s">
        <v>72</v>
      </c>
      <c r="AU122" s="131" t="s">
        <v>13</v>
      </c>
      <c r="AY122" s="124" t="s">
        <v>118</v>
      </c>
      <c r="BK122" s="132">
        <f>SUM(BK123:BK135)</f>
        <v>0</v>
      </c>
    </row>
    <row r="123" spans="2:65" s="1" customFormat="1" ht="16.5" customHeight="1">
      <c r="B123" s="28"/>
      <c r="C123" s="135" t="s">
        <v>125</v>
      </c>
      <c r="D123" s="135" t="s">
        <v>120</v>
      </c>
      <c r="E123" s="136" t="s">
        <v>584</v>
      </c>
      <c r="F123" s="137" t="s">
        <v>585</v>
      </c>
      <c r="G123" s="138" t="s">
        <v>586</v>
      </c>
      <c r="H123" s="139">
        <v>1.9E-2</v>
      </c>
      <c r="I123" s="140"/>
      <c r="J123" s="141">
        <f t="shared" ref="J123:J135" si="0">ROUND(I123*H123,2)</f>
        <v>0</v>
      </c>
      <c r="K123" s="142"/>
      <c r="L123" s="28"/>
      <c r="M123" s="143" t="s">
        <v>1</v>
      </c>
      <c r="N123" s="144" t="s">
        <v>39</v>
      </c>
      <c r="P123" s="145">
        <f t="shared" ref="P123:P135" si="1">O123*H123</f>
        <v>0</v>
      </c>
      <c r="Q123" s="145">
        <v>0</v>
      </c>
      <c r="R123" s="145">
        <f t="shared" ref="R123:R135" si="2">Q123*H123</f>
        <v>0</v>
      </c>
      <c r="S123" s="145">
        <v>0</v>
      </c>
      <c r="T123" s="146">
        <f t="shared" ref="T123:T135" si="3">S123*H123</f>
        <v>0</v>
      </c>
      <c r="AR123" s="147" t="s">
        <v>124</v>
      </c>
      <c r="AT123" s="147" t="s">
        <v>120</v>
      </c>
      <c r="AU123" s="147" t="s">
        <v>125</v>
      </c>
      <c r="AY123" s="13" t="s">
        <v>118</v>
      </c>
      <c r="BE123" s="148">
        <f t="shared" ref="BE123:BE135" si="4">IF(N123="základná",J123,0)</f>
        <v>0</v>
      </c>
      <c r="BF123" s="148">
        <f t="shared" ref="BF123:BF135" si="5">IF(N123="znížená",J123,0)</f>
        <v>0</v>
      </c>
      <c r="BG123" s="148">
        <f t="shared" ref="BG123:BG135" si="6">IF(N123="zákl. prenesená",J123,0)</f>
        <v>0</v>
      </c>
      <c r="BH123" s="148">
        <f t="shared" ref="BH123:BH135" si="7">IF(N123="zníž. prenesená",J123,0)</f>
        <v>0</v>
      </c>
      <c r="BI123" s="148">
        <f t="shared" ref="BI123:BI135" si="8">IF(N123="nulová",J123,0)</f>
        <v>0</v>
      </c>
      <c r="BJ123" s="13" t="s">
        <v>125</v>
      </c>
      <c r="BK123" s="148">
        <f t="shared" ref="BK123:BK135" si="9">ROUND(I123*H123,2)</f>
        <v>0</v>
      </c>
      <c r="BL123" s="13" t="s">
        <v>124</v>
      </c>
      <c r="BM123" s="147" t="s">
        <v>587</v>
      </c>
    </row>
    <row r="124" spans="2:65" s="1" customFormat="1" ht="21.75" customHeight="1">
      <c r="B124" s="28"/>
      <c r="C124" s="135" t="s">
        <v>13</v>
      </c>
      <c r="D124" s="135" t="s">
        <v>120</v>
      </c>
      <c r="E124" s="136" t="s">
        <v>588</v>
      </c>
      <c r="F124" s="137" t="s">
        <v>589</v>
      </c>
      <c r="G124" s="138" t="s">
        <v>149</v>
      </c>
      <c r="H124" s="139">
        <v>126.4</v>
      </c>
      <c r="I124" s="140"/>
      <c r="J124" s="141">
        <f t="shared" si="0"/>
        <v>0</v>
      </c>
      <c r="K124" s="142"/>
      <c r="L124" s="28"/>
      <c r="M124" s="143" t="s">
        <v>1</v>
      </c>
      <c r="N124" s="144" t="s">
        <v>39</v>
      </c>
      <c r="P124" s="145">
        <f t="shared" si="1"/>
        <v>0</v>
      </c>
      <c r="Q124" s="145">
        <v>0</v>
      </c>
      <c r="R124" s="145">
        <f t="shared" si="2"/>
        <v>0</v>
      </c>
      <c r="S124" s="145">
        <v>0</v>
      </c>
      <c r="T124" s="146">
        <f t="shared" si="3"/>
        <v>0</v>
      </c>
      <c r="AR124" s="147" t="s">
        <v>124</v>
      </c>
      <c r="AT124" s="147" t="s">
        <v>120</v>
      </c>
      <c r="AU124" s="147" t="s">
        <v>125</v>
      </c>
      <c r="AY124" s="13" t="s">
        <v>118</v>
      </c>
      <c r="BE124" s="148">
        <f t="shared" si="4"/>
        <v>0</v>
      </c>
      <c r="BF124" s="148">
        <f t="shared" si="5"/>
        <v>0</v>
      </c>
      <c r="BG124" s="148">
        <f t="shared" si="6"/>
        <v>0</v>
      </c>
      <c r="BH124" s="148">
        <f t="shared" si="7"/>
        <v>0</v>
      </c>
      <c r="BI124" s="148">
        <f t="shared" si="8"/>
        <v>0</v>
      </c>
      <c r="BJ124" s="13" t="s">
        <v>125</v>
      </c>
      <c r="BK124" s="148">
        <f t="shared" si="9"/>
        <v>0</v>
      </c>
      <c r="BL124" s="13" t="s">
        <v>124</v>
      </c>
      <c r="BM124" s="147" t="s">
        <v>590</v>
      </c>
    </row>
    <row r="125" spans="2:65" s="1" customFormat="1" ht="37.799999999999997" customHeight="1">
      <c r="B125" s="28"/>
      <c r="C125" s="135" t="s">
        <v>130</v>
      </c>
      <c r="D125" s="135" t="s">
        <v>120</v>
      </c>
      <c r="E125" s="136" t="s">
        <v>591</v>
      </c>
      <c r="F125" s="137" t="s">
        <v>592</v>
      </c>
      <c r="G125" s="138" t="s">
        <v>149</v>
      </c>
      <c r="H125" s="139">
        <v>126.4</v>
      </c>
      <c r="I125" s="140"/>
      <c r="J125" s="141">
        <f t="shared" si="0"/>
        <v>0</v>
      </c>
      <c r="K125" s="142"/>
      <c r="L125" s="28"/>
      <c r="M125" s="143" t="s">
        <v>1</v>
      </c>
      <c r="N125" s="144" t="s">
        <v>39</v>
      </c>
      <c r="P125" s="145">
        <f t="shared" si="1"/>
        <v>0</v>
      </c>
      <c r="Q125" s="145">
        <v>0</v>
      </c>
      <c r="R125" s="145">
        <f t="shared" si="2"/>
        <v>0</v>
      </c>
      <c r="S125" s="145">
        <v>0</v>
      </c>
      <c r="T125" s="146">
        <f t="shared" si="3"/>
        <v>0</v>
      </c>
      <c r="AR125" s="147" t="s">
        <v>124</v>
      </c>
      <c r="AT125" s="147" t="s">
        <v>120</v>
      </c>
      <c r="AU125" s="147" t="s">
        <v>125</v>
      </c>
      <c r="AY125" s="13" t="s">
        <v>118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3" t="s">
        <v>125</v>
      </c>
      <c r="BK125" s="148">
        <f t="shared" si="9"/>
        <v>0</v>
      </c>
      <c r="BL125" s="13" t="s">
        <v>124</v>
      </c>
      <c r="BM125" s="147" t="s">
        <v>593</v>
      </c>
    </row>
    <row r="126" spans="2:65" s="1" customFormat="1" ht="24.15" customHeight="1">
      <c r="B126" s="28"/>
      <c r="C126" s="135" t="s">
        <v>124</v>
      </c>
      <c r="D126" s="135" t="s">
        <v>120</v>
      </c>
      <c r="E126" s="136" t="s">
        <v>594</v>
      </c>
      <c r="F126" s="137" t="s">
        <v>595</v>
      </c>
      <c r="G126" s="138" t="s">
        <v>123</v>
      </c>
      <c r="H126" s="139">
        <v>84.4</v>
      </c>
      <c r="I126" s="140"/>
      <c r="J126" s="141">
        <f t="shared" si="0"/>
        <v>0</v>
      </c>
      <c r="K126" s="142"/>
      <c r="L126" s="28"/>
      <c r="M126" s="143" t="s">
        <v>1</v>
      </c>
      <c r="N126" s="144" t="s">
        <v>39</v>
      </c>
      <c r="P126" s="145">
        <f t="shared" si="1"/>
        <v>0</v>
      </c>
      <c r="Q126" s="145">
        <v>9.0585000000000004E-4</v>
      </c>
      <c r="R126" s="145">
        <f t="shared" si="2"/>
        <v>7.6453740000000006E-2</v>
      </c>
      <c r="S126" s="145">
        <v>0</v>
      </c>
      <c r="T126" s="146">
        <f t="shared" si="3"/>
        <v>0</v>
      </c>
      <c r="AR126" s="147" t="s">
        <v>124</v>
      </c>
      <c r="AT126" s="147" t="s">
        <v>120</v>
      </c>
      <c r="AU126" s="147" t="s">
        <v>125</v>
      </c>
      <c r="AY126" s="13" t="s">
        <v>118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3" t="s">
        <v>125</v>
      </c>
      <c r="BK126" s="148">
        <f t="shared" si="9"/>
        <v>0</v>
      </c>
      <c r="BL126" s="13" t="s">
        <v>124</v>
      </c>
      <c r="BM126" s="147" t="s">
        <v>596</v>
      </c>
    </row>
    <row r="127" spans="2:65" s="1" customFormat="1" ht="24.15" customHeight="1">
      <c r="B127" s="28"/>
      <c r="C127" s="135" t="s">
        <v>138</v>
      </c>
      <c r="D127" s="135" t="s">
        <v>120</v>
      </c>
      <c r="E127" s="136" t="s">
        <v>597</v>
      </c>
      <c r="F127" s="137" t="s">
        <v>598</v>
      </c>
      <c r="G127" s="138" t="s">
        <v>123</v>
      </c>
      <c r="H127" s="139">
        <v>84.4</v>
      </c>
      <c r="I127" s="140"/>
      <c r="J127" s="141">
        <f t="shared" si="0"/>
        <v>0</v>
      </c>
      <c r="K127" s="142"/>
      <c r="L127" s="28"/>
      <c r="M127" s="143" t="s">
        <v>1</v>
      </c>
      <c r="N127" s="144" t="s">
        <v>39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124</v>
      </c>
      <c r="AT127" s="147" t="s">
        <v>120</v>
      </c>
      <c r="AU127" s="147" t="s">
        <v>125</v>
      </c>
      <c r="AY127" s="13" t="s">
        <v>118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125</v>
      </c>
      <c r="BK127" s="148">
        <f t="shared" si="9"/>
        <v>0</v>
      </c>
      <c r="BL127" s="13" t="s">
        <v>124</v>
      </c>
      <c r="BM127" s="147" t="s">
        <v>599</v>
      </c>
    </row>
    <row r="128" spans="2:65" s="1" customFormat="1" ht="16.5" customHeight="1">
      <c r="B128" s="28"/>
      <c r="C128" s="135" t="s">
        <v>142</v>
      </c>
      <c r="D128" s="135" t="s">
        <v>120</v>
      </c>
      <c r="E128" s="136" t="s">
        <v>600</v>
      </c>
      <c r="F128" s="137" t="s">
        <v>601</v>
      </c>
      <c r="G128" s="138" t="s">
        <v>123</v>
      </c>
      <c r="H128" s="139">
        <v>79</v>
      </c>
      <c r="I128" s="140"/>
      <c r="J128" s="141">
        <f t="shared" si="0"/>
        <v>0</v>
      </c>
      <c r="K128" s="142"/>
      <c r="L128" s="28"/>
      <c r="M128" s="143" t="s">
        <v>1</v>
      </c>
      <c r="N128" s="144" t="s">
        <v>39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124</v>
      </c>
      <c r="AT128" s="147" t="s">
        <v>120</v>
      </c>
      <c r="AU128" s="147" t="s">
        <v>125</v>
      </c>
      <c r="AY128" s="13" t="s">
        <v>118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125</v>
      </c>
      <c r="BK128" s="148">
        <f t="shared" si="9"/>
        <v>0</v>
      </c>
      <c r="BL128" s="13" t="s">
        <v>124</v>
      </c>
      <c r="BM128" s="147" t="s">
        <v>602</v>
      </c>
    </row>
    <row r="129" spans="2:65" s="1" customFormat="1" ht="37.799999999999997" customHeight="1">
      <c r="B129" s="28"/>
      <c r="C129" s="135" t="s">
        <v>146</v>
      </c>
      <c r="D129" s="135" t="s">
        <v>120</v>
      </c>
      <c r="E129" s="136" t="s">
        <v>603</v>
      </c>
      <c r="F129" s="137" t="s">
        <v>604</v>
      </c>
      <c r="G129" s="138" t="s">
        <v>149</v>
      </c>
      <c r="H129" s="139">
        <v>11.4</v>
      </c>
      <c r="I129" s="140"/>
      <c r="J129" s="141">
        <f t="shared" si="0"/>
        <v>0</v>
      </c>
      <c r="K129" s="142"/>
      <c r="L129" s="28"/>
      <c r="M129" s="143" t="s">
        <v>1</v>
      </c>
      <c r="N129" s="144" t="s">
        <v>39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124</v>
      </c>
      <c r="AT129" s="147" t="s">
        <v>120</v>
      </c>
      <c r="AU129" s="147" t="s">
        <v>125</v>
      </c>
      <c r="AY129" s="13" t="s">
        <v>118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125</v>
      </c>
      <c r="BK129" s="148">
        <f t="shared" si="9"/>
        <v>0</v>
      </c>
      <c r="BL129" s="13" t="s">
        <v>124</v>
      </c>
      <c r="BM129" s="147" t="s">
        <v>605</v>
      </c>
    </row>
    <row r="130" spans="2:65" s="1" customFormat="1" ht="24.15" customHeight="1">
      <c r="B130" s="28"/>
      <c r="C130" s="135" t="s">
        <v>151</v>
      </c>
      <c r="D130" s="135" t="s">
        <v>120</v>
      </c>
      <c r="E130" s="136" t="s">
        <v>606</v>
      </c>
      <c r="F130" s="137" t="s">
        <v>607</v>
      </c>
      <c r="G130" s="138" t="s">
        <v>149</v>
      </c>
      <c r="H130" s="139">
        <v>11.4</v>
      </c>
      <c r="I130" s="140"/>
      <c r="J130" s="141">
        <f t="shared" si="0"/>
        <v>0</v>
      </c>
      <c r="K130" s="142"/>
      <c r="L130" s="28"/>
      <c r="M130" s="143" t="s">
        <v>1</v>
      </c>
      <c r="N130" s="144" t="s">
        <v>39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124</v>
      </c>
      <c r="AT130" s="147" t="s">
        <v>120</v>
      </c>
      <c r="AU130" s="147" t="s">
        <v>125</v>
      </c>
      <c r="AY130" s="13" t="s">
        <v>118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125</v>
      </c>
      <c r="BK130" s="148">
        <f t="shared" si="9"/>
        <v>0</v>
      </c>
      <c r="BL130" s="13" t="s">
        <v>124</v>
      </c>
      <c r="BM130" s="147" t="s">
        <v>608</v>
      </c>
    </row>
    <row r="131" spans="2:65" s="1" customFormat="1" ht="16.5" customHeight="1">
      <c r="B131" s="28"/>
      <c r="C131" s="135" t="s">
        <v>155</v>
      </c>
      <c r="D131" s="135" t="s">
        <v>120</v>
      </c>
      <c r="E131" s="136" t="s">
        <v>609</v>
      </c>
      <c r="F131" s="137" t="s">
        <v>610</v>
      </c>
      <c r="G131" s="138" t="s">
        <v>149</v>
      </c>
      <c r="H131" s="139">
        <v>11.4</v>
      </c>
      <c r="I131" s="140"/>
      <c r="J131" s="141">
        <f t="shared" si="0"/>
        <v>0</v>
      </c>
      <c r="K131" s="142"/>
      <c r="L131" s="28"/>
      <c r="M131" s="143" t="s">
        <v>1</v>
      </c>
      <c r="N131" s="144" t="s">
        <v>39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124</v>
      </c>
      <c r="AT131" s="147" t="s">
        <v>120</v>
      </c>
      <c r="AU131" s="147" t="s">
        <v>125</v>
      </c>
      <c r="AY131" s="13" t="s">
        <v>118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125</v>
      </c>
      <c r="BK131" s="148">
        <f t="shared" si="9"/>
        <v>0</v>
      </c>
      <c r="BL131" s="13" t="s">
        <v>124</v>
      </c>
      <c r="BM131" s="147" t="s">
        <v>611</v>
      </c>
    </row>
    <row r="132" spans="2:65" s="1" customFormat="1" ht="24.15" customHeight="1">
      <c r="B132" s="28"/>
      <c r="C132" s="135" t="s">
        <v>159</v>
      </c>
      <c r="D132" s="135" t="s">
        <v>120</v>
      </c>
      <c r="E132" s="136" t="s">
        <v>184</v>
      </c>
      <c r="F132" s="137" t="s">
        <v>185</v>
      </c>
      <c r="G132" s="138" t="s">
        <v>186</v>
      </c>
      <c r="H132" s="139">
        <v>19.38</v>
      </c>
      <c r="I132" s="140"/>
      <c r="J132" s="141">
        <f t="shared" si="0"/>
        <v>0</v>
      </c>
      <c r="K132" s="142"/>
      <c r="L132" s="28"/>
      <c r="M132" s="143" t="s">
        <v>1</v>
      </c>
      <c r="N132" s="144" t="s">
        <v>39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124</v>
      </c>
      <c r="AT132" s="147" t="s">
        <v>120</v>
      </c>
      <c r="AU132" s="147" t="s">
        <v>125</v>
      </c>
      <c r="AY132" s="13" t="s">
        <v>118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125</v>
      </c>
      <c r="BK132" s="148">
        <f t="shared" si="9"/>
        <v>0</v>
      </c>
      <c r="BL132" s="13" t="s">
        <v>124</v>
      </c>
      <c r="BM132" s="147" t="s">
        <v>612</v>
      </c>
    </row>
    <row r="133" spans="2:65" s="1" customFormat="1" ht="24.15" customHeight="1">
      <c r="B133" s="28"/>
      <c r="C133" s="135" t="s">
        <v>163</v>
      </c>
      <c r="D133" s="135" t="s">
        <v>120</v>
      </c>
      <c r="E133" s="136" t="s">
        <v>613</v>
      </c>
      <c r="F133" s="137" t="s">
        <v>614</v>
      </c>
      <c r="G133" s="138" t="s">
        <v>149</v>
      </c>
      <c r="H133" s="139">
        <v>67.599999999999994</v>
      </c>
      <c r="I133" s="140"/>
      <c r="J133" s="141">
        <f t="shared" si="0"/>
        <v>0</v>
      </c>
      <c r="K133" s="142"/>
      <c r="L133" s="28"/>
      <c r="M133" s="143" t="s">
        <v>1</v>
      </c>
      <c r="N133" s="144" t="s">
        <v>39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124</v>
      </c>
      <c r="AT133" s="147" t="s">
        <v>120</v>
      </c>
      <c r="AU133" s="147" t="s">
        <v>125</v>
      </c>
      <c r="AY133" s="13" t="s">
        <v>118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125</v>
      </c>
      <c r="BK133" s="148">
        <f t="shared" si="9"/>
        <v>0</v>
      </c>
      <c r="BL133" s="13" t="s">
        <v>124</v>
      </c>
      <c r="BM133" s="147" t="s">
        <v>615</v>
      </c>
    </row>
    <row r="134" spans="2:65" s="1" customFormat="1" ht="24.15" customHeight="1">
      <c r="B134" s="28"/>
      <c r="C134" s="135" t="s">
        <v>167</v>
      </c>
      <c r="D134" s="135" t="s">
        <v>120</v>
      </c>
      <c r="E134" s="136" t="s">
        <v>189</v>
      </c>
      <c r="F134" s="137" t="s">
        <v>190</v>
      </c>
      <c r="G134" s="138" t="s">
        <v>149</v>
      </c>
      <c r="H134" s="139">
        <v>8.25</v>
      </c>
      <c r="I134" s="140"/>
      <c r="J134" s="141">
        <f t="shared" si="0"/>
        <v>0</v>
      </c>
      <c r="K134" s="142"/>
      <c r="L134" s="28"/>
      <c r="M134" s="143" t="s">
        <v>1</v>
      </c>
      <c r="N134" s="144" t="s">
        <v>39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124</v>
      </c>
      <c r="AT134" s="147" t="s">
        <v>120</v>
      </c>
      <c r="AU134" s="147" t="s">
        <v>125</v>
      </c>
      <c r="AY134" s="13" t="s">
        <v>118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125</v>
      </c>
      <c r="BK134" s="148">
        <f t="shared" si="9"/>
        <v>0</v>
      </c>
      <c r="BL134" s="13" t="s">
        <v>124</v>
      </c>
      <c r="BM134" s="147" t="s">
        <v>616</v>
      </c>
    </row>
    <row r="135" spans="2:65" s="1" customFormat="1" ht="16.5" customHeight="1">
      <c r="B135" s="28"/>
      <c r="C135" s="149" t="s">
        <v>171</v>
      </c>
      <c r="D135" s="149" t="s">
        <v>193</v>
      </c>
      <c r="E135" s="150" t="s">
        <v>617</v>
      </c>
      <c r="F135" s="151" t="s">
        <v>618</v>
      </c>
      <c r="G135" s="152" t="s">
        <v>186</v>
      </c>
      <c r="H135" s="153">
        <v>15.154999999999999</v>
      </c>
      <c r="I135" s="154"/>
      <c r="J135" s="155">
        <f t="shared" si="0"/>
        <v>0</v>
      </c>
      <c r="K135" s="156"/>
      <c r="L135" s="157"/>
      <c r="M135" s="158" t="s">
        <v>1</v>
      </c>
      <c r="N135" s="159" t="s">
        <v>39</v>
      </c>
      <c r="P135" s="145">
        <f t="shared" si="1"/>
        <v>0</v>
      </c>
      <c r="Q135" s="145">
        <v>1</v>
      </c>
      <c r="R135" s="145">
        <f t="shared" si="2"/>
        <v>15.154999999999999</v>
      </c>
      <c r="S135" s="145">
        <v>0</v>
      </c>
      <c r="T135" s="146">
        <f t="shared" si="3"/>
        <v>0</v>
      </c>
      <c r="AR135" s="147" t="s">
        <v>151</v>
      </c>
      <c r="AT135" s="147" t="s">
        <v>193</v>
      </c>
      <c r="AU135" s="147" t="s">
        <v>125</v>
      </c>
      <c r="AY135" s="13" t="s">
        <v>118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125</v>
      </c>
      <c r="BK135" s="148">
        <f t="shared" si="9"/>
        <v>0</v>
      </c>
      <c r="BL135" s="13" t="s">
        <v>124</v>
      </c>
      <c r="BM135" s="147" t="s">
        <v>619</v>
      </c>
    </row>
    <row r="136" spans="2:65" s="11" customFormat="1" ht="22.8" customHeight="1">
      <c r="B136" s="123"/>
      <c r="D136" s="124" t="s">
        <v>72</v>
      </c>
      <c r="E136" s="133" t="s">
        <v>124</v>
      </c>
      <c r="F136" s="133" t="s">
        <v>306</v>
      </c>
      <c r="I136" s="126"/>
      <c r="J136" s="134">
        <f>BK136</f>
        <v>0</v>
      </c>
      <c r="L136" s="123"/>
      <c r="M136" s="128"/>
      <c r="P136" s="129">
        <f>SUM(P137:P138)</f>
        <v>0</v>
      </c>
      <c r="R136" s="129">
        <f>SUM(R137:R138)</f>
        <v>5.8776143759999995</v>
      </c>
      <c r="T136" s="130">
        <f>SUM(T137:T138)</f>
        <v>0</v>
      </c>
      <c r="AR136" s="124" t="s">
        <v>13</v>
      </c>
      <c r="AT136" s="131" t="s">
        <v>72</v>
      </c>
      <c r="AU136" s="131" t="s">
        <v>13</v>
      </c>
      <c r="AY136" s="124" t="s">
        <v>118</v>
      </c>
      <c r="BK136" s="132">
        <f>SUM(BK137:BK138)</f>
        <v>0</v>
      </c>
    </row>
    <row r="137" spans="2:65" s="1" customFormat="1" ht="24.15" customHeight="1">
      <c r="B137" s="28"/>
      <c r="C137" s="135" t="s">
        <v>179</v>
      </c>
      <c r="D137" s="135" t="s">
        <v>120</v>
      </c>
      <c r="E137" s="136" t="s">
        <v>620</v>
      </c>
      <c r="F137" s="137" t="s">
        <v>621</v>
      </c>
      <c r="G137" s="138" t="s">
        <v>123</v>
      </c>
      <c r="H137" s="139">
        <v>1.44</v>
      </c>
      <c r="I137" s="140"/>
      <c r="J137" s="141">
        <f>ROUND(I137*H137,2)</f>
        <v>0</v>
      </c>
      <c r="K137" s="142"/>
      <c r="L137" s="28"/>
      <c r="M137" s="143" t="s">
        <v>1</v>
      </c>
      <c r="N137" s="144" t="s">
        <v>39</v>
      </c>
      <c r="P137" s="145">
        <f>O137*H137</f>
        <v>0</v>
      </c>
      <c r="Q137" s="145">
        <v>0.33950789999999997</v>
      </c>
      <c r="R137" s="145">
        <f>Q137*H137</f>
        <v>0.48889137599999993</v>
      </c>
      <c r="S137" s="145">
        <v>0</v>
      </c>
      <c r="T137" s="146">
        <f>S137*H137</f>
        <v>0</v>
      </c>
      <c r="AR137" s="147" t="s">
        <v>124</v>
      </c>
      <c r="AT137" s="147" t="s">
        <v>120</v>
      </c>
      <c r="AU137" s="147" t="s">
        <v>125</v>
      </c>
      <c r="AY137" s="13" t="s">
        <v>118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3" t="s">
        <v>125</v>
      </c>
      <c r="BK137" s="148">
        <f>ROUND(I137*H137,2)</f>
        <v>0</v>
      </c>
      <c r="BL137" s="13" t="s">
        <v>124</v>
      </c>
      <c r="BM137" s="147" t="s">
        <v>622</v>
      </c>
    </row>
    <row r="138" spans="2:65" s="1" customFormat="1" ht="33" customHeight="1">
      <c r="B138" s="28"/>
      <c r="C138" s="135" t="s">
        <v>188</v>
      </c>
      <c r="D138" s="135" t="s">
        <v>120</v>
      </c>
      <c r="E138" s="136" t="s">
        <v>623</v>
      </c>
      <c r="F138" s="137" t="s">
        <v>624</v>
      </c>
      <c r="G138" s="138" t="s">
        <v>149</v>
      </c>
      <c r="H138" s="139">
        <v>2.85</v>
      </c>
      <c r="I138" s="140"/>
      <c r="J138" s="141">
        <f>ROUND(I138*H138,2)</f>
        <v>0</v>
      </c>
      <c r="K138" s="142"/>
      <c r="L138" s="28"/>
      <c r="M138" s="143" t="s">
        <v>1</v>
      </c>
      <c r="N138" s="144" t="s">
        <v>39</v>
      </c>
      <c r="P138" s="145">
        <f>O138*H138</f>
        <v>0</v>
      </c>
      <c r="Q138" s="145">
        <v>1.8907799999999999</v>
      </c>
      <c r="R138" s="145">
        <f>Q138*H138</f>
        <v>5.3887229999999997</v>
      </c>
      <c r="S138" s="145">
        <v>0</v>
      </c>
      <c r="T138" s="146">
        <f>S138*H138</f>
        <v>0</v>
      </c>
      <c r="AR138" s="147" t="s">
        <v>124</v>
      </c>
      <c r="AT138" s="147" t="s">
        <v>120</v>
      </c>
      <c r="AU138" s="147" t="s">
        <v>125</v>
      </c>
      <c r="AY138" s="13" t="s">
        <v>118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3" t="s">
        <v>125</v>
      </c>
      <c r="BK138" s="148">
        <f>ROUND(I138*H138,2)</f>
        <v>0</v>
      </c>
      <c r="BL138" s="13" t="s">
        <v>124</v>
      </c>
      <c r="BM138" s="147" t="s">
        <v>625</v>
      </c>
    </row>
    <row r="139" spans="2:65" s="11" customFormat="1" ht="22.8" customHeight="1">
      <c r="B139" s="123"/>
      <c r="D139" s="124" t="s">
        <v>72</v>
      </c>
      <c r="E139" s="133" t="s">
        <v>151</v>
      </c>
      <c r="F139" s="133" t="s">
        <v>626</v>
      </c>
      <c r="I139" s="126"/>
      <c r="J139" s="134">
        <f>BK139</f>
        <v>0</v>
      </c>
      <c r="L139" s="123"/>
      <c r="M139" s="128"/>
      <c r="P139" s="129">
        <f>SUM(P140:P149)</f>
        <v>0</v>
      </c>
      <c r="R139" s="129">
        <f>SUM(R140:R149)</f>
        <v>11.457324000000002</v>
      </c>
      <c r="T139" s="130">
        <f>SUM(T140:T149)</f>
        <v>0</v>
      </c>
      <c r="AR139" s="124" t="s">
        <v>13</v>
      </c>
      <c r="AT139" s="131" t="s">
        <v>72</v>
      </c>
      <c r="AU139" s="131" t="s">
        <v>13</v>
      </c>
      <c r="AY139" s="124" t="s">
        <v>118</v>
      </c>
      <c r="BK139" s="132">
        <f>SUM(BK140:BK149)</f>
        <v>0</v>
      </c>
    </row>
    <row r="140" spans="2:65" s="1" customFormat="1" ht="16.5" customHeight="1">
      <c r="B140" s="28"/>
      <c r="C140" s="135" t="s">
        <v>197</v>
      </c>
      <c r="D140" s="135" t="s">
        <v>120</v>
      </c>
      <c r="E140" s="136" t="s">
        <v>627</v>
      </c>
      <c r="F140" s="137" t="s">
        <v>628</v>
      </c>
      <c r="G140" s="138" t="s">
        <v>136</v>
      </c>
      <c r="H140" s="139">
        <v>8</v>
      </c>
      <c r="I140" s="140"/>
      <c r="J140" s="141">
        <f t="shared" ref="J140:J149" si="10">ROUND(I140*H140,2)</f>
        <v>0</v>
      </c>
      <c r="K140" s="142"/>
      <c r="L140" s="28"/>
      <c r="M140" s="143" t="s">
        <v>1</v>
      </c>
      <c r="N140" s="144" t="s">
        <v>39</v>
      </c>
      <c r="P140" s="145">
        <f t="shared" ref="P140:P149" si="11">O140*H140</f>
        <v>0</v>
      </c>
      <c r="Q140" s="145">
        <v>0.34098800000000001</v>
      </c>
      <c r="R140" s="145">
        <f t="shared" ref="R140:R149" si="12">Q140*H140</f>
        <v>2.7279040000000001</v>
      </c>
      <c r="S140" s="145">
        <v>0</v>
      </c>
      <c r="T140" s="146">
        <f t="shared" ref="T140:T149" si="13">S140*H140</f>
        <v>0</v>
      </c>
      <c r="AR140" s="147" t="s">
        <v>124</v>
      </c>
      <c r="AT140" s="147" t="s">
        <v>120</v>
      </c>
      <c r="AU140" s="147" t="s">
        <v>125</v>
      </c>
      <c r="AY140" s="13" t="s">
        <v>118</v>
      </c>
      <c r="BE140" s="148">
        <f t="shared" ref="BE140:BE149" si="14">IF(N140="základná",J140,0)</f>
        <v>0</v>
      </c>
      <c r="BF140" s="148">
        <f t="shared" ref="BF140:BF149" si="15">IF(N140="znížená",J140,0)</f>
        <v>0</v>
      </c>
      <c r="BG140" s="148">
        <f t="shared" ref="BG140:BG149" si="16">IF(N140="zákl. prenesená",J140,0)</f>
        <v>0</v>
      </c>
      <c r="BH140" s="148">
        <f t="shared" ref="BH140:BH149" si="17">IF(N140="zníž. prenesená",J140,0)</f>
        <v>0</v>
      </c>
      <c r="BI140" s="148">
        <f t="shared" ref="BI140:BI149" si="18">IF(N140="nulová",J140,0)</f>
        <v>0</v>
      </c>
      <c r="BJ140" s="13" t="s">
        <v>125</v>
      </c>
      <c r="BK140" s="148">
        <f t="shared" ref="BK140:BK149" si="19">ROUND(I140*H140,2)</f>
        <v>0</v>
      </c>
      <c r="BL140" s="13" t="s">
        <v>124</v>
      </c>
      <c r="BM140" s="147" t="s">
        <v>629</v>
      </c>
    </row>
    <row r="141" spans="2:65" s="1" customFormat="1" ht="37.799999999999997" customHeight="1">
      <c r="B141" s="28"/>
      <c r="C141" s="135" t="s">
        <v>201</v>
      </c>
      <c r="D141" s="135" t="s">
        <v>120</v>
      </c>
      <c r="E141" s="136" t="s">
        <v>630</v>
      </c>
      <c r="F141" s="137" t="s">
        <v>631</v>
      </c>
      <c r="G141" s="138" t="s">
        <v>136</v>
      </c>
      <c r="H141" s="139">
        <v>19</v>
      </c>
      <c r="I141" s="140"/>
      <c r="J141" s="141">
        <f t="shared" si="10"/>
        <v>0</v>
      </c>
      <c r="K141" s="142"/>
      <c r="L141" s="28"/>
      <c r="M141" s="143" t="s">
        <v>1</v>
      </c>
      <c r="N141" s="144" t="s">
        <v>39</v>
      </c>
      <c r="P141" s="145">
        <f t="shared" si="11"/>
        <v>0</v>
      </c>
      <c r="Q141" s="145">
        <v>0.34098800000000001</v>
      </c>
      <c r="R141" s="145">
        <f t="shared" si="12"/>
        <v>6.4787720000000002</v>
      </c>
      <c r="S141" s="145">
        <v>0</v>
      </c>
      <c r="T141" s="146">
        <f t="shared" si="13"/>
        <v>0</v>
      </c>
      <c r="AR141" s="147" t="s">
        <v>124</v>
      </c>
      <c r="AT141" s="147" t="s">
        <v>120</v>
      </c>
      <c r="AU141" s="147" t="s">
        <v>125</v>
      </c>
      <c r="AY141" s="13" t="s">
        <v>118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3" t="s">
        <v>125</v>
      </c>
      <c r="BK141" s="148">
        <f t="shared" si="19"/>
        <v>0</v>
      </c>
      <c r="BL141" s="13" t="s">
        <v>124</v>
      </c>
      <c r="BM141" s="147" t="s">
        <v>632</v>
      </c>
    </row>
    <row r="142" spans="2:65" s="1" customFormat="1" ht="21.75" customHeight="1">
      <c r="B142" s="28"/>
      <c r="C142" s="149" t="s">
        <v>7</v>
      </c>
      <c r="D142" s="149" t="s">
        <v>193</v>
      </c>
      <c r="E142" s="150" t="s">
        <v>633</v>
      </c>
      <c r="F142" s="151" t="s">
        <v>634</v>
      </c>
      <c r="G142" s="152" t="s">
        <v>217</v>
      </c>
      <c r="H142" s="153">
        <v>4</v>
      </c>
      <c r="I142" s="154"/>
      <c r="J142" s="155">
        <f t="shared" si="10"/>
        <v>0</v>
      </c>
      <c r="K142" s="156"/>
      <c r="L142" s="157"/>
      <c r="M142" s="158" t="s">
        <v>1</v>
      </c>
      <c r="N142" s="159" t="s">
        <v>39</v>
      </c>
      <c r="P142" s="145">
        <f t="shared" si="11"/>
        <v>0</v>
      </c>
      <c r="Q142" s="145">
        <v>2.1090000000000001E-2</v>
      </c>
      <c r="R142" s="145">
        <f t="shared" si="12"/>
        <v>8.4360000000000004E-2</v>
      </c>
      <c r="S142" s="145">
        <v>0</v>
      </c>
      <c r="T142" s="146">
        <f t="shared" si="13"/>
        <v>0</v>
      </c>
      <c r="AR142" s="147" t="s">
        <v>151</v>
      </c>
      <c r="AT142" s="147" t="s">
        <v>193</v>
      </c>
      <c r="AU142" s="147" t="s">
        <v>125</v>
      </c>
      <c r="AY142" s="13" t="s">
        <v>118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3" t="s">
        <v>125</v>
      </c>
      <c r="BK142" s="148">
        <f t="shared" si="19"/>
        <v>0</v>
      </c>
      <c r="BL142" s="13" t="s">
        <v>124</v>
      </c>
      <c r="BM142" s="147" t="s">
        <v>635</v>
      </c>
    </row>
    <row r="143" spans="2:65" s="1" customFormat="1" ht="16.5" customHeight="1">
      <c r="B143" s="28"/>
      <c r="C143" s="149" t="s">
        <v>214</v>
      </c>
      <c r="D143" s="149" t="s">
        <v>193</v>
      </c>
      <c r="E143" s="150" t="s">
        <v>636</v>
      </c>
      <c r="F143" s="151" t="s">
        <v>637</v>
      </c>
      <c r="G143" s="152" t="s">
        <v>217</v>
      </c>
      <c r="H143" s="153">
        <v>4</v>
      </c>
      <c r="I143" s="154"/>
      <c r="J143" s="155">
        <f t="shared" si="10"/>
        <v>0</v>
      </c>
      <c r="K143" s="156"/>
      <c r="L143" s="157"/>
      <c r="M143" s="158" t="s">
        <v>1</v>
      </c>
      <c r="N143" s="159" t="s">
        <v>39</v>
      </c>
      <c r="P143" s="145">
        <f t="shared" si="11"/>
        <v>0</v>
      </c>
      <c r="Q143" s="145">
        <v>2.1090000000000001E-2</v>
      </c>
      <c r="R143" s="145">
        <f t="shared" si="12"/>
        <v>8.4360000000000004E-2</v>
      </c>
      <c r="S143" s="145">
        <v>0</v>
      </c>
      <c r="T143" s="146">
        <f t="shared" si="13"/>
        <v>0</v>
      </c>
      <c r="AR143" s="147" t="s">
        <v>151</v>
      </c>
      <c r="AT143" s="147" t="s">
        <v>193</v>
      </c>
      <c r="AU143" s="147" t="s">
        <v>125</v>
      </c>
      <c r="AY143" s="13" t="s">
        <v>118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125</v>
      </c>
      <c r="BK143" s="148">
        <f t="shared" si="19"/>
        <v>0</v>
      </c>
      <c r="BL143" s="13" t="s">
        <v>124</v>
      </c>
      <c r="BM143" s="147" t="s">
        <v>638</v>
      </c>
    </row>
    <row r="144" spans="2:65" s="1" customFormat="1" ht="16.5" customHeight="1">
      <c r="B144" s="28"/>
      <c r="C144" s="135" t="s">
        <v>639</v>
      </c>
      <c r="D144" s="135" t="s">
        <v>120</v>
      </c>
      <c r="E144" s="136" t="s">
        <v>640</v>
      </c>
      <c r="F144" s="137" t="s">
        <v>641</v>
      </c>
      <c r="G144" s="138" t="s">
        <v>136</v>
      </c>
      <c r="H144" s="139">
        <v>19</v>
      </c>
      <c r="I144" s="140"/>
      <c r="J144" s="141">
        <f t="shared" si="10"/>
        <v>0</v>
      </c>
      <c r="K144" s="142"/>
      <c r="L144" s="28"/>
      <c r="M144" s="143" t="s">
        <v>1</v>
      </c>
      <c r="N144" s="144" t="s">
        <v>39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124</v>
      </c>
      <c r="AT144" s="147" t="s">
        <v>120</v>
      </c>
      <c r="AU144" s="147" t="s">
        <v>125</v>
      </c>
      <c r="AY144" s="13" t="s">
        <v>118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125</v>
      </c>
      <c r="BK144" s="148">
        <f t="shared" si="19"/>
        <v>0</v>
      </c>
      <c r="BL144" s="13" t="s">
        <v>124</v>
      </c>
      <c r="BM144" s="147" t="s">
        <v>642</v>
      </c>
    </row>
    <row r="145" spans="2:65" s="1" customFormat="1" ht="24.15" customHeight="1">
      <c r="B145" s="28"/>
      <c r="C145" s="135" t="s">
        <v>192</v>
      </c>
      <c r="D145" s="135" t="s">
        <v>120</v>
      </c>
      <c r="E145" s="136" t="s">
        <v>643</v>
      </c>
      <c r="F145" s="137" t="s">
        <v>644</v>
      </c>
      <c r="G145" s="138" t="s">
        <v>217</v>
      </c>
      <c r="H145" s="139">
        <v>4</v>
      </c>
      <c r="I145" s="140"/>
      <c r="J145" s="141">
        <f t="shared" si="10"/>
        <v>0</v>
      </c>
      <c r="K145" s="142"/>
      <c r="L145" s="28"/>
      <c r="M145" s="143" t="s">
        <v>1</v>
      </c>
      <c r="N145" s="144" t="s">
        <v>39</v>
      </c>
      <c r="P145" s="145">
        <f t="shared" si="11"/>
        <v>0</v>
      </c>
      <c r="Q145" s="145">
        <v>0.34098800000000001</v>
      </c>
      <c r="R145" s="145">
        <f t="shared" si="12"/>
        <v>1.3639520000000001</v>
      </c>
      <c r="S145" s="145">
        <v>0</v>
      </c>
      <c r="T145" s="146">
        <f t="shared" si="13"/>
        <v>0</v>
      </c>
      <c r="AR145" s="147" t="s">
        <v>124</v>
      </c>
      <c r="AT145" s="147" t="s">
        <v>120</v>
      </c>
      <c r="AU145" s="147" t="s">
        <v>125</v>
      </c>
      <c r="AY145" s="13" t="s">
        <v>118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125</v>
      </c>
      <c r="BK145" s="148">
        <f t="shared" si="19"/>
        <v>0</v>
      </c>
      <c r="BL145" s="13" t="s">
        <v>124</v>
      </c>
      <c r="BM145" s="147" t="s">
        <v>645</v>
      </c>
    </row>
    <row r="146" spans="2:65" s="1" customFormat="1" ht="24.15" customHeight="1">
      <c r="B146" s="28"/>
      <c r="C146" s="149" t="s">
        <v>646</v>
      </c>
      <c r="D146" s="149" t="s">
        <v>193</v>
      </c>
      <c r="E146" s="150" t="s">
        <v>647</v>
      </c>
      <c r="F146" s="151" t="s">
        <v>648</v>
      </c>
      <c r="G146" s="152" t="s">
        <v>217</v>
      </c>
      <c r="H146" s="153">
        <v>4</v>
      </c>
      <c r="I146" s="154"/>
      <c r="J146" s="155">
        <f t="shared" si="10"/>
        <v>0</v>
      </c>
      <c r="K146" s="156"/>
      <c r="L146" s="157"/>
      <c r="M146" s="158" t="s">
        <v>1</v>
      </c>
      <c r="N146" s="159" t="s">
        <v>39</v>
      </c>
      <c r="P146" s="145">
        <f t="shared" si="11"/>
        <v>0</v>
      </c>
      <c r="Q146" s="145">
        <v>3.0000000000000001E-3</v>
      </c>
      <c r="R146" s="145">
        <f t="shared" si="12"/>
        <v>1.2E-2</v>
      </c>
      <c r="S146" s="145">
        <v>0</v>
      </c>
      <c r="T146" s="146">
        <f t="shared" si="13"/>
        <v>0</v>
      </c>
      <c r="AR146" s="147" t="s">
        <v>151</v>
      </c>
      <c r="AT146" s="147" t="s">
        <v>193</v>
      </c>
      <c r="AU146" s="147" t="s">
        <v>125</v>
      </c>
      <c r="AY146" s="13" t="s">
        <v>118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125</v>
      </c>
      <c r="BK146" s="148">
        <f t="shared" si="19"/>
        <v>0</v>
      </c>
      <c r="BL146" s="13" t="s">
        <v>124</v>
      </c>
      <c r="BM146" s="147" t="s">
        <v>649</v>
      </c>
    </row>
    <row r="147" spans="2:65" s="1" customFormat="1" ht="24.15" customHeight="1">
      <c r="B147" s="28"/>
      <c r="C147" s="149" t="s">
        <v>227</v>
      </c>
      <c r="D147" s="149" t="s">
        <v>193</v>
      </c>
      <c r="E147" s="150" t="s">
        <v>650</v>
      </c>
      <c r="F147" s="151" t="s">
        <v>651</v>
      </c>
      <c r="G147" s="152" t="s">
        <v>217</v>
      </c>
      <c r="H147" s="153">
        <v>4</v>
      </c>
      <c r="I147" s="154"/>
      <c r="J147" s="155">
        <f t="shared" si="10"/>
        <v>0</v>
      </c>
      <c r="K147" s="156"/>
      <c r="L147" s="157"/>
      <c r="M147" s="158" t="s">
        <v>1</v>
      </c>
      <c r="N147" s="159" t="s">
        <v>39</v>
      </c>
      <c r="P147" s="145">
        <f t="shared" si="11"/>
        <v>0</v>
      </c>
      <c r="Q147" s="145">
        <v>3.0000000000000001E-3</v>
      </c>
      <c r="R147" s="145">
        <f t="shared" si="12"/>
        <v>1.2E-2</v>
      </c>
      <c r="S147" s="145">
        <v>0</v>
      </c>
      <c r="T147" s="146">
        <f t="shared" si="13"/>
        <v>0</v>
      </c>
      <c r="AR147" s="147" t="s">
        <v>151</v>
      </c>
      <c r="AT147" s="147" t="s">
        <v>193</v>
      </c>
      <c r="AU147" s="147" t="s">
        <v>125</v>
      </c>
      <c r="AY147" s="13" t="s">
        <v>118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125</v>
      </c>
      <c r="BK147" s="148">
        <f t="shared" si="19"/>
        <v>0</v>
      </c>
      <c r="BL147" s="13" t="s">
        <v>124</v>
      </c>
      <c r="BM147" s="147" t="s">
        <v>652</v>
      </c>
    </row>
    <row r="148" spans="2:65" s="1" customFormat="1" ht="16.5" customHeight="1">
      <c r="B148" s="28"/>
      <c r="C148" s="149" t="s">
        <v>653</v>
      </c>
      <c r="D148" s="149" t="s">
        <v>193</v>
      </c>
      <c r="E148" s="150" t="s">
        <v>654</v>
      </c>
      <c r="F148" s="151" t="s">
        <v>655</v>
      </c>
      <c r="G148" s="152" t="s">
        <v>217</v>
      </c>
      <c r="H148" s="153">
        <v>4</v>
      </c>
      <c r="I148" s="154"/>
      <c r="J148" s="155">
        <f t="shared" si="10"/>
        <v>0</v>
      </c>
      <c r="K148" s="156"/>
      <c r="L148" s="157"/>
      <c r="M148" s="158" t="s">
        <v>1</v>
      </c>
      <c r="N148" s="159" t="s">
        <v>39</v>
      </c>
      <c r="P148" s="145">
        <f t="shared" si="11"/>
        <v>0</v>
      </c>
      <c r="Q148" s="145">
        <v>3.0000000000000001E-3</v>
      </c>
      <c r="R148" s="145">
        <f t="shared" si="12"/>
        <v>1.2E-2</v>
      </c>
      <c r="S148" s="145">
        <v>0</v>
      </c>
      <c r="T148" s="146">
        <f t="shared" si="13"/>
        <v>0</v>
      </c>
      <c r="AR148" s="147" t="s">
        <v>151</v>
      </c>
      <c r="AT148" s="147" t="s">
        <v>193</v>
      </c>
      <c r="AU148" s="147" t="s">
        <v>125</v>
      </c>
      <c r="AY148" s="13" t="s">
        <v>118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125</v>
      </c>
      <c r="BK148" s="148">
        <f t="shared" si="19"/>
        <v>0</v>
      </c>
      <c r="BL148" s="13" t="s">
        <v>124</v>
      </c>
      <c r="BM148" s="147" t="s">
        <v>656</v>
      </c>
    </row>
    <row r="149" spans="2:65" s="1" customFormat="1" ht="21.75" customHeight="1">
      <c r="B149" s="28"/>
      <c r="C149" s="135" t="s">
        <v>657</v>
      </c>
      <c r="D149" s="135" t="s">
        <v>120</v>
      </c>
      <c r="E149" s="136" t="s">
        <v>658</v>
      </c>
      <c r="F149" s="137" t="s">
        <v>659</v>
      </c>
      <c r="G149" s="138" t="s">
        <v>217</v>
      </c>
      <c r="H149" s="139">
        <v>2</v>
      </c>
      <c r="I149" s="140"/>
      <c r="J149" s="141">
        <f t="shared" si="10"/>
        <v>0</v>
      </c>
      <c r="K149" s="142"/>
      <c r="L149" s="28"/>
      <c r="M149" s="160" t="s">
        <v>1</v>
      </c>
      <c r="N149" s="161" t="s">
        <v>39</v>
      </c>
      <c r="O149" s="162"/>
      <c r="P149" s="163">
        <f t="shared" si="11"/>
        <v>0</v>
      </c>
      <c r="Q149" s="163">
        <v>0.34098800000000001</v>
      </c>
      <c r="R149" s="163">
        <f t="shared" si="12"/>
        <v>0.68197600000000003</v>
      </c>
      <c r="S149" s="163">
        <v>0</v>
      </c>
      <c r="T149" s="164">
        <f t="shared" si="13"/>
        <v>0</v>
      </c>
      <c r="AR149" s="147" t="s">
        <v>124</v>
      </c>
      <c r="AT149" s="147" t="s">
        <v>120</v>
      </c>
      <c r="AU149" s="147" t="s">
        <v>125</v>
      </c>
      <c r="AY149" s="13" t="s">
        <v>118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125</v>
      </c>
      <c r="BK149" s="148">
        <f t="shared" si="19"/>
        <v>0</v>
      </c>
      <c r="BL149" s="13" t="s">
        <v>124</v>
      </c>
      <c r="BM149" s="147" t="s">
        <v>660</v>
      </c>
    </row>
    <row r="150" spans="2:65" s="1" customFormat="1" ht="6.9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sheetProtection algorithmName="SHA-512" hashValue="iNxCeqAgn2BO1Z7UE1jqeT7fRUM3xV7yy3rCU4Dcd09XRiTGz53OUj0iSm1qzvRlgKNy6nxZrgL310lkWSFQVQ==" saltValue="H9EcRaAd2nn+r1TSKSSZbm8jKF+2jMn4VLVs9tlqOZ6hIEahSQu8BeDFVBup4ZA9xgR62mR+F6V2tGtMRstPSQ==" spinCount="100000" sheet="1" objects="1" scenarios="1" formatColumns="0" formatRows="0" autoFilter="0"/>
  <autoFilter ref="C119:K149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1.1 - Komunikácie a spevn...</vt:lpstr>
      <vt:lpstr>1.2 - Odvodnenie spevnený...</vt:lpstr>
      <vt:lpstr>'1.1 - Komunikácie a spevn...'!Názvy_tlače</vt:lpstr>
      <vt:lpstr>'1.2 - Odvodnenie spevnený...'!Názvy_tlače</vt:lpstr>
      <vt:lpstr>'Rekapitulácia stavby'!Názvy_tlače</vt:lpstr>
      <vt:lpstr>'1.1 - Komunikácie a spevn...'!Oblasť_tlače</vt:lpstr>
      <vt:lpstr>'1.2 - Odvodnenie spevnený...'!Oblasť_tlače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Menšík Marian</dc:creator>
  <cp:lastModifiedBy>Menšík Marian</cp:lastModifiedBy>
  <dcterms:created xsi:type="dcterms:W3CDTF">2024-11-05T11:59:14Z</dcterms:created>
  <dcterms:modified xsi:type="dcterms:W3CDTF">2024-11-05T12:40:50Z</dcterms:modified>
</cp:coreProperties>
</file>