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xr:revisionPtr revIDLastSave="0" documentId="13_ncr:1_{9F6AE604-D324-479E-875D-56205823DEEB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SO 301 - Dešťová kanalizace" sheetId="2" r:id="rId2"/>
    <sheet name="SO 302 - Splašková kanali..." sheetId="3" r:id="rId3"/>
    <sheet name="SO 303 - Vodovod" sheetId="4" r:id="rId4"/>
    <sheet name="VRN - Vedlejší rozpočtové..." sheetId="5" r:id="rId5"/>
  </sheets>
  <definedNames>
    <definedName name="_xlnm.Print_Titles" localSheetId="0">'Rekapitulace stavby'!$85:$85</definedName>
    <definedName name="_xlnm.Print_Titles" localSheetId="1">'SO 301 - Dešťová kanalizace'!$113:$113</definedName>
    <definedName name="_xlnm.Print_Titles" localSheetId="2">'SO 302 - Splašková kanali...'!$113:$113</definedName>
    <definedName name="_xlnm.Print_Titles" localSheetId="3">'SO 303 - Vodovod'!$115:$115</definedName>
    <definedName name="_xlnm.Print_Titles" localSheetId="4">'VRN - Vedlejší rozpočtové...'!$112:$112</definedName>
    <definedName name="_xlnm.Print_Area" localSheetId="0">'Rekapitulace stavby'!$C$4:$AP$70,'Rekapitulace stavby'!$C$76:$AP$94</definedName>
    <definedName name="_xlnm.Print_Area" localSheetId="1">'SO 301 - Dešťová kanalizace'!$C$4:$Q$70,'SO 301 - Dešťová kanalizace'!$C$76:$Q$97,'SO 301 - Dešťová kanalizace'!$C$103:$Q$331</definedName>
    <definedName name="_xlnm.Print_Area" localSheetId="2">'SO 302 - Splašková kanali...'!$C$4:$Q$70,'SO 302 - Splašková kanali...'!$C$76:$Q$97,'SO 302 - Splašková kanali...'!$C$103:$Q$239</definedName>
    <definedName name="_xlnm.Print_Area" localSheetId="3">'SO 303 - Vodovod'!$C$4:$Q$70,'SO 303 - Vodovod'!$C$76:$Q$99,'SO 303 - Vodovod'!$C$105:$Q$266</definedName>
    <definedName name="_xlnm.Print_Area" localSheetId="4">'VRN - Vedlejší rozpočtové...'!$C$4:$Q$70,'VRN - Vedlejší rozpočtové...'!$C$76:$Q$96,'VRN - Vedlejší rozpočtové...'!$C$102:$Q$132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91" i="1" l="1"/>
  <c r="AX91" i="1"/>
  <c r="BI130" i="5"/>
  <c r="BH130" i="5"/>
  <c r="BG130" i="5"/>
  <c r="BF130" i="5"/>
  <c r="AA130" i="5"/>
  <c r="Y130" i="5"/>
  <c r="W130" i="5"/>
  <c r="BK130" i="5"/>
  <c r="N130" i="5"/>
  <c r="BE130" i="5" s="1"/>
  <c r="BI129" i="5"/>
  <c r="BH129" i="5"/>
  <c r="BG129" i="5"/>
  <c r="BF129" i="5"/>
  <c r="AA129" i="5"/>
  <c r="Y129" i="5"/>
  <c r="W129" i="5"/>
  <c r="BK129" i="5"/>
  <c r="N129" i="5"/>
  <c r="BE129" i="5" s="1"/>
  <c r="BI128" i="5"/>
  <c r="BH128" i="5"/>
  <c r="BG128" i="5"/>
  <c r="BF128" i="5"/>
  <c r="AA128" i="5"/>
  <c r="Y128" i="5"/>
  <c r="W128" i="5"/>
  <c r="W126" i="5" s="1"/>
  <c r="BK128" i="5"/>
  <c r="N128" i="5"/>
  <c r="BE128" i="5" s="1"/>
  <c r="BI127" i="5"/>
  <c r="BH127" i="5"/>
  <c r="BG127" i="5"/>
  <c r="BF127" i="5"/>
  <c r="AA127" i="5"/>
  <c r="Y127" i="5"/>
  <c r="W127" i="5"/>
  <c r="BK127" i="5"/>
  <c r="N127" i="5"/>
  <c r="BE127" i="5" s="1"/>
  <c r="BI125" i="5"/>
  <c r="BH125" i="5"/>
  <c r="BG125" i="5"/>
  <c r="BF125" i="5"/>
  <c r="AA125" i="5"/>
  <c r="AA124" i="5" s="1"/>
  <c r="Y125" i="5"/>
  <c r="Y124" i="5" s="1"/>
  <c r="W125" i="5"/>
  <c r="W124" i="5" s="1"/>
  <c r="BK125" i="5"/>
  <c r="BK124" i="5" s="1"/>
  <c r="N124" i="5" s="1"/>
  <c r="N92" i="5" s="1"/>
  <c r="N125" i="5"/>
  <c r="BE125" i="5" s="1"/>
  <c r="BI123" i="5"/>
  <c r="BH123" i="5"/>
  <c r="BG123" i="5"/>
  <c r="BF123" i="5"/>
  <c r="AA123" i="5"/>
  <c r="AA122" i="5"/>
  <c r="Y123" i="5"/>
  <c r="Y122" i="5" s="1"/>
  <c r="W123" i="5"/>
  <c r="W122" i="5" s="1"/>
  <c r="BK123" i="5"/>
  <c r="BK122" i="5"/>
  <c r="N122" i="5" s="1"/>
  <c r="N91" i="5" s="1"/>
  <c r="N123" i="5"/>
  <c r="BE123" i="5" s="1"/>
  <c r="BI121" i="5"/>
  <c r="BH121" i="5"/>
  <c r="BG121" i="5"/>
  <c r="BF121" i="5"/>
  <c r="AA121" i="5"/>
  <c r="Y121" i="5"/>
  <c r="W121" i="5"/>
  <c r="BK121" i="5"/>
  <c r="N121" i="5"/>
  <c r="BE121" i="5" s="1"/>
  <c r="BI120" i="5"/>
  <c r="BH120" i="5"/>
  <c r="BG120" i="5"/>
  <c r="BF120" i="5"/>
  <c r="AA120" i="5"/>
  <c r="Y120" i="5"/>
  <c r="W120" i="5"/>
  <c r="BK120" i="5"/>
  <c r="N120" i="5"/>
  <c r="BE120" i="5"/>
  <c r="BI119" i="5"/>
  <c r="BH119" i="5"/>
  <c r="BG119" i="5"/>
  <c r="BF119" i="5"/>
  <c r="AA119" i="5"/>
  <c r="Y119" i="5"/>
  <c r="W119" i="5"/>
  <c r="BK119" i="5"/>
  <c r="N119" i="5"/>
  <c r="BE119" i="5" s="1"/>
  <c r="BI118" i="5"/>
  <c r="BH118" i="5"/>
  <c r="BG118" i="5"/>
  <c r="BF118" i="5"/>
  <c r="AA118" i="5"/>
  <c r="Y118" i="5"/>
  <c r="W118" i="5"/>
  <c r="W115" i="5" s="1"/>
  <c r="BK118" i="5"/>
  <c r="N118" i="5"/>
  <c r="BE118" i="5" s="1"/>
  <c r="BI117" i="5"/>
  <c r="BH117" i="5"/>
  <c r="BG117" i="5"/>
  <c r="BF117" i="5"/>
  <c r="AA117" i="5"/>
  <c r="Y117" i="5"/>
  <c r="W117" i="5"/>
  <c r="BK117" i="5"/>
  <c r="N117" i="5"/>
  <c r="BE117" i="5" s="1"/>
  <c r="BI116" i="5"/>
  <c r="BH116" i="5"/>
  <c r="BG116" i="5"/>
  <c r="BF116" i="5"/>
  <c r="AA116" i="5"/>
  <c r="AA115" i="5" s="1"/>
  <c r="Y116" i="5"/>
  <c r="W116" i="5"/>
  <c r="BK116" i="5"/>
  <c r="N116" i="5"/>
  <c r="BE116" i="5" s="1"/>
  <c r="F107" i="5"/>
  <c r="F105" i="5"/>
  <c r="F81" i="5"/>
  <c r="F79" i="5"/>
  <c r="O21" i="5"/>
  <c r="E21" i="5"/>
  <c r="M84" i="5" s="1"/>
  <c r="O20" i="5"/>
  <c r="O18" i="5"/>
  <c r="E18" i="5"/>
  <c r="M83" i="5" s="1"/>
  <c r="O17" i="5"/>
  <c r="F84" i="5"/>
  <c r="E12" i="5"/>
  <c r="F83" i="5" s="1"/>
  <c r="M81" i="5"/>
  <c r="F6" i="5"/>
  <c r="F78" i="5" s="1"/>
  <c r="AY90" i="1"/>
  <c r="AX90" i="1"/>
  <c r="BI265" i="4"/>
  <c r="BH265" i="4"/>
  <c r="BG265" i="4"/>
  <c r="BF265" i="4"/>
  <c r="AA265" i="4"/>
  <c r="AA264" i="4" s="1"/>
  <c r="Y265" i="4"/>
  <c r="Y264" i="4" s="1"/>
  <c r="W265" i="4"/>
  <c r="W264" i="4" s="1"/>
  <c r="BK265" i="4"/>
  <c r="BK264" i="4" s="1"/>
  <c r="N264" i="4" s="1"/>
  <c r="N96" i="4" s="1"/>
  <c r="N265" i="4"/>
  <c r="BE265" i="4" s="1"/>
  <c r="BI263" i="4"/>
  <c r="BH263" i="4"/>
  <c r="BG263" i="4"/>
  <c r="BF263" i="4"/>
  <c r="AA263" i="4"/>
  <c r="Y263" i="4"/>
  <c r="W263" i="4"/>
  <c r="BK263" i="4"/>
  <c r="N263" i="4"/>
  <c r="BE263" i="4" s="1"/>
  <c r="BI262" i="4"/>
  <c r="BH262" i="4"/>
  <c r="BG262" i="4"/>
  <c r="BF262" i="4"/>
  <c r="AA262" i="4"/>
  <c r="Y262" i="4"/>
  <c r="W262" i="4"/>
  <c r="BK262" i="4"/>
  <c r="N262" i="4"/>
  <c r="BE262" i="4" s="1"/>
  <c r="BI261" i="4"/>
  <c r="BH261" i="4"/>
  <c r="BG261" i="4"/>
  <c r="BF261" i="4"/>
  <c r="AA261" i="4"/>
  <c r="Y261" i="4"/>
  <c r="W261" i="4"/>
  <c r="BK261" i="4"/>
  <c r="N261" i="4"/>
  <c r="BE261" i="4" s="1"/>
  <c r="BI260" i="4"/>
  <c r="BH260" i="4"/>
  <c r="BG260" i="4"/>
  <c r="BF260" i="4"/>
  <c r="AA260" i="4"/>
  <c r="Y260" i="4"/>
  <c r="W260" i="4"/>
  <c r="BK260" i="4"/>
  <c r="N260" i="4"/>
  <c r="BE260" i="4"/>
  <c r="BI259" i="4"/>
  <c r="BH259" i="4"/>
  <c r="BG259" i="4"/>
  <c r="BF259" i="4"/>
  <c r="AA259" i="4"/>
  <c r="AA257" i="4" s="1"/>
  <c r="Y259" i="4"/>
  <c r="W259" i="4"/>
  <c r="BK259" i="4"/>
  <c r="N259" i="4"/>
  <c r="BE259" i="4" s="1"/>
  <c r="BI258" i="4"/>
  <c r="BH258" i="4"/>
  <c r="BG258" i="4"/>
  <c r="BF258" i="4"/>
  <c r="AA258" i="4"/>
  <c r="Y258" i="4"/>
  <c r="Y257" i="4" s="1"/>
  <c r="W258" i="4"/>
  <c r="BK258" i="4"/>
  <c r="N258" i="4"/>
  <c r="BE258" i="4" s="1"/>
  <c r="BI256" i="4"/>
  <c r="BH256" i="4"/>
  <c r="BG256" i="4"/>
  <c r="BF256" i="4"/>
  <c r="AA256" i="4"/>
  <c r="Y256" i="4"/>
  <c r="W256" i="4"/>
  <c r="BK256" i="4"/>
  <c r="N256" i="4"/>
  <c r="BE256" i="4" s="1"/>
  <c r="BI255" i="4"/>
  <c r="BH255" i="4"/>
  <c r="BG255" i="4"/>
  <c r="BF255" i="4"/>
  <c r="AA255" i="4"/>
  <c r="Y255" i="4"/>
  <c r="W255" i="4"/>
  <c r="BK255" i="4"/>
  <c r="N255" i="4"/>
  <c r="BE255" i="4"/>
  <c r="BI254" i="4"/>
  <c r="BH254" i="4"/>
  <c r="BG254" i="4"/>
  <c r="BF254" i="4"/>
  <c r="AA254" i="4"/>
  <c r="Y254" i="4"/>
  <c r="W254" i="4"/>
  <c r="BK254" i="4"/>
  <c r="BK252" i="4" s="1"/>
  <c r="N252" i="4" s="1"/>
  <c r="N94" i="4" s="1"/>
  <c r="N254" i="4"/>
  <c r="BE254" i="4" s="1"/>
  <c r="BI253" i="4"/>
  <c r="BH253" i="4"/>
  <c r="BG253" i="4"/>
  <c r="BF253" i="4"/>
  <c r="AA253" i="4"/>
  <c r="Y253" i="4"/>
  <c r="W253" i="4"/>
  <c r="BK253" i="4"/>
  <c r="N253" i="4"/>
  <c r="BE253" i="4" s="1"/>
  <c r="BI251" i="4"/>
  <c r="BH251" i="4"/>
  <c r="BG251" i="4"/>
  <c r="BF251" i="4"/>
  <c r="AA251" i="4"/>
  <c r="Y251" i="4"/>
  <c r="W251" i="4"/>
  <c r="BK251" i="4"/>
  <c r="N251" i="4"/>
  <c r="BE251" i="4"/>
  <c r="BI250" i="4"/>
  <c r="BH250" i="4"/>
  <c r="BG250" i="4"/>
  <c r="BF250" i="4"/>
  <c r="AA250" i="4"/>
  <c r="Y250" i="4"/>
  <c r="W250" i="4"/>
  <c r="BK250" i="4"/>
  <c r="N250" i="4"/>
  <c r="BE250" i="4" s="1"/>
  <c r="BI249" i="4"/>
  <c r="BH249" i="4"/>
  <c r="BG249" i="4"/>
  <c r="BF249" i="4"/>
  <c r="AA249" i="4"/>
  <c r="Y249" i="4"/>
  <c r="W249" i="4"/>
  <c r="BK249" i="4"/>
  <c r="N249" i="4"/>
  <c r="BE249" i="4"/>
  <c r="BI248" i="4"/>
  <c r="BH248" i="4"/>
  <c r="BG248" i="4"/>
  <c r="BF248" i="4"/>
  <c r="AA248" i="4"/>
  <c r="Y248" i="4"/>
  <c r="W248" i="4"/>
  <c r="BK248" i="4"/>
  <c r="N248" i="4"/>
  <c r="BE248" i="4" s="1"/>
  <c r="BI247" i="4"/>
  <c r="BH247" i="4"/>
  <c r="BG247" i="4"/>
  <c r="BF247" i="4"/>
  <c r="AA247" i="4"/>
  <c r="Y247" i="4"/>
  <c r="W247" i="4"/>
  <c r="BK247" i="4"/>
  <c r="N247" i="4"/>
  <c r="BE247" i="4"/>
  <c r="BI246" i="4"/>
  <c r="BH246" i="4"/>
  <c r="BG246" i="4"/>
  <c r="BF246" i="4"/>
  <c r="AA246" i="4"/>
  <c r="Y246" i="4"/>
  <c r="W246" i="4"/>
  <c r="BK246" i="4"/>
  <c r="N246" i="4"/>
  <c r="BE246" i="4" s="1"/>
  <c r="BI245" i="4"/>
  <c r="BH245" i="4"/>
  <c r="BG245" i="4"/>
  <c r="BF245" i="4"/>
  <c r="AA245" i="4"/>
  <c r="Y245" i="4"/>
  <c r="W245" i="4"/>
  <c r="BK245" i="4"/>
  <c r="N245" i="4"/>
  <c r="BE245" i="4" s="1"/>
  <c r="BI244" i="4"/>
  <c r="BH244" i="4"/>
  <c r="BG244" i="4"/>
  <c r="BF244" i="4"/>
  <c r="AA244" i="4"/>
  <c r="Y244" i="4"/>
  <c r="W244" i="4"/>
  <c r="BK244" i="4"/>
  <c r="N244" i="4"/>
  <c r="BE244" i="4"/>
  <c r="BI243" i="4"/>
  <c r="BH243" i="4"/>
  <c r="BG243" i="4"/>
  <c r="BF243" i="4"/>
  <c r="AA243" i="4"/>
  <c r="Y243" i="4"/>
  <c r="W243" i="4"/>
  <c r="BK243" i="4"/>
  <c r="N243" i="4"/>
  <c r="BE243" i="4" s="1"/>
  <c r="BI242" i="4"/>
  <c r="BH242" i="4"/>
  <c r="BG242" i="4"/>
  <c r="BF242" i="4"/>
  <c r="AA242" i="4"/>
  <c r="Y242" i="4"/>
  <c r="W242" i="4"/>
  <c r="BK242" i="4"/>
  <c r="N242" i="4"/>
  <c r="BE242" i="4" s="1"/>
  <c r="BI241" i="4"/>
  <c r="BH241" i="4"/>
  <c r="BG241" i="4"/>
  <c r="BF241" i="4"/>
  <c r="AA241" i="4"/>
  <c r="Y241" i="4"/>
  <c r="W241" i="4"/>
  <c r="BK241" i="4"/>
  <c r="N241" i="4"/>
  <c r="BE241" i="4" s="1"/>
  <c r="BI240" i="4"/>
  <c r="BH240" i="4"/>
  <c r="BG240" i="4"/>
  <c r="BF240" i="4"/>
  <c r="AA240" i="4"/>
  <c r="Y240" i="4"/>
  <c r="W240" i="4"/>
  <c r="BK240" i="4"/>
  <c r="N240" i="4"/>
  <c r="BE240" i="4"/>
  <c r="BI239" i="4"/>
  <c r="BH239" i="4"/>
  <c r="BG239" i="4"/>
  <c r="BF239" i="4"/>
  <c r="AA239" i="4"/>
  <c r="Y239" i="4"/>
  <c r="W239" i="4"/>
  <c r="BK239" i="4"/>
  <c r="N239" i="4"/>
  <c r="BE239" i="4" s="1"/>
  <c r="BI238" i="4"/>
  <c r="BH238" i="4"/>
  <c r="BG238" i="4"/>
  <c r="BF238" i="4"/>
  <c r="AA238" i="4"/>
  <c r="Y238" i="4"/>
  <c r="W238" i="4"/>
  <c r="BK238" i="4"/>
  <c r="N238" i="4"/>
  <c r="BE238" i="4" s="1"/>
  <c r="BI237" i="4"/>
  <c r="BH237" i="4"/>
  <c r="BG237" i="4"/>
  <c r="BF237" i="4"/>
  <c r="AA237" i="4"/>
  <c r="Y237" i="4"/>
  <c r="W237" i="4"/>
  <c r="BK237" i="4"/>
  <c r="N237" i="4"/>
  <c r="BE237" i="4"/>
  <c r="BI236" i="4"/>
  <c r="BH236" i="4"/>
  <c r="BG236" i="4"/>
  <c r="BF236" i="4"/>
  <c r="AA236" i="4"/>
  <c r="Y236" i="4"/>
  <c r="W236" i="4"/>
  <c r="BK236" i="4"/>
  <c r="N236" i="4"/>
  <c r="BE236" i="4" s="1"/>
  <c r="BI235" i="4"/>
  <c r="BH235" i="4"/>
  <c r="BG235" i="4"/>
  <c r="BF235" i="4"/>
  <c r="AA235" i="4"/>
  <c r="Y235" i="4"/>
  <c r="W235" i="4"/>
  <c r="BK235" i="4"/>
  <c r="N235" i="4"/>
  <c r="BE235" i="4"/>
  <c r="BI234" i="4"/>
  <c r="BH234" i="4"/>
  <c r="BG234" i="4"/>
  <c r="BF234" i="4"/>
  <c r="AA234" i="4"/>
  <c r="Y234" i="4"/>
  <c r="W234" i="4"/>
  <c r="BK234" i="4"/>
  <c r="N234" i="4"/>
  <c r="BE234" i="4" s="1"/>
  <c r="BI233" i="4"/>
  <c r="BH233" i="4"/>
  <c r="BG233" i="4"/>
  <c r="BF233" i="4"/>
  <c r="AA233" i="4"/>
  <c r="Y233" i="4"/>
  <c r="W233" i="4"/>
  <c r="BK233" i="4"/>
  <c r="N233" i="4"/>
  <c r="BE233" i="4"/>
  <c r="BI232" i="4"/>
  <c r="BH232" i="4"/>
  <c r="BG232" i="4"/>
  <c r="BF232" i="4"/>
  <c r="AA232" i="4"/>
  <c r="Y232" i="4"/>
  <c r="W232" i="4"/>
  <c r="BK232" i="4"/>
  <c r="N232" i="4"/>
  <c r="BE232" i="4" s="1"/>
  <c r="BI231" i="4"/>
  <c r="BH231" i="4"/>
  <c r="BG231" i="4"/>
  <c r="BF231" i="4"/>
  <c r="AA231" i="4"/>
  <c r="Y231" i="4"/>
  <c r="W231" i="4"/>
  <c r="BK231" i="4"/>
  <c r="N231" i="4"/>
  <c r="BE231" i="4"/>
  <c r="BI230" i="4"/>
  <c r="BH230" i="4"/>
  <c r="BG230" i="4"/>
  <c r="BF230" i="4"/>
  <c r="AA230" i="4"/>
  <c r="Y230" i="4"/>
  <c r="W230" i="4"/>
  <c r="BK230" i="4"/>
  <c r="N230" i="4"/>
  <c r="BE230" i="4" s="1"/>
  <c r="BI229" i="4"/>
  <c r="BH229" i="4"/>
  <c r="BG229" i="4"/>
  <c r="BF229" i="4"/>
  <c r="AA229" i="4"/>
  <c r="Y229" i="4"/>
  <c r="W229" i="4"/>
  <c r="BK229" i="4"/>
  <c r="N229" i="4"/>
  <c r="BE229" i="4" s="1"/>
  <c r="BI228" i="4"/>
  <c r="BH228" i="4"/>
  <c r="BG228" i="4"/>
  <c r="BF228" i="4"/>
  <c r="AA228" i="4"/>
  <c r="Y228" i="4"/>
  <c r="W228" i="4"/>
  <c r="BK228" i="4"/>
  <c r="N228" i="4"/>
  <c r="BE228" i="4"/>
  <c r="BI227" i="4"/>
  <c r="BH227" i="4"/>
  <c r="BG227" i="4"/>
  <c r="BF227" i="4"/>
  <c r="AA227" i="4"/>
  <c r="Y227" i="4"/>
  <c r="W227" i="4"/>
  <c r="BK227" i="4"/>
  <c r="N227" i="4"/>
  <c r="BE227" i="4" s="1"/>
  <c r="BI226" i="4"/>
  <c r="BH226" i="4"/>
  <c r="BG226" i="4"/>
  <c r="BF226" i="4"/>
  <c r="AA226" i="4"/>
  <c r="Y226" i="4"/>
  <c r="W226" i="4"/>
  <c r="BK226" i="4"/>
  <c r="N226" i="4"/>
  <c r="BE226" i="4" s="1"/>
  <c r="BI225" i="4"/>
  <c r="BH225" i="4"/>
  <c r="BG225" i="4"/>
  <c r="BF225" i="4"/>
  <c r="AA225" i="4"/>
  <c r="Y225" i="4"/>
  <c r="W225" i="4"/>
  <c r="BK225" i="4"/>
  <c r="N225" i="4"/>
  <c r="BE225" i="4" s="1"/>
  <c r="BI224" i="4"/>
  <c r="BH224" i="4"/>
  <c r="BG224" i="4"/>
  <c r="BF224" i="4"/>
  <c r="AA224" i="4"/>
  <c r="Y224" i="4"/>
  <c r="W224" i="4"/>
  <c r="BK224" i="4"/>
  <c r="N224" i="4"/>
  <c r="BE224" i="4"/>
  <c r="BI223" i="4"/>
  <c r="BH223" i="4"/>
  <c r="BG223" i="4"/>
  <c r="BF223" i="4"/>
  <c r="AA223" i="4"/>
  <c r="Y223" i="4"/>
  <c r="W223" i="4"/>
  <c r="BK223" i="4"/>
  <c r="N223" i="4"/>
  <c r="BE223" i="4" s="1"/>
  <c r="BI222" i="4"/>
  <c r="BH222" i="4"/>
  <c r="BG222" i="4"/>
  <c r="BF222" i="4"/>
  <c r="AA222" i="4"/>
  <c r="Y222" i="4"/>
  <c r="W222" i="4"/>
  <c r="BK222" i="4"/>
  <c r="N222" i="4"/>
  <c r="BE222" i="4" s="1"/>
  <c r="BI221" i="4"/>
  <c r="BH221" i="4"/>
  <c r="BG221" i="4"/>
  <c r="BF221" i="4"/>
  <c r="AA221" i="4"/>
  <c r="Y221" i="4"/>
  <c r="W221" i="4"/>
  <c r="BK221" i="4"/>
  <c r="N221" i="4"/>
  <c r="BE221" i="4"/>
  <c r="BI220" i="4"/>
  <c r="BH220" i="4"/>
  <c r="BG220" i="4"/>
  <c r="BF220" i="4"/>
  <c r="AA220" i="4"/>
  <c r="Y220" i="4"/>
  <c r="W220" i="4"/>
  <c r="BK220" i="4"/>
  <c r="N220" i="4"/>
  <c r="BE220" i="4" s="1"/>
  <c r="BI219" i="4"/>
  <c r="BH219" i="4"/>
  <c r="BG219" i="4"/>
  <c r="BF219" i="4"/>
  <c r="AA219" i="4"/>
  <c r="Y219" i="4"/>
  <c r="W219" i="4"/>
  <c r="BK219" i="4"/>
  <c r="N219" i="4"/>
  <c r="BE219" i="4"/>
  <c r="BI218" i="4"/>
  <c r="BH218" i="4"/>
  <c r="BG218" i="4"/>
  <c r="BF218" i="4"/>
  <c r="AA218" i="4"/>
  <c r="Y218" i="4"/>
  <c r="W218" i="4"/>
  <c r="BK218" i="4"/>
  <c r="N218" i="4"/>
  <c r="BE218" i="4" s="1"/>
  <c r="BI217" i="4"/>
  <c r="BH217" i="4"/>
  <c r="BG217" i="4"/>
  <c r="BF217" i="4"/>
  <c r="AA217" i="4"/>
  <c r="Y217" i="4"/>
  <c r="W217" i="4"/>
  <c r="BK217" i="4"/>
  <c r="N217" i="4"/>
  <c r="BE217" i="4"/>
  <c r="BI216" i="4"/>
  <c r="BH216" i="4"/>
  <c r="BG216" i="4"/>
  <c r="BF216" i="4"/>
  <c r="AA216" i="4"/>
  <c r="Y216" i="4"/>
  <c r="W216" i="4"/>
  <c r="BK216" i="4"/>
  <c r="N216" i="4"/>
  <c r="BE216" i="4" s="1"/>
  <c r="BI215" i="4"/>
  <c r="BH215" i="4"/>
  <c r="BG215" i="4"/>
  <c r="BF215" i="4"/>
  <c r="AA215" i="4"/>
  <c r="Y215" i="4"/>
  <c r="W215" i="4"/>
  <c r="BK215" i="4"/>
  <c r="N215" i="4"/>
  <c r="BE215" i="4"/>
  <c r="BI214" i="4"/>
  <c r="BH214" i="4"/>
  <c r="BG214" i="4"/>
  <c r="BF214" i="4"/>
  <c r="AA214" i="4"/>
  <c r="Y214" i="4"/>
  <c r="W214" i="4"/>
  <c r="BK214" i="4"/>
  <c r="N214" i="4"/>
  <c r="BE214" i="4" s="1"/>
  <c r="BI213" i="4"/>
  <c r="BH213" i="4"/>
  <c r="BG213" i="4"/>
  <c r="BF213" i="4"/>
  <c r="AA213" i="4"/>
  <c r="Y213" i="4"/>
  <c r="W213" i="4"/>
  <c r="BK213" i="4"/>
  <c r="N213" i="4"/>
  <c r="BE213" i="4" s="1"/>
  <c r="BI212" i="4"/>
  <c r="BH212" i="4"/>
  <c r="BG212" i="4"/>
  <c r="BF212" i="4"/>
  <c r="AA212" i="4"/>
  <c r="Y212" i="4"/>
  <c r="W212" i="4"/>
  <c r="BK212" i="4"/>
  <c r="N212" i="4"/>
  <c r="BE212" i="4"/>
  <c r="BI211" i="4"/>
  <c r="BH211" i="4"/>
  <c r="BG211" i="4"/>
  <c r="BF211" i="4"/>
  <c r="AA211" i="4"/>
  <c r="Y211" i="4"/>
  <c r="W211" i="4"/>
  <c r="BK211" i="4"/>
  <c r="N211" i="4"/>
  <c r="BE211" i="4" s="1"/>
  <c r="BI210" i="4"/>
  <c r="BH210" i="4"/>
  <c r="BG210" i="4"/>
  <c r="BF210" i="4"/>
  <c r="AA210" i="4"/>
  <c r="Y210" i="4"/>
  <c r="W210" i="4"/>
  <c r="BK210" i="4"/>
  <c r="N210" i="4"/>
  <c r="BE210" i="4" s="1"/>
  <c r="BI209" i="4"/>
  <c r="BH209" i="4"/>
  <c r="BG209" i="4"/>
  <c r="BF209" i="4"/>
  <c r="AA209" i="4"/>
  <c r="Y209" i="4"/>
  <c r="W209" i="4"/>
  <c r="BK209" i="4"/>
  <c r="N209" i="4"/>
  <c r="BE209" i="4" s="1"/>
  <c r="BI208" i="4"/>
  <c r="BH208" i="4"/>
  <c r="BG208" i="4"/>
  <c r="BF208" i="4"/>
  <c r="AA208" i="4"/>
  <c r="Y208" i="4"/>
  <c r="W208" i="4"/>
  <c r="BK208" i="4"/>
  <c r="N208" i="4"/>
  <c r="BE208" i="4"/>
  <c r="BI207" i="4"/>
  <c r="BH207" i="4"/>
  <c r="BG207" i="4"/>
  <c r="BF207" i="4"/>
  <c r="AA207" i="4"/>
  <c r="Y207" i="4"/>
  <c r="W207" i="4"/>
  <c r="BK207" i="4"/>
  <c r="N207" i="4"/>
  <c r="BE207" i="4" s="1"/>
  <c r="BI206" i="4"/>
  <c r="BH206" i="4"/>
  <c r="BG206" i="4"/>
  <c r="BF206" i="4"/>
  <c r="AA206" i="4"/>
  <c r="Y206" i="4"/>
  <c r="W206" i="4"/>
  <c r="BK206" i="4"/>
  <c r="N206" i="4"/>
  <c r="BE206" i="4" s="1"/>
  <c r="BI205" i="4"/>
  <c r="BH205" i="4"/>
  <c r="BG205" i="4"/>
  <c r="BF205" i="4"/>
  <c r="AA205" i="4"/>
  <c r="Y205" i="4"/>
  <c r="W205" i="4"/>
  <c r="BK205" i="4"/>
  <c r="N205" i="4"/>
  <c r="BE205" i="4"/>
  <c r="BI204" i="4"/>
  <c r="BH204" i="4"/>
  <c r="BG204" i="4"/>
  <c r="BF204" i="4"/>
  <c r="AA204" i="4"/>
  <c r="Y204" i="4"/>
  <c r="W204" i="4"/>
  <c r="BK204" i="4"/>
  <c r="N204" i="4"/>
  <c r="BE204" i="4" s="1"/>
  <c r="BI203" i="4"/>
  <c r="BH203" i="4"/>
  <c r="BG203" i="4"/>
  <c r="BF203" i="4"/>
  <c r="AA203" i="4"/>
  <c r="Y203" i="4"/>
  <c r="W203" i="4"/>
  <c r="BK203" i="4"/>
  <c r="N203" i="4"/>
  <c r="BE203" i="4"/>
  <c r="BI202" i="4"/>
  <c r="BH202" i="4"/>
  <c r="BG202" i="4"/>
  <c r="BF202" i="4"/>
  <c r="AA202" i="4"/>
  <c r="Y202" i="4"/>
  <c r="W202" i="4"/>
  <c r="BK202" i="4"/>
  <c r="N202" i="4"/>
  <c r="BE202" i="4" s="1"/>
  <c r="BI201" i="4"/>
  <c r="BH201" i="4"/>
  <c r="BG201" i="4"/>
  <c r="BF201" i="4"/>
  <c r="AA201" i="4"/>
  <c r="Y201" i="4"/>
  <c r="W201" i="4"/>
  <c r="BK201" i="4"/>
  <c r="N201" i="4"/>
  <c r="BE201" i="4"/>
  <c r="BI200" i="4"/>
  <c r="BH200" i="4"/>
  <c r="BG200" i="4"/>
  <c r="BF200" i="4"/>
  <c r="AA200" i="4"/>
  <c r="AA198" i="4" s="1"/>
  <c r="Y200" i="4"/>
  <c r="W200" i="4"/>
  <c r="BK200" i="4"/>
  <c r="N200" i="4"/>
  <c r="BE200" i="4" s="1"/>
  <c r="BI199" i="4"/>
  <c r="BH199" i="4"/>
  <c r="BG199" i="4"/>
  <c r="BF199" i="4"/>
  <c r="AA199" i="4"/>
  <c r="Y199" i="4"/>
  <c r="W199" i="4"/>
  <c r="BK199" i="4"/>
  <c r="N199" i="4"/>
  <c r="BE199" i="4" s="1"/>
  <c r="BI197" i="4"/>
  <c r="BH197" i="4"/>
  <c r="BG197" i="4"/>
  <c r="BF197" i="4"/>
  <c r="AA197" i="4"/>
  <c r="Y197" i="4"/>
  <c r="W197" i="4"/>
  <c r="BK197" i="4"/>
  <c r="N197" i="4"/>
  <c r="BE197" i="4"/>
  <c r="BI196" i="4"/>
  <c r="BH196" i="4"/>
  <c r="BG196" i="4"/>
  <c r="BF196" i="4"/>
  <c r="AA196" i="4"/>
  <c r="Y196" i="4"/>
  <c r="W196" i="4"/>
  <c r="BK196" i="4"/>
  <c r="N196" i="4"/>
  <c r="BE196" i="4" s="1"/>
  <c r="BI195" i="4"/>
  <c r="BH195" i="4"/>
  <c r="BG195" i="4"/>
  <c r="BF195" i="4"/>
  <c r="AA195" i="4"/>
  <c r="Y195" i="4"/>
  <c r="W195" i="4"/>
  <c r="BK195" i="4"/>
  <c r="N195" i="4"/>
  <c r="BE195" i="4"/>
  <c r="BI194" i="4"/>
  <c r="BH194" i="4"/>
  <c r="BG194" i="4"/>
  <c r="BF194" i="4"/>
  <c r="AA194" i="4"/>
  <c r="Y194" i="4"/>
  <c r="W194" i="4"/>
  <c r="BK194" i="4"/>
  <c r="BK191" i="4" s="1"/>
  <c r="N191" i="4" s="1"/>
  <c r="N92" i="4" s="1"/>
  <c r="N194" i="4"/>
  <c r="BE194" i="4" s="1"/>
  <c r="BI192" i="4"/>
  <c r="BH192" i="4"/>
  <c r="BG192" i="4"/>
  <c r="BF192" i="4"/>
  <c r="AA192" i="4"/>
  <c r="Y192" i="4"/>
  <c r="W192" i="4"/>
  <c r="BK192" i="4"/>
  <c r="N192" i="4"/>
  <c r="BE192" i="4" s="1"/>
  <c r="BI190" i="4"/>
  <c r="BH190" i="4"/>
  <c r="BG190" i="4"/>
  <c r="BF190" i="4"/>
  <c r="AA190" i="4"/>
  <c r="Y190" i="4"/>
  <c r="W190" i="4"/>
  <c r="BK190" i="4"/>
  <c r="N190" i="4"/>
  <c r="BE190" i="4"/>
  <c r="BI189" i="4"/>
  <c r="BH189" i="4"/>
  <c r="BG189" i="4"/>
  <c r="BF189" i="4"/>
  <c r="AA189" i="4"/>
  <c r="Y189" i="4"/>
  <c r="W189" i="4"/>
  <c r="BK189" i="4"/>
  <c r="N189" i="4"/>
  <c r="BE189" i="4" s="1"/>
  <c r="BI187" i="4"/>
  <c r="BH187" i="4"/>
  <c r="BG187" i="4"/>
  <c r="BF187" i="4"/>
  <c r="AA187" i="4"/>
  <c r="AA186" i="4"/>
  <c r="Y187" i="4"/>
  <c r="W187" i="4"/>
  <c r="BK187" i="4"/>
  <c r="N187" i="4"/>
  <c r="BE187" i="4" s="1"/>
  <c r="BI184" i="4"/>
  <c r="BH184" i="4"/>
  <c r="BG184" i="4"/>
  <c r="BF184" i="4"/>
  <c r="AA184" i="4"/>
  <c r="Y184" i="4"/>
  <c r="W184" i="4"/>
  <c r="BK184" i="4"/>
  <c r="N184" i="4"/>
  <c r="BE184" i="4" s="1"/>
  <c r="BI182" i="4"/>
  <c r="BH182" i="4"/>
  <c r="BG182" i="4"/>
  <c r="BF182" i="4"/>
  <c r="AA182" i="4"/>
  <c r="Y182" i="4"/>
  <c r="W182" i="4"/>
  <c r="BK182" i="4"/>
  <c r="N182" i="4"/>
  <c r="BE182" i="4" s="1"/>
  <c r="BI180" i="4"/>
  <c r="BH180" i="4"/>
  <c r="BG180" i="4"/>
  <c r="BF180" i="4"/>
  <c r="AA180" i="4"/>
  <c r="Y180" i="4"/>
  <c r="W180" i="4"/>
  <c r="BK180" i="4"/>
  <c r="N180" i="4"/>
  <c r="BE180" i="4"/>
  <c r="BI177" i="4"/>
  <c r="BH177" i="4"/>
  <c r="BG177" i="4"/>
  <c r="BF177" i="4"/>
  <c r="AA177" i="4"/>
  <c r="Y177" i="4"/>
  <c r="W177" i="4"/>
  <c r="BK177" i="4"/>
  <c r="N177" i="4"/>
  <c r="BE177" i="4" s="1"/>
  <c r="BI174" i="4"/>
  <c r="BH174" i="4"/>
  <c r="BG174" i="4"/>
  <c r="BF174" i="4"/>
  <c r="AA174" i="4"/>
  <c r="Y174" i="4"/>
  <c r="W174" i="4"/>
  <c r="BK174" i="4"/>
  <c r="N174" i="4"/>
  <c r="BE174" i="4"/>
  <c r="BI172" i="4"/>
  <c r="BH172" i="4"/>
  <c r="BG172" i="4"/>
  <c r="BF172" i="4"/>
  <c r="AA172" i="4"/>
  <c r="Y172" i="4"/>
  <c r="W172" i="4"/>
  <c r="BK172" i="4"/>
  <c r="N172" i="4"/>
  <c r="BE172" i="4" s="1"/>
  <c r="BI171" i="4"/>
  <c r="BH171" i="4"/>
  <c r="BG171" i="4"/>
  <c r="BF171" i="4"/>
  <c r="AA171" i="4"/>
  <c r="Y171" i="4"/>
  <c r="W171" i="4"/>
  <c r="BK171" i="4"/>
  <c r="N171" i="4"/>
  <c r="BE171" i="4"/>
  <c r="BI169" i="4"/>
  <c r="BH169" i="4"/>
  <c r="BG169" i="4"/>
  <c r="BF169" i="4"/>
  <c r="AA169" i="4"/>
  <c r="Y169" i="4"/>
  <c r="W169" i="4"/>
  <c r="BK169" i="4"/>
  <c r="N169" i="4"/>
  <c r="BE169" i="4" s="1"/>
  <c r="BI165" i="4"/>
  <c r="BH165" i="4"/>
  <c r="BG165" i="4"/>
  <c r="BF165" i="4"/>
  <c r="AA165" i="4"/>
  <c r="Y165" i="4"/>
  <c r="W165" i="4"/>
  <c r="BK165" i="4"/>
  <c r="N165" i="4"/>
  <c r="BE165" i="4"/>
  <c r="BI164" i="4"/>
  <c r="BH164" i="4"/>
  <c r="BG164" i="4"/>
  <c r="BF164" i="4"/>
  <c r="AA164" i="4"/>
  <c r="Y164" i="4"/>
  <c r="W164" i="4"/>
  <c r="BK164" i="4"/>
  <c r="N164" i="4"/>
  <c r="BE164" i="4" s="1"/>
  <c r="BI162" i="4"/>
  <c r="BH162" i="4"/>
  <c r="BG162" i="4"/>
  <c r="BF162" i="4"/>
  <c r="AA162" i="4"/>
  <c r="Y162" i="4"/>
  <c r="W162" i="4"/>
  <c r="BK162" i="4"/>
  <c r="N162" i="4"/>
  <c r="BE162" i="4" s="1"/>
  <c r="BI159" i="4"/>
  <c r="BH159" i="4"/>
  <c r="BG159" i="4"/>
  <c r="BF159" i="4"/>
  <c r="AA159" i="4"/>
  <c r="Y159" i="4"/>
  <c r="W159" i="4"/>
  <c r="BK159" i="4"/>
  <c r="N159" i="4"/>
  <c r="BE159" i="4"/>
  <c r="BI156" i="4"/>
  <c r="BH156" i="4"/>
  <c r="BG156" i="4"/>
  <c r="BF156" i="4"/>
  <c r="AA156" i="4"/>
  <c r="Y156" i="4"/>
  <c r="W156" i="4"/>
  <c r="BK156" i="4"/>
  <c r="N156" i="4"/>
  <c r="BE156" i="4" s="1"/>
  <c r="BI153" i="4"/>
  <c r="BH153" i="4"/>
  <c r="BG153" i="4"/>
  <c r="BF153" i="4"/>
  <c r="AA153" i="4"/>
  <c r="Y153" i="4"/>
  <c r="W153" i="4"/>
  <c r="BK153" i="4"/>
  <c r="N153" i="4"/>
  <c r="BE153" i="4" s="1"/>
  <c r="BI138" i="4"/>
  <c r="BH138" i="4"/>
  <c r="BG138" i="4"/>
  <c r="BF138" i="4"/>
  <c r="AA138" i="4"/>
  <c r="Y138" i="4"/>
  <c r="W138" i="4"/>
  <c r="BK138" i="4"/>
  <c r="N138" i="4"/>
  <c r="BE138" i="4" s="1"/>
  <c r="BI136" i="4"/>
  <c r="BH136" i="4"/>
  <c r="BG136" i="4"/>
  <c r="BF136" i="4"/>
  <c r="AA136" i="4"/>
  <c r="Y136" i="4"/>
  <c r="W136" i="4"/>
  <c r="BK136" i="4"/>
  <c r="N136" i="4"/>
  <c r="BE136" i="4"/>
  <c r="BI130" i="4"/>
  <c r="BH130" i="4"/>
  <c r="BG130" i="4"/>
  <c r="BF130" i="4"/>
  <c r="AA130" i="4"/>
  <c r="Y130" i="4"/>
  <c r="W130" i="4"/>
  <c r="BK130" i="4"/>
  <c r="N130" i="4"/>
  <c r="BE130" i="4" s="1"/>
  <c r="BI128" i="4"/>
  <c r="BH128" i="4"/>
  <c r="BG128" i="4"/>
  <c r="BF128" i="4"/>
  <c r="AA128" i="4"/>
  <c r="Y128" i="4"/>
  <c r="W128" i="4"/>
  <c r="BK128" i="4"/>
  <c r="N128" i="4"/>
  <c r="BE128" i="4" s="1"/>
  <c r="BI126" i="4"/>
  <c r="BH126" i="4"/>
  <c r="BG126" i="4"/>
  <c r="BF126" i="4"/>
  <c r="AA126" i="4"/>
  <c r="Y126" i="4"/>
  <c r="W126" i="4"/>
  <c r="BK126" i="4"/>
  <c r="N126" i="4"/>
  <c r="BE126" i="4"/>
  <c r="BI124" i="4"/>
  <c r="BH124" i="4"/>
  <c r="BG124" i="4"/>
  <c r="BF124" i="4"/>
  <c r="AA124" i="4"/>
  <c r="Y124" i="4"/>
  <c r="W124" i="4"/>
  <c r="BK124" i="4"/>
  <c r="N124" i="4"/>
  <c r="BE124" i="4" s="1"/>
  <c r="BI123" i="4"/>
  <c r="BH123" i="4"/>
  <c r="BG123" i="4"/>
  <c r="BF123" i="4"/>
  <c r="AA123" i="4"/>
  <c r="Y123" i="4"/>
  <c r="W123" i="4"/>
  <c r="BK123" i="4"/>
  <c r="N123" i="4"/>
  <c r="BE123" i="4"/>
  <c r="BI122" i="4"/>
  <c r="BH122" i="4"/>
  <c r="BG122" i="4"/>
  <c r="BF122" i="4"/>
  <c r="AA122" i="4"/>
  <c r="Y122" i="4"/>
  <c r="W122" i="4"/>
  <c r="BK122" i="4"/>
  <c r="N122" i="4"/>
  <c r="BE122" i="4" s="1"/>
  <c r="BI121" i="4"/>
  <c r="BH121" i="4"/>
  <c r="BG121" i="4"/>
  <c r="BF121" i="4"/>
  <c r="AA121" i="4"/>
  <c r="Y121" i="4"/>
  <c r="W121" i="4"/>
  <c r="BK121" i="4"/>
  <c r="N121" i="4"/>
  <c r="BE121" i="4"/>
  <c r="BI120" i="4"/>
  <c r="BH120" i="4"/>
  <c r="BG120" i="4"/>
  <c r="BF120" i="4"/>
  <c r="AA120" i="4"/>
  <c r="AA118" i="4" s="1"/>
  <c r="Y120" i="4"/>
  <c r="W120" i="4"/>
  <c r="BK120" i="4"/>
  <c r="N120" i="4"/>
  <c r="BE120" i="4" s="1"/>
  <c r="BI119" i="4"/>
  <c r="BH119" i="4"/>
  <c r="BG119" i="4"/>
  <c r="H34" i="4" s="1"/>
  <c r="BB90" i="1" s="1"/>
  <c r="BF119" i="4"/>
  <c r="AA119" i="4"/>
  <c r="Y119" i="4"/>
  <c r="W119" i="4"/>
  <c r="W118" i="4" s="1"/>
  <c r="BK119" i="4"/>
  <c r="N119" i="4"/>
  <c r="BE119" i="4" s="1"/>
  <c r="F110" i="4"/>
  <c r="F108" i="4"/>
  <c r="F81" i="4"/>
  <c r="F79" i="4"/>
  <c r="O21" i="4"/>
  <c r="E21" i="4"/>
  <c r="M84" i="4" s="1"/>
  <c r="O20" i="4"/>
  <c r="O18" i="4"/>
  <c r="E18" i="4"/>
  <c r="M83" i="4" s="1"/>
  <c r="O17" i="4"/>
  <c r="F84" i="4"/>
  <c r="E12" i="4"/>
  <c r="F112" i="4" s="1"/>
  <c r="M110" i="4"/>
  <c r="M81" i="4"/>
  <c r="F6" i="4"/>
  <c r="F78" i="4" s="1"/>
  <c r="AY89" i="1"/>
  <c r="AX89" i="1"/>
  <c r="BI238" i="3"/>
  <c r="BH238" i="3"/>
  <c r="BG238" i="3"/>
  <c r="BF238" i="3"/>
  <c r="AA238" i="3"/>
  <c r="AA237" i="3" s="1"/>
  <c r="Y238" i="3"/>
  <c r="Y237" i="3" s="1"/>
  <c r="W238" i="3"/>
  <c r="W237" i="3" s="1"/>
  <c r="BK238" i="3"/>
  <c r="BK237" i="3" s="1"/>
  <c r="N237" i="3" s="1"/>
  <c r="N94" i="3" s="1"/>
  <c r="N238" i="3"/>
  <c r="BE238" i="3" s="1"/>
  <c r="BI236" i="3"/>
  <c r="BH236" i="3"/>
  <c r="BG236" i="3"/>
  <c r="BF236" i="3"/>
  <c r="AA236" i="3"/>
  <c r="Y236" i="3"/>
  <c r="W236" i="3"/>
  <c r="BK236" i="3"/>
  <c r="N236" i="3"/>
  <c r="BE236" i="3" s="1"/>
  <c r="BI235" i="3"/>
  <c r="BH235" i="3"/>
  <c r="BG235" i="3"/>
  <c r="BF235" i="3"/>
  <c r="AA235" i="3"/>
  <c r="Y235" i="3"/>
  <c r="W235" i="3"/>
  <c r="BK235" i="3"/>
  <c r="N235" i="3"/>
  <c r="BE235" i="3"/>
  <c r="BI234" i="3"/>
  <c r="BH234" i="3"/>
  <c r="BG234" i="3"/>
  <c r="BF234" i="3"/>
  <c r="AA234" i="3"/>
  <c r="Y234" i="3"/>
  <c r="W234" i="3"/>
  <c r="BK234" i="3"/>
  <c r="N234" i="3"/>
  <c r="BE234" i="3" s="1"/>
  <c r="BI233" i="3"/>
  <c r="BH233" i="3"/>
  <c r="BG233" i="3"/>
  <c r="BF233" i="3"/>
  <c r="AA233" i="3"/>
  <c r="Y233" i="3"/>
  <c r="W233" i="3"/>
  <c r="BK233" i="3"/>
  <c r="N233" i="3"/>
  <c r="BE233" i="3" s="1"/>
  <c r="BI232" i="3"/>
  <c r="BH232" i="3"/>
  <c r="BG232" i="3"/>
  <c r="BF232" i="3"/>
  <c r="AA232" i="3"/>
  <c r="Y232" i="3"/>
  <c r="W232" i="3"/>
  <c r="BK232" i="3"/>
  <c r="N232" i="3"/>
  <c r="BE232" i="3" s="1"/>
  <c r="BI231" i="3"/>
  <c r="BH231" i="3"/>
  <c r="BG231" i="3"/>
  <c r="BF231" i="3"/>
  <c r="AA231" i="3"/>
  <c r="Y231" i="3"/>
  <c r="W231" i="3"/>
  <c r="BK231" i="3"/>
  <c r="N231" i="3"/>
  <c r="BE231" i="3" s="1"/>
  <c r="BI230" i="3"/>
  <c r="BH230" i="3"/>
  <c r="BG230" i="3"/>
  <c r="BF230" i="3"/>
  <c r="AA230" i="3"/>
  <c r="Y230" i="3"/>
  <c r="W230" i="3"/>
  <c r="BK230" i="3"/>
  <c r="N230" i="3"/>
  <c r="BE230" i="3" s="1"/>
  <c r="BI229" i="3"/>
  <c r="BH229" i="3"/>
  <c r="BG229" i="3"/>
  <c r="BF229" i="3"/>
  <c r="AA229" i="3"/>
  <c r="Y229" i="3"/>
  <c r="W229" i="3"/>
  <c r="BK229" i="3"/>
  <c r="N229" i="3"/>
  <c r="BE229" i="3" s="1"/>
  <c r="BI228" i="3"/>
  <c r="BH228" i="3"/>
  <c r="BG228" i="3"/>
  <c r="BF228" i="3"/>
  <c r="AA228" i="3"/>
  <c r="Y228" i="3"/>
  <c r="W228" i="3"/>
  <c r="BK228" i="3"/>
  <c r="N228" i="3"/>
  <c r="BE228" i="3"/>
  <c r="BI227" i="3"/>
  <c r="BH227" i="3"/>
  <c r="BG227" i="3"/>
  <c r="BF227" i="3"/>
  <c r="AA227" i="3"/>
  <c r="Y227" i="3"/>
  <c r="W227" i="3"/>
  <c r="BK227" i="3"/>
  <c r="N227" i="3"/>
  <c r="BE227" i="3" s="1"/>
  <c r="BI226" i="3"/>
  <c r="BH226" i="3"/>
  <c r="BG226" i="3"/>
  <c r="BF226" i="3"/>
  <c r="AA226" i="3"/>
  <c r="Y226" i="3"/>
  <c r="W226" i="3"/>
  <c r="BK226" i="3"/>
  <c r="N226" i="3"/>
  <c r="BE226" i="3"/>
  <c r="BI225" i="3"/>
  <c r="BH225" i="3"/>
  <c r="BG225" i="3"/>
  <c r="BF225" i="3"/>
  <c r="AA225" i="3"/>
  <c r="Y225" i="3"/>
  <c r="W225" i="3"/>
  <c r="BK225" i="3"/>
  <c r="N225" i="3"/>
  <c r="BE225" i="3" s="1"/>
  <c r="BI224" i="3"/>
  <c r="BH224" i="3"/>
  <c r="BG224" i="3"/>
  <c r="BF224" i="3"/>
  <c r="AA224" i="3"/>
  <c r="Y224" i="3"/>
  <c r="W224" i="3"/>
  <c r="BK224" i="3"/>
  <c r="N224" i="3"/>
  <c r="BE224" i="3" s="1"/>
  <c r="BI223" i="3"/>
  <c r="BH223" i="3"/>
  <c r="BG223" i="3"/>
  <c r="BF223" i="3"/>
  <c r="AA223" i="3"/>
  <c r="Y223" i="3"/>
  <c r="W223" i="3"/>
  <c r="BK223" i="3"/>
  <c r="N223" i="3"/>
  <c r="BE223" i="3" s="1"/>
  <c r="BI222" i="3"/>
  <c r="BH222" i="3"/>
  <c r="BG222" i="3"/>
  <c r="BF222" i="3"/>
  <c r="AA222" i="3"/>
  <c r="Y222" i="3"/>
  <c r="W222" i="3"/>
  <c r="BK222" i="3"/>
  <c r="N222" i="3"/>
  <c r="BE222" i="3" s="1"/>
  <c r="BI221" i="3"/>
  <c r="BH221" i="3"/>
  <c r="BG221" i="3"/>
  <c r="BF221" i="3"/>
  <c r="AA221" i="3"/>
  <c r="Y221" i="3"/>
  <c r="W221" i="3"/>
  <c r="BK221" i="3"/>
  <c r="N221" i="3"/>
  <c r="BE221" i="3" s="1"/>
  <c r="BI220" i="3"/>
  <c r="BH220" i="3"/>
  <c r="BG220" i="3"/>
  <c r="BF220" i="3"/>
  <c r="AA220" i="3"/>
  <c r="Y220" i="3"/>
  <c r="W220" i="3"/>
  <c r="BK220" i="3"/>
  <c r="N220" i="3"/>
  <c r="BE220" i="3" s="1"/>
  <c r="BI219" i="3"/>
  <c r="BH219" i="3"/>
  <c r="BG219" i="3"/>
  <c r="BF219" i="3"/>
  <c r="AA219" i="3"/>
  <c r="Y219" i="3"/>
  <c r="W219" i="3"/>
  <c r="BK219" i="3"/>
  <c r="N219" i="3"/>
  <c r="BE219" i="3"/>
  <c r="BI218" i="3"/>
  <c r="BH218" i="3"/>
  <c r="BG218" i="3"/>
  <c r="BF218" i="3"/>
  <c r="AA218" i="3"/>
  <c r="Y218" i="3"/>
  <c r="W218" i="3"/>
  <c r="BK218" i="3"/>
  <c r="N218" i="3"/>
  <c r="BE218" i="3" s="1"/>
  <c r="BI217" i="3"/>
  <c r="BH217" i="3"/>
  <c r="BG217" i="3"/>
  <c r="BF217" i="3"/>
  <c r="AA217" i="3"/>
  <c r="Y217" i="3"/>
  <c r="W217" i="3"/>
  <c r="BK217" i="3"/>
  <c r="N217" i="3"/>
  <c r="BE217" i="3" s="1"/>
  <c r="BI216" i="3"/>
  <c r="BH216" i="3"/>
  <c r="BG216" i="3"/>
  <c r="BF216" i="3"/>
  <c r="AA216" i="3"/>
  <c r="Y216" i="3"/>
  <c r="W216" i="3"/>
  <c r="BK216" i="3"/>
  <c r="N216" i="3"/>
  <c r="BE216" i="3" s="1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 s="1"/>
  <c r="BI211" i="3"/>
  <c r="BH211" i="3"/>
  <c r="BG211" i="3"/>
  <c r="BF211" i="3"/>
  <c r="AA211" i="3"/>
  <c r="Y211" i="3"/>
  <c r="W211" i="3"/>
  <c r="BK211" i="3"/>
  <c r="N211" i="3"/>
  <c r="BE211" i="3" s="1"/>
  <c r="BI208" i="3"/>
  <c r="BH208" i="3"/>
  <c r="BG208" i="3"/>
  <c r="BF208" i="3"/>
  <c r="AA208" i="3"/>
  <c r="Y208" i="3"/>
  <c r="W208" i="3"/>
  <c r="BK208" i="3"/>
  <c r="N208" i="3"/>
  <c r="BE208" i="3" s="1"/>
  <c r="BI202" i="3"/>
  <c r="BH202" i="3"/>
  <c r="BG202" i="3"/>
  <c r="BF202" i="3"/>
  <c r="AA202" i="3"/>
  <c r="Y202" i="3"/>
  <c r="W202" i="3"/>
  <c r="BK202" i="3"/>
  <c r="N202" i="3"/>
  <c r="BE202" i="3" s="1"/>
  <c r="BI200" i="3"/>
  <c r="BH200" i="3"/>
  <c r="BG200" i="3"/>
  <c r="BF200" i="3"/>
  <c r="AA200" i="3"/>
  <c r="AA199" i="3" s="1"/>
  <c r="Y200" i="3"/>
  <c r="Y199" i="3" s="1"/>
  <c r="W200" i="3"/>
  <c r="W199" i="3" s="1"/>
  <c r="BK200" i="3"/>
  <c r="BK199" i="3" s="1"/>
  <c r="N199" i="3" s="1"/>
  <c r="N91" i="3" s="1"/>
  <c r="N200" i="3"/>
  <c r="BE200" i="3" s="1"/>
  <c r="BI197" i="3"/>
  <c r="BH197" i="3"/>
  <c r="BG197" i="3"/>
  <c r="BF197" i="3"/>
  <c r="AA197" i="3"/>
  <c r="Y197" i="3"/>
  <c r="W197" i="3"/>
  <c r="BK197" i="3"/>
  <c r="N197" i="3"/>
  <c r="BE197" i="3" s="1"/>
  <c r="BI195" i="3"/>
  <c r="BH195" i="3"/>
  <c r="BG195" i="3"/>
  <c r="BF195" i="3"/>
  <c r="AA195" i="3"/>
  <c r="Y195" i="3"/>
  <c r="W195" i="3"/>
  <c r="BK195" i="3"/>
  <c r="N195" i="3"/>
  <c r="BE195" i="3"/>
  <c r="BI189" i="3"/>
  <c r="BH189" i="3"/>
  <c r="BG189" i="3"/>
  <c r="BF189" i="3"/>
  <c r="AA189" i="3"/>
  <c r="Y189" i="3"/>
  <c r="W189" i="3"/>
  <c r="BK189" i="3"/>
  <c r="N189" i="3"/>
  <c r="BE189" i="3" s="1"/>
  <c r="BI186" i="3"/>
  <c r="BH186" i="3"/>
  <c r="BG186" i="3"/>
  <c r="BF186" i="3"/>
  <c r="AA186" i="3"/>
  <c r="Y186" i="3"/>
  <c r="W186" i="3"/>
  <c r="BK186" i="3"/>
  <c r="N186" i="3"/>
  <c r="BE186" i="3" s="1"/>
  <c r="BI183" i="3"/>
  <c r="BH183" i="3"/>
  <c r="BG183" i="3"/>
  <c r="BF183" i="3"/>
  <c r="AA183" i="3"/>
  <c r="Y183" i="3"/>
  <c r="W183" i="3"/>
  <c r="BK183" i="3"/>
  <c r="N183" i="3"/>
  <c r="BE183" i="3"/>
  <c r="BI181" i="3"/>
  <c r="BH181" i="3"/>
  <c r="BG181" i="3"/>
  <c r="BF181" i="3"/>
  <c r="AA181" i="3"/>
  <c r="Y181" i="3"/>
  <c r="W181" i="3"/>
  <c r="BK181" i="3"/>
  <c r="N181" i="3"/>
  <c r="BE181" i="3" s="1"/>
  <c r="BI180" i="3"/>
  <c r="BH180" i="3"/>
  <c r="BG180" i="3"/>
  <c r="BF180" i="3"/>
  <c r="AA180" i="3"/>
  <c r="Y180" i="3"/>
  <c r="W180" i="3"/>
  <c r="BK180" i="3"/>
  <c r="N180" i="3"/>
  <c r="BE180" i="3" s="1"/>
  <c r="BI178" i="3"/>
  <c r="BH178" i="3"/>
  <c r="BG178" i="3"/>
  <c r="BF178" i="3"/>
  <c r="AA178" i="3"/>
  <c r="Y178" i="3"/>
  <c r="W178" i="3"/>
  <c r="BK178" i="3"/>
  <c r="N178" i="3"/>
  <c r="BE178" i="3" s="1"/>
  <c r="BI173" i="3"/>
  <c r="BH173" i="3"/>
  <c r="BG173" i="3"/>
  <c r="BF173" i="3"/>
  <c r="AA173" i="3"/>
  <c r="Y173" i="3"/>
  <c r="W173" i="3"/>
  <c r="BK173" i="3"/>
  <c r="N173" i="3"/>
  <c r="BE173" i="3" s="1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AA171" i="3"/>
  <c r="Y171" i="3"/>
  <c r="W171" i="3"/>
  <c r="BK171" i="3"/>
  <c r="N171" i="3"/>
  <c r="BE171" i="3"/>
  <c r="BI169" i="3"/>
  <c r="BH169" i="3"/>
  <c r="BG169" i="3"/>
  <c r="BF169" i="3"/>
  <c r="AA169" i="3"/>
  <c r="Y169" i="3"/>
  <c r="W169" i="3"/>
  <c r="BK169" i="3"/>
  <c r="N169" i="3"/>
  <c r="BE169" i="3" s="1"/>
  <c r="BI167" i="3"/>
  <c r="BH167" i="3"/>
  <c r="BG167" i="3"/>
  <c r="BF167" i="3"/>
  <c r="AA167" i="3"/>
  <c r="Y167" i="3"/>
  <c r="W167" i="3"/>
  <c r="BK167" i="3"/>
  <c r="N167" i="3"/>
  <c r="BE167" i="3" s="1"/>
  <c r="BI164" i="3"/>
  <c r="BH164" i="3"/>
  <c r="BG164" i="3"/>
  <c r="BF164" i="3"/>
  <c r="AA164" i="3"/>
  <c r="Y164" i="3"/>
  <c r="W164" i="3"/>
  <c r="BK164" i="3"/>
  <c r="N164" i="3"/>
  <c r="BE164" i="3"/>
  <c r="BI161" i="3"/>
  <c r="BH161" i="3"/>
  <c r="BG161" i="3"/>
  <c r="BF161" i="3"/>
  <c r="AA161" i="3"/>
  <c r="Y161" i="3"/>
  <c r="W161" i="3"/>
  <c r="BK161" i="3"/>
  <c r="N161" i="3"/>
  <c r="BE161" i="3" s="1"/>
  <c r="BI158" i="3"/>
  <c r="BH158" i="3"/>
  <c r="BG158" i="3"/>
  <c r="BF158" i="3"/>
  <c r="AA158" i="3"/>
  <c r="Y158" i="3"/>
  <c r="W158" i="3"/>
  <c r="BK158" i="3"/>
  <c r="N158" i="3"/>
  <c r="BE158" i="3" s="1"/>
  <c r="BI150" i="3"/>
  <c r="BH150" i="3"/>
  <c r="BG150" i="3"/>
  <c r="BF150" i="3"/>
  <c r="AA150" i="3"/>
  <c r="Y150" i="3"/>
  <c r="W150" i="3"/>
  <c r="BK150" i="3"/>
  <c r="N150" i="3"/>
  <c r="BE150" i="3"/>
  <c r="BI147" i="3"/>
  <c r="BH147" i="3"/>
  <c r="BG147" i="3"/>
  <c r="BF147" i="3"/>
  <c r="AA147" i="3"/>
  <c r="Y147" i="3"/>
  <c r="W147" i="3"/>
  <c r="BK147" i="3"/>
  <c r="N147" i="3"/>
  <c r="BE147" i="3" s="1"/>
  <c r="BI144" i="3"/>
  <c r="BH144" i="3"/>
  <c r="BG144" i="3"/>
  <c r="BF144" i="3"/>
  <c r="AA144" i="3"/>
  <c r="Y144" i="3"/>
  <c r="W144" i="3"/>
  <c r="BK144" i="3"/>
  <c r="N144" i="3"/>
  <c r="BE144" i="3" s="1"/>
  <c r="BI141" i="3"/>
  <c r="BH141" i="3"/>
  <c r="BG141" i="3"/>
  <c r="BF141" i="3"/>
  <c r="AA141" i="3"/>
  <c r="Y141" i="3"/>
  <c r="W141" i="3"/>
  <c r="BK141" i="3"/>
  <c r="N141" i="3"/>
  <c r="BE141" i="3" s="1"/>
  <c r="BI133" i="3"/>
  <c r="BH133" i="3"/>
  <c r="BG133" i="3"/>
  <c r="BF133" i="3"/>
  <c r="AA133" i="3"/>
  <c r="Y133" i="3"/>
  <c r="W133" i="3"/>
  <c r="BK133" i="3"/>
  <c r="N133" i="3"/>
  <c r="BE133" i="3" s="1"/>
  <c r="BI131" i="3"/>
  <c r="BH131" i="3"/>
  <c r="BG131" i="3"/>
  <c r="BF131" i="3"/>
  <c r="AA131" i="3"/>
  <c r="Y131" i="3"/>
  <c r="W131" i="3"/>
  <c r="BK131" i="3"/>
  <c r="N131" i="3"/>
  <c r="BE131" i="3" s="1"/>
  <c r="BI125" i="3"/>
  <c r="BH125" i="3"/>
  <c r="BG125" i="3"/>
  <c r="BF125" i="3"/>
  <c r="AA125" i="3"/>
  <c r="Y125" i="3"/>
  <c r="W125" i="3"/>
  <c r="BK125" i="3"/>
  <c r="N125" i="3"/>
  <c r="BE125" i="3"/>
  <c r="BI123" i="3"/>
  <c r="BH123" i="3"/>
  <c r="BG123" i="3"/>
  <c r="BF123" i="3"/>
  <c r="AA123" i="3"/>
  <c r="Y123" i="3"/>
  <c r="W123" i="3"/>
  <c r="BK123" i="3"/>
  <c r="N123" i="3"/>
  <c r="BE123" i="3" s="1"/>
  <c r="BI121" i="3"/>
  <c r="BH121" i="3"/>
  <c r="BG121" i="3"/>
  <c r="BF121" i="3"/>
  <c r="AA121" i="3"/>
  <c r="Y121" i="3"/>
  <c r="W121" i="3"/>
  <c r="BK121" i="3"/>
  <c r="N121" i="3"/>
  <c r="BE121" i="3"/>
  <c r="BI119" i="3"/>
  <c r="BH119" i="3"/>
  <c r="BG119" i="3"/>
  <c r="BF119" i="3"/>
  <c r="AA119" i="3"/>
  <c r="Y119" i="3"/>
  <c r="W119" i="3"/>
  <c r="BK119" i="3"/>
  <c r="N119" i="3"/>
  <c r="BE119" i="3" s="1"/>
  <c r="BI118" i="3"/>
  <c r="BH118" i="3"/>
  <c r="BG118" i="3"/>
  <c r="BF118" i="3"/>
  <c r="AA118" i="3"/>
  <c r="Y118" i="3"/>
  <c r="W118" i="3"/>
  <c r="BK118" i="3"/>
  <c r="N118" i="3"/>
  <c r="BE118" i="3"/>
  <c r="BI117" i="3"/>
  <c r="H36" i="3" s="1"/>
  <c r="BD89" i="1" s="1"/>
  <c r="BH117" i="3"/>
  <c r="BG117" i="3"/>
  <c r="BF117" i="3"/>
  <c r="AA117" i="3"/>
  <c r="AA116" i="3" s="1"/>
  <c r="Y117" i="3"/>
  <c r="W117" i="3"/>
  <c r="BK117" i="3"/>
  <c r="N117" i="3"/>
  <c r="BE117" i="3" s="1"/>
  <c r="F108" i="3"/>
  <c r="F106" i="3"/>
  <c r="F81" i="3"/>
  <c r="F79" i="3"/>
  <c r="O21" i="3"/>
  <c r="E21" i="3"/>
  <c r="M84" i="3" s="1"/>
  <c r="O20" i="3"/>
  <c r="O18" i="3"/>
  <c r="E18" i="3"/>
  <c r="M110" i="3" s="1"/>
  <c r="O17" i="3"/>
  <c r="F84" i="3"/>
  <c r="E12" i="3"/>
  <c r="F110" i="3" s="1"/>
  <c r="M81" i="3"/>
  <c r="F6" i="3"/>
  <c r="F78" i="3" s="1"/>
  <c r="F105" i="3"/>
  <c r="AY88" i="1"/>
  <c r="AX88" i="1"/>
  <c r="BI330" i="2"/>
  <c r="BH330" i="2"/>
  <c r="BG330" i="2"/>
  <c r="BF330" i="2"/>
  <c r="AA330" i="2"/>
  <c r="AA329" i="2" s="1"/>
  <c r="Y330" i="2"/>
  <c r="Y329" i="2" s="1"/>
  <c r="W330" i="2"/>
  <c r="W329" i="2" s="1"/>
  <c r="BK330" i="2"/>
  <c r="BK329" i="2"/>
  <c r="N329" i="2" s="1"/>
  <c r="N94" i="2" s="1"/>
  <c r="N330" i="2"/>
  <c r="BE330" i="2" s="1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AA325" i="2"/>
  <c r="Y325" i="2"/>
  <c r="W325" i="2"/>
  <c r="BK325" i="2"/>
  <c r="N325" i="2"/>
  <c r="BE325" i="2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AA320" i="2"/>
  <c r="Y320" i="2"/>
  <c r="W320" i="2"/>
  <c r="BK320" i="2"/>
  <c r="N320" i="2"/>
  <c r="BE320" i="2" s="1"/>
  <c r="BI319" i="2"/>
  <c r="BH319" i="2"/>
  <c r="BG319" i="2"/>
  <c r="BF319" i="2"/>
  <c r="AA319" i="2"/>
  <c r="Y319" i="2"/>
  <c r="W319" i="2"/>
  <c r="BK319" i="2"/>
  <c r="N319" i="2"/>
  <c r="BE319" i="2" s="1"/>
  <c r="BI318" i="2"/>
  <c r="BH318" i="2"/>
  <c r="BG318" i="2"/>
  <c r="BF318" i="2"/>
  <c r="AA318" i="2"/>
  <c r="Y318" i="2"/>
  <c r="W318" i="2"/>
  <c r="BK318" i="2"/>
  <c r="N318" i="2"/>
  <c r="BE318" i="2"/>
  <c r="BI317" i="2"/>
  <c r="BH317" i="2"/>
  <c r="BG317" i="2"/>
  <c r="BF317" i="2"/>
  <c r="AA317" i="2"/>
  <c r="Y317" i="2"/>
  <c r="W317" i="2"/>
  <c r="BK317" i="2"/>
  <c r="N317" i="2"/>
  <c r="BE317" i="2" s="1"/>
  <c r="BI316" i="2"/>
  <c r="BH316" i="2"/>
  <c r="BG316" i="2"/>
  <c r="BF316" i="2"/>
  <c r="AA316" i="2"/>
  <c r="Y316" i="2"/>
  <c r="W316" i="2"/>
  <c r="BK316" i="2"/>
  <c r="N316" i="2"/>
  <c r="BE316" i="2" s="1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AA314" i="2"/>
  <c r="Y314" i="2"/>
  <c r="W314" i="2"/>
  <c r="BK314" i="2"/>
  <c r="N314" i="2"/>
  <c r="BE314" i="2" s="1"/>
  <c r="BI313" i="2"/>
  <c r="BH313" i="2"/>
  <c r="BG313" i="2"/>
  <c r="BF313" i="2"/>
  <c r="AA313" i="2"/>
  <c r="Y313" i="2"/>
  <c r="W313" i="2"/>
  <c r="BK313" i="2"/>
  <c r="N313" i="2"/>
  <c r="BE313" i="2" s="1"/>
  <c r="BI312" i="2"/>
  <c r="BH312" i="2"/>
  <c r="BG312" i="2"/>
  <c r="BF312" i="2"/>
  <c r="AA312" i="2"/>
  <c r="Y312" i="2"/>
  <c r="W312" i="2"/>
  <c r="BK312" i="2"/>
  <c r="N312" i="2"/>
  <c r="BE312" i="2" s="1"/>
  <c r="BI311" i="2"/>
  <c r="BH311" i="2"/>
  <c r="BG311" i="2"/>
  <c r="BF311" i="2"/>
  <c r="AA311" i="2"/>
  <c r="Y311" i="2"/>
  <c r="W311" i="2"/>
  <c r="BK311" i="2"/>
  <c r="N311" i="2"/>
  <c r="BE311" i="2" s="1"/>
  <c r="BI310" i="2"/>
  <c r="BH310" i="2"/>
  <c r="BG310" i="2"/>
  <c r="BF310" i="2"/>
  <c r="AA310" i="2"/>
  <c r="Y310" i="2"/>
  <c r="W310" i="2"/>
  <c r="BK310" i="2"/>
  <c r="N310" i="2"/>
  <c r="BE310" i="2" s="1"/>
  <c r="BI309" i="2"/>
  <c r="BH309" i="2"/>
  <c r="BG309" i="2"/>
  <c r="BF309" i="2"/>
  <c r="AA309" i="2"/>
  <c r="Y309" i="2"/>
  <c r="W309" i="2"/>
  <c r="BK309" i="2"/>
  <c r="N309" i="2"/>
  <c r="BE309" i="2" s="1"/>
  <c r="BI308" i="2"/>
  <c r="BH308" i="2"/>
  <c r="BG308" i="2"/>
  <c r="BF308" i="2"/>
  <c r="AA308" i="2"/>
  <c r="Y308" i="2"/>
  <c r="W308" i="2"/>
  <c r="BK308" i="2"/>
  <c r="N308" i="2"/>
  <c r="BE308" i="2" s="1"/>
  <c r="BI307" i="2"/>
  <c r="BH307" i="2"/>
  <c r="BG307" i="2"/>
  <c r="BF307" i="2"/>
  <c r="AA307" i="2"/>
  <c r="Y307" i="2"/>
  <c r="W307" i="2"/>
  <c r="BK307" i="2"/>
  <c r="N307" i="2"/>
  <c r="BE307" i="2" s="1"/>
  <c r="BI306" i="2"/>
  <c r="BH306" i="2"/>
  <c r="BG306" i="2"/>
  <c r="BF306" i="2"/>
  <c r="AA306" i="2"/>
  <c r="Y306" i="2"/>
  <c r="W306" i="2"/>
  <c r="BK306" i="2"/>
  <c r="N306" i="2"/>
  <c r="BE306" i="2" s="1"/>
  <c r="BI305" i="2"/>
  <c r="BH305" i="2"/>
  <c r="BG305" i="2"/>
  <c r="BF305" i="2"/>
  <c r="AA305" i="2"/>
  <c r="Y305" i="2"/>
  <c r="W305" i="2"/>
  <c r="BK305" i="2"/>
  <c r="N305" i="2"/>
  <c r="BE305" i="2" s="1"/>
  <c r="BI304" i="2"/>
  <c r="BH304" i="2"/>
  <c r="BG304" i="2"/>
  <c r="BF304" i="2"/>
  <c r="AA304" i="2"/>
  <c r="Y304" i="2"/>
  <c r="W304" i="2"/>
  <c r="BK304" i="2"/>
  <c r="N304" i="2"/>
  <c r="BE304" i="2" s="1"/>
  <c r="BI303" i="2"/>
  <c r="BH303" i="2"/>
  <c r="BG303" i="2"/>
  <c r="BF303" i="2"/>
  <c r="AA303" i="2"/>
  <c r="Y303" i="2"/>
  <c r="W303" i="2"/>
  <c r="BK303" i="2"/>
  <c r="N303" i="2"/>
  <c r="BE303" i="2" s="1"/>
  <c r="BI302" i="2"/>
  <c r="BH302" i="2"/>
  <c r="BG302" i="2"/>
  <c r="BF302" i="2"/>
  <c r="AA302" i="2"/>
  <c r="Y302" i="2"/>
  <c r="W302" i="2"/>
  <c r="BK302" i="2"/>
  <c r="N302" i="2"/>
  <c r="BE302" i="2"/>
  <c r="BI301" i="2"/>
  <c r="BH301" i="2"/>
  <c r="BG301" i="2"/>
  <c r="BF301" i="2"/>
  <c r="AA301" i="2"/>
  <c r="Y301" i="2"/>
  <c r="W301" i="2"/>
  <c r="BK301" i="2"/>
  <c r="N301" i="2"/>
  <c r="BE301" i="2" s="1"/>
  <c r="BI300" i="2"/>
  <c r="BH300" i="2"/>
  <c r="BG300" i="2"/>
  <c r="BF300" i="2"/>
  <c r="AA300" i="2"/>
  <c r="Y300" i="2"/>
  <c r="W300" i="2"/>
  <c r="BK300" i="2"/>
  <c r="N300" i="2"/>
  <c r="BE300" i="2" s="1"/>
  <c r="BI299" i="2"/>
  <c r="BH299" i="2"/>
  <c r="BG299" i="2"/>
  <c r="BF299" i="2"/>
  <c r="AA299" i="2"/>
  <c r="Y299" i="2"/>
  <c r="W299" i="2"/>
  <c r="BK299" i="2"/>
  <c r="N299" i="2"/>
  <c r="BE299" i="2" s="1"/>
  <c r="BI298" i="2"/>
  <c r="BH298" i="2"/>
  <c r="BG298" i="2"/>
  <c r="BF298" i="2"/>
  <c r="AA298" i="2"/>
  <c r="Y298" i="2"/>
  <c r="W298" i="2"/>
  <c r="W297" i="2" s="1"/>
  <c r="BK298" i="2"/>
  <c r="N298" i="2"/>
  <c r="BE298" i="2" s="1"/>
  <c r="BI295" i="2"/>
  <c r="BH295" i="2"/>
  <c r="BG295" i="2"/>
  <c r="BF295" i="2"/>
  <c r="AA295" i="2"/>
  <c r="Y295" i="2"/>
  <c r="W295" i="2"/>
  <c r="BK295" i="2"/>
  <c r="N295" i="2"/>
  <c r="BE295" i="2" s="1"/>
  <c r="BI286" i="2"/>
  <c r="BH286" i="2"/>
  <c r="BG286" i="2"/>
  <c r="BF286" i="2"/>
  <c r="AA286" i="2"/>
  <c r="Y286" i="2"/>
  <c r="W286" i="2"/>
  <c r="BK286" i="2"/>
  <c r="N286" i="2"/>
  <c r="BE286" i="2" s="1"/>
  <c r="BI283" i="2"/>
  <c r="BH283" i="2"/>
  <c r="BG283" i="2"/>
  <c r="BF283" i="2"/>
  <c r="AA283" i="2"/>
  <c r="Y283" i="2"/>
  <c r="W283" i="2"/>
  <c r="BK283" i="2"/>
  <c r="N283" i="2"/>
  <c r="BE283" i="2" s="1"/>
  <c r="BI268" i="2"/>
  <c r="BH268" i="2"/>
  <c r="BG268" i="2"/>
  <c r="BF268" i="2"/>
  <c r="AA268" i="2"/>
  <c r="Y268" i="2"/>
  <c r="W268" i="2"/>
  <c r="BK268" i="2"/>
  <c r="N268" i="2"/>
  <c r="BE268" i="2" s="1"/>
  <c r="BI265" i="2"/>
  <c r="BH265" i="2"/>
  <c r="BG265" i="2"/>
  <c r="BF265" i="2"/>
  <c r="AA265" i="2"/>
  <c r="Y265" i="2"/>
  <c r="W265" i="2"/>
  <c r="BK265" i="2"/>
  <c r="N265" i="2"/>
  <c r="BE265" i="2" s="1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AA263" i="2"/>
  <c r="AA262" i="2" s="1"/>
  <c r="Y263" i="2"/>
  <c r="W263" i="2"/>
  <c r="W262" i="2" s="1"/>
  <c r="BK263" i="2"/>
  <c r="N263" i="2"/>
  <c r="BE263" i="2" s="1"/>
  <c r="BI260" i="2"/>
  <c r="BH260" i="2"/>
  <c r="BG260" i="2"/>
  <c r="BF260" i="2"/>
  <c r="AA260" i="2"/>
  <c r="Y260" i="2"/>
  <c r="W260" i="2"/>
  <c r="BK260" i="2"/>
  <c r="N260" i="2"/>
  <c r="BE260" i="2" s="1"/>
  <c r="BI258" i="2"/>
  <c r="BH258" i="2"/>
  <c r="BG258" i="2"/>
  <c r="BF258" i="2"/>
  <c r="AA258" i="2"/>
  <c r="Y258" i="2"/>
  <c r="W258" i="2"/>
  <c r="BK258" i="2"/>
  <c r="N258" i="2"/>
  <c r="BE258" i="2" s="1"/>
  <c r="BI246" i="2"/>
  <c r="BH246" i="2"/>
  <c r="BG246" i="2"/>
  <c r="BF246" i="2"/>
  <c r="AA246" i="2"/>
  <c r="Y246" i="2"/>
  <c r="W246" i="2"/>
  <c r="BK246" i="2"/>
  <c r="N246" i="2"/>
  <c r="BE246" i="2" s="1"/>
  <c r="BI243" i="2"/>
  <c r="BH243" i="2"/>
  <c r="BG243" i="2"/>
  <c r="BF243" i="2"/>
  <c r="AA243" i="2"/>
  <c r="Y243" i="2"/>
  <c r="W243" i="2"/>
  <c r="BK243" i="2"/>
  <c r="N243" i="2"/>
  <c r="BE243" i="2" s="1"/>
  <c r="BI240" i="2"/>
  <c r="BH240" i="2"/>
  <c r="BG240" i="2"/>
  <c r="BF240" i="2"/>
  <c r="AA240" i="2"/>
  <c r="Y240" i="2"/>
  <c r="W240" i="2"/>
  <c r="BK240" i="2"/>
  <c r="N240" i="2"/>
  <c r="BE240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5" i="2"/>
  <c r="BH235" i="2"/>
  <c r="BG235" i="2"/>
  <c r="BF235" i="2"/>
  <c r="AA235" i="2"/>
  <c r="Y235" i="2"/>
  <c r="W235" i="2"/>
  <c r="BK235" i="2"/>
  <c r="N235" i="2"/>
  <c r="BE235" i="2"/>
  <c r="BI232" i="2"/>
  <c r="BH232" i="2"/>
  <c r="BG232" i="2"/>
  <c r="BF232" i="2"/>
  <c r="AA232" i="2"/>
  <c r="Y232" i="2"/>
  <c r="W232" i="2"/>
  <c r="BK232" i="2"/>
  <c r="N232" i="2"/>
  <c r="BE232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08" i="2"/>
  <c r="BH208" i="2"/>
  <c r="BG208" i="2"/>
  <c r="BF208" i="2"/>
  <c r="AA208" i="2"/>
  <c r="Y208" i="2"/>
  <c r="W208" i="2"/>
  <c r="BK208" i="2"/>
  <c r="N208" i="2"/>
  <c r="BE208" i="2" s="1"/>
  <c r="BI196" i="2"/>
  <c r="BH196" i="2"/>
  <c r="BG196" i="2"/>
  <c r="BF196" i="2"/>
  <c r="AA196" i="2"/>
  <c r="Y196" i="2"/>
  <c r="W196" i="2"/>
  <c r="BK196" i="2"/>
  <c r="N196" i="2"/>
  <c r="BE196" i="2" s="1"/>
  <c r="BI193" i="2"/>
  <c r="BH193" i="2"/>
  <c r="BG193" i="2"/>
  <c r="BF193" i="2"/>
  <c r="AA193" i="2"/>
  <c r="Y193" i="2"/>
  <c r="W193" i="2"/>
  <c r="BK193" i="2"/>
  <c r="N193" i="2"/>
  <c r="BE193" i="2" s="1"/>
  <c r="BI190" i="2"/>
  <c r="BH190" i="2"/>
  <c r="BG190" i="2"/>
  <c r="BF190" i="2"/>
  <c r="AA190" i="2"/>
  <c r="Y190" i="2"/>
  <c r="W190" i="2"/>
  <c r="BK190" i="2"/>
  <c r="N190" i="2"/>
  <c r="BE190" i="2" s="1"/>
  <c r="BI187" i="2"/>
  <c r="BH187" i="2"/>
  <c r="BG187" i="2"/>
  <c r="BF187" i="2"/>
  <c r="AA187" i="2"/>
  <c r="Y187" i="2"/>
  <c r="W187" i="2"/>
  <c r="BK187" i="2"/>
  <c r="N187" i="2"/>
  <c r="BE187" i="2"/>
  <c r="BI175" i="2"/>
  <c r="BH175" i="2"/>
  <c r="BG175" i="2"/>
  <c r="BF175" i="2"/>
  <c r="AA175" i="2"/>
  <c r="Y175" i="2"/>
  <c r="W175" i="2"/>
  <c r="BK175" i="2"/>
  <c r="N175" i="2"/>
  <c r="BE175" i="2" s="1"/>
  <c r="BI172" i="2"/>
  <c r="BH172" i="2"/>
  <c r="BG172" i="2"/>
  <c r="BF172" i="2"/>
  <c r="AA172" i="2"/>
  <c r="Y172" i="2"/>
  <c r="W172" i="2"/>
  <c r="BK172" i="2"/>
  <c r="N172" i="2"/>
  <c r="BE172" i="2" s="1"/>
  <c r="BI169" i="2"/>
  <c r="BH169" i="2"/>
  <c r="BG169" i="2"/>
  <c r="BF169" i="2"/>
  <c r="AA169" i="2"/>
  <c r="Y169" i="2"/>
  <c r="W169" i="2"/>
  <c r="BK169" i="2"/>
  <c r="N169" i="2"/>
  <c r="BE169" i="2" s="1"/>
  <c r="BI166" i="2"/>
  <c r="BH166" i="2"/>
  <c r="BG166" i="2"/>
  <c r="BF166" i="2"/>
  <c r="AA166" i="2"/>
  <c r="Y166" i="2"/>
  <c r="W166" i="2"/>
  <c r="BK166" i="2"/>
  <c r="N166" i="2"/>
  <c r="BE166" i="2" s="1"/>
  <c r="BI154" i="2"/>
  <c r="BH154" i="2"/>
  <c r="BG154" i="2"/>
  <c r="BF154" i="2"/>
  <c r="AA154" i="2"/>
  <c r="Y154" i="2"/>
  <c r="W154" i="2"/>
  <c r="BK154" i="2"/>
  <c r="N154" i="2"/>
  <c r="BE154" i="2" s="1"/>
  <c r="BI151" i="2"/>
  <c r="BH151" i="2"/>
  <c r="BG151" i="2"/>
  <c r="BF151" i="2"/>
  <c r="AA151" i="2"/>
  <c r="Y151" i="2"/>
  <c r="W151" i="2"/>
  <c r="BK151" i="2"/>
  <c r="N151" i="2"/>
  <c r="BE151" i="2"/>
  <c r="BI148" i="2"/>
  <c r="BH148" i="2"/>
  <c r="BG148" i="2"/>
  <c r="BF148" i="2"/>
  <c r="AA148" i="2"/>
  <c r="Y148" i="2"/>
  <c r="W148" i="2"/>
  <c r="BK148" i="2"/>
  <c r="N148" i="2"/>
  <c r="BE148" i="2" s="1"/>
  <c r="BI145" i="2"/>
  <c r="BH145" i="2"/>
  <c r="BG145" i="2"/>
  <c r="BF145" i="2"/>
  <c r="AA145" i="2"/>
  <c r="Y145" i="2"/>
  <c r="W145" i="2"/>
  <c r="BK145" i="2"/>
  <c r="N145" i="2"/>
  <c r="BE145" i="2" s="1"/>
  <c r="BI137" i="2"/>
  <c r="BH137" i="2"/>
  <c r="BG137" i="2"/>
  <c r="BF137" i="2"/>
  <c r="AA137" i="2"/>
  <c r="Y137" i="2"/>
  <c r="W137" i="2"/>
  <c r="BK137" i="2"/>
  <c r="N137" i="2"/>
  <c r="BE137" i="2" s="1"/>
  <c r="BI131" i="2"/>
  <c r="BH131" i="2"/>
  <c r="BG131" i="2"/>
  <c r="BF131" i="2"/>
  <c r="AA131" i="2"/>
  <c r="Y131" i="2"/>
  <c r="W131" i="2"/>
  <c r="BK131" i="2"/>
  <c r="N131" i="2"/>
  <c r="BE131" i="2" s="1"/>
  <c r="BI123" i="2"/>
  <c r="BH123" i="2"/>
  <c r="BG123" i="2"/>
  <c r="BF123" i="2"/>
  <c r="AA123" i="2"/>
  <c r="Y123" i="2"/>
  <c r="W123" i="2"/>
  <c r="BK123" i="2"/>
  <c r="N123" i="2"/>
  <c r="BE123" i="2" s="1"/>
  <c r="BI121" i="2"/>
  <c r="BH121" i="2"/>
  <c r="BG121" i="2"/>
  <c r="BF121" i="2"/>
  <c r="AA121" i="2"/>
  <c r="Y121" i="2"/>
  <c r="W121" i="2"/>
  <c r="BK121" i="2"/>
  <c r="N121" i="2"/>
  <c r="BE121" i="2" s="1"/>
  <c r="BI119" i="2"/>
  <c r="BH119" i="2"/>
  <c r="BG119" i="2"/>
  <c r="BF119" i="2"/>
  <c r="AA119" i="2"/>
  <c r="Y119" i="2"/>
  <c r="W119" i="2"/>
  <c r="BK119" i="2"/>
  <c r="N119" i="2"/>
  <c r="BE119" i="2" s="1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W116" i="2" s="1"/>
  <c r="BK117" i="2"/>
  <c r="N117" i="2"/>
  <c r="BE117" i="2" s="1"/>
  <c r="F108" i="2"/>
  <c r="F106" i="2"/>
  <c r="F81" i="2"/>
  <c r="F79" i="2"/>
  <c r="O21" i="2"/>
  <c r="E21" i="2"/>
  <c r="M84" i="2" s="1"/>
  <c r="O20" i="2"/>
  <c r="O18" i="2"/>
  <c r="E18" i="2"/>
  <c r="M83" i="2" s="1"/>
  <c r="O17" i="2"/>
  <c r="F84" i="2"/>
  <c r="E12" i="2"/>
  <c r="F83" i="2" s="1"/>
  <c r="M108" i="2"/>
  <c r="F6" i="2"/>
  <c r="F78" i="2" s="1"/>
  <c r="AM83" i="1"/>
  <c r="AM82" i="1"/>
  <c r="L82" i="1"/>
  <c r="AM80" i="1"/>
  <c r="L80" i="1"/>
  <c r="L78" i="1"/>
  <c r="W198" i="4" l="1"/>
  <c r="F105" i="2"/>
  <c r="M33" i="2"/>
  <c r="AW88" i="1" s="1"/>
  <c r="AA267" i="2"/>
  <c r="Y297" i="2"/>
  <c r="BK297" i="2"/>
  <c r="N297" i="2" s="1"/>
  <c r="N93" i="2" s="1"/>
  <c r="H35" i="3"/>
  <c r="BC89" i="1" s="1"/>
  <c r="W116" i="3"/>
  <c r="W115" i="3" s="1"/>
  <c r="W114" i="3" s="1"/>
  <c r="AU89" i="1" s="1"/>
  <c r="W201" i="3"/>
  <c r="M113" i="4"/>
  <c r="W186" i="4"/>
  <c r="W117" i="4" s="1"/>
  <c r="W116" i="4" s="1"/>
  <c r="AU90" i="1" s="1"/>
  <c r="AA191" i="4"/>
  <c r="AA117" i="4" s="1"/>
  <c r="AA116" i="4" s="1"/>
  <c r="AA252" i="4"/>
  <c r="Y115" i="5"/>
  <c r="H35" i="5"/>
  <c r="BC91" i="1" s="1"/>
  <c r="Y191" i="4"/>
  <c r="H36" i="5"/>
  <c r="BD91" i="1" s="1"/>
  <c r="M33" i="3"/>
  <c r="AW89" i="1" s="1"/>
  <c r="AA201" i="3"/>
  <c r="H35" i="4"/>
  <c r="BC90" i="1" s="1"/>
  <c r="W191" i="4"/>
  <c r="Y198" i="4"/>
  <c r="Y252" i="4"/>
  <c r="W252" i="4"/>
  <c r="BK257" i="4"/>
  <c r="N257" i="4" s="1"/>
  <c r="N95" i="4" s="1"/>
  <c r="M33" i="5"/>
  <c r="AW91" i="1" s="1"/>
  <c r="H36" i="2"/>
  <c r="BD88" i="1" s="1"/>
  <c r="W267" i="2"/>
  <c r="AA213" i="3"/>
  <c r="W213" i="3"/>
  <c r="BK186" i="4"/>
  <c r="N186" i="4" s="1"/>
  <c r="N91" i="4" s="1"/>
  <c r="H34" i="5"/>
  <c r="BB91" i="1" s="1"/>
  <c r="BK126" i="5"/>
  <c r="N126" i="5" s="1"/>
  <c r="N93" i="5" s="1"/>
  <c r="AA126" i="5"/>
  <c r="AA114" i="5" s="1"/>
  <c r="AA113" i="5" s="1"/>
  <c r="Y126" i="5"/>
  <c r="H33" i="2"/>
  <c r="BA88" i="1" s="1"/>
  <c r="H35" i="2"/>
  <c r="BC88" i="1" s="1"/>
  <c r="BC87" i="1" s="1"/>
  <c r="AY87" i="1" s="1"/>
  <c r="H33" i="5"/>
  <c r="BA91" i="1" s="1"/>
  <c r="W114" i="5"/>
  <c r="W113" i="5" s="1"/>
  <c r="AU91" i="1" s="1"/>
  <c r="F109" i="5"/>
  <c r="BK115" i="5"/>
  <c r="N115" i="5" s="1"/>
  <c r="N90" i="5" s="1"/>
  <c r="H36" i="4"/>
  <c r="BD90" i="1" s="1"/>
  <c r="BD87" i="1" s="1"/>
  <c r="W35" i="1" s="1"/>
  <c r="Y118" i="4"/>
  <c r="W257" i="4"/>
  <c r="M33" i="4"/>
  <c r="AW90" i="1" s="1"/>
  <c r="F83" i="4"/>
  <c r="BK198" i="4"/>
  <c r="N198" i="4" s="1"/>
  <c r="N93" i="4" s="1"/>
  <c r="Y186" i="4"/>
  <c r="H33" i="4"/>
  <c r="BA90" i="1" s="1"/>
  <c r="BK118" i="4"/>
  <c r="N118" i="4" s="1"/>
  <c r="N90" i="4" s="1"/>
  <c r="H34" i="3"/>
  <c r="BB89" i="1" s="1"/>
  <c r="AA115" i="3"/>
  <c r="AA114" i="3" s="1"/>
  <c r="M111" i="3"/>
  <c r="Y116" i="3"/>
  <c r="Y201" i="3"/>
  <c r="BK201" i="3"/>
  <c r="N201" i="3" s="1"/>
  <c r="N92" i="3" s="1"/>
  <c r="BK116" i="3"/>
  <c r="N116" i="3" s="1"/>
  <c r="N90" i="3" s="1"/>
  <c r="H33" i="3"/>
  <c r="BA89" i="1" s="1"/>
  <c r="BK213" i="3"/>
  <c r="N213" i="3" s="1"/>
  <c r="N93" i="3" s="1"/>
  <c r="Y213" i="3"/>
  <c r="Y115" i="3" s="1"/>
  <c r="Y114" i="3" s="1"/>
  <c r="H34" i="2"/>
  <c r="BB88" i="1" s="1"/>
  <c r="BK116" i="2"/>
  <c r="N116" i="2" s="1"/>
  <c r="N90" i="2" s="1"/>
  <c r="BK262" i="2"/>
  <c r="N262" i="2" s="1"/>
  <c r="N91" i="2" s="1"/>
  <c r="Y262" i="2"/>
  <c r="W115" i="2"/>
  <c r="W114" i="2" s="1"/>
  <c r="AU88" i="1" s="1"/>
  <c r="AA297" i="2"/>
  <c r="Y116" i="2"/>
  <c r="AA116" i="2"/>
  <c r="AA115" i="2" s="1"/>
  <c r="AA114" i="2" s="1"/>
  <c r="Y267" i="2"/>
  <c r="BK267" i="2"/>
  <c r="N267" i="2" s="1"/>
  <c r="N92" i="2" s="1"/>
  <c r="M81" i="2"/>
  <c r="F107" i="4"/>
  <c r="M110" i="5"/>
  <c r="F83" i="3"/>
  <c r="M83" i="3"/>
  <c r="F110" i="5"/>
  <c r="F111" i="2"/>
  <c r="F111" i="3"/>
  <c r="M112" i="4"/>
  <c r="M110" i="2"/>
  <c r="M107" i="5"/>
  <c r="F110" i="2"/>
  <c r="M108" i="3"/>
  <c r="M109" i="5"/>
  <c r="M111" i="2"/>
  <c r="F113" i="4"/>
  <c r="F104" i="5"/>
  <c r="Y115" i="2" l="1"/>
  <c r="Y114" i="2" s="1"/>
  <c r="Y117" i="4"/>
  <c r="Y116" i="4" s="1"/>
  <c r="Y114" i="5"/>
  <c r="Y113" i="5" s="1"/>
  <c r="BK114" i="5"/>
  <c r="BK113" i="5" s="1"/>
  <c r="N113" i="5" s="1"/>
  <c r="N88" i="5" s="1"/>
  <c r="L96" i="5" s="1"/>
  <c r="AU87" i="1"/>
  <c r="BA87" i="1"/>
  <c r="W32" i="1" s="1"/>
  <c r="BK117" i="4"/>
  <c r="N117" i="4" s="1"/>
  <c r="N89" i="4" s="1"/>
  <c r="BB87" i="1"/>
  <c r="AX87" i="1" s="1"/>
  <c r="W34" i="1"/>
  <c r="BK115" i="3"/>
  <c r="BK114" i="3" s="1"/>
  <c r="N114" i="3" s="1"/>
  <c r="N88" i="3" s="1"/>
  <c r="L97" i="3" s="1"/>
  <c r="BK115" i="2"/>
  <c r="N115" i="2" s="1"/>
  <c r="N89" i="2" s="1"/>
  <c r="N114" i="5" l="1"/>
  <c r="N89" i="5" s="1"/>
  <c r="BK116" i="4"/>
  <c r="N116" i="4" s="1"/>
  <c r="N88" i="4" s="1"/>
  <c r="L99" i="4" s="1"/>
  <c r="AW87" i="1"/>
  <c r="AK32" i="1" s="1"/>
  <c r="W33" i="1"/>
  <c r="N115" i="3"/>
  <c r="N89" i="3" s="1"/>
  <c r="BK114" i="2"/>
  <c r="N114" i="2" s="1"/>
  <c r="N88" i="2" s="1"/>
  <c r="L97" i="2" s="1"/>
  <c r="M27" i="3"/>
  <c r="M27" i="5"/>
  <c r="M27" i="2" l="1"/>
  <c r="M27" i="4"/>
  <c r="H32" i="5" l="1"/>
  <c r="AZ91" i="1" s="1"/>
  <c r="M32" i="5"/>
  <c r="AV91" i="1" s="1"/>
  <c r="AT91" i="1" s="1"/>
  <c r="H32" i="2"/>
  <c r="AZ88" i="1" s="1"/>
  <c r="M32" i="2"/>
  <c r="AV88" i="1" s="1"/>
  <c r="AT88" i="1" s="1"/>
  <c r="H32" i="3"/>
  <c r="AZ89" i="1" s="1"/>
  <c r="M32" i="3"/>
  <c r="AV89" i="1" s="1"/>
  <c r="AT89" i="1" s="1"/>
  <c r="M32" i="4"/>
  <c r="AV90" i="1" s="1"/>
  <c r="AT90" i="1" s="1"/>
  <c r="H32" i="4"/>
  <c r="AZ90" i="1" s="1"/>
  <c r="AS90" i="1" l="1"/>
  <c r="M30" i="4"/>
  <c r="AS91" i="1"/>
  <c r="M30" i="5"/>
  <c r="AS89" i="1"/>
  <c r="M30" i="3"/>
  <c r="AS88" i="1"/>
  <c r="M30" i="2"/>
  <c r="AZ87" i="1"/>
  <c r="L38" i="4" l="1"/>
  <c r="AG90" i="1"/>
  <c r="AN90" i="1" s="1"/>
  <c r="AV87" i="1"/>
  <c r="L38" i="5"/>
  <c r="AG91" i="1"/>
  <c r="AN91" i="1" s="1"/>
  <c r="L38" i="3"/>
  <c r="AG89" i="1"/>
  <c r="AN89" i="1" s="1"/>
  <c r="AG88" i="1"/>
  <c r="L38" i="2"/>
  <c r="AS87" i="1"/>
  <c r="AN88" i="1" l="1"/>
  <c r="AG87" i="1"/>
  <c r="AG94" i="1" s="1"/>
  <c r="AT87" i="1"/>
  <c r="AN87" i="1" l="1"/>
  <c r="AN94" i="1" s="1"/>
  <c r="AK26" i="1"/>
  <c r="AK31" i="1" l="1"/>
  <c r="AK29" i="1" l="1"/>
  <c r="AK37" i="1" s="1"/>
  <c r="W31" i="1"/>
</calcChain>
</file>

<file path=xl/sharedStrings.xml><?xml version="1.0" encoding="utf-8"?>
<sst xmlns="http://schemas.openxmlformats.org/spreadsheetml/2006/main" count="6056" uniqueCount="921">
  <si>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</si>
  <si>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</si>
  <si>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</si>
  <si>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</si>
  <si>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</si>
  <si>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</si>
  <si>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</si>
  <si>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</si>
  <si>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</si>
  <si>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</si>
  <si>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</si>
  <si>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</si>
  <si>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</si>
  <si>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</si>
  <si>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</si>
  <si>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</si>
  <si>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</si>
  <si>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</si>
  <si>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</si>
  <si>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Znojmo - Přímětice Východ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</si>
  <si>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</si>
  <si>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</si>
  <si>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</si>
  <si>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</si>
  <si>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</si>
  <si>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</si>
  <si>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</si>
  <si>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</si>
  <si>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</si>
  <si>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</si>
  <si>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</si>
  <si>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</si>
  <si>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</si>
  <si>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</si>
  <si>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</si>
  <si>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</si>
  <si>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</si>
  <si>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</si>
  <si>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</si>
  <si>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</si>
  <si>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</si>
  <si>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</si>
  <si>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</si>
  <si>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</si>
  <si>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</si>
  <si>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</si>
  <si>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</si>
  <si>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</si>
  <si>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</si>
  <si>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</si>
  <si>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</si>
  <si>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</si>
  <si>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</si>
  <si>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</si>
  <si>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</si>
  <si>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</si>
  <si>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</si>
  <si>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</si>
  <si>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</si>
  <si>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</si>
  <si>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</si>
  <si>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</si>
  <si>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</si>
  <si>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</si>
  <si>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</si>
  <si>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</si>
  <si>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</si>
  <si>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</si>
  <si>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</si>
  <si>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</si>
  <si>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</si>
  <si>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</si>
  <si>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</si>
  <si>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</si>
  <si>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{85074970-f309-47e2-ac04-6d39b68e2c98}</t>
  </si>
  <si>
    <t>{00000000-0000-0000-0000-000000000000}</t>
  </si>
  <si>
    <t>/</t>
  </si>
  <si>
    <t>SO 301</t>
  </si>
  <si>
    <t>Dešťová kanalizace</t>
  </si>
  <si>
    <t>1</t>
  </si>
  <si>
    <t>{702119aa-9c2e-4e24-af4a-adfe4862bb76}</t>
  </si>
  <si>
    <t>SO 302</t>
  </si>
  <si>
    <t>Splašková kanalizace</t>
  </si>
  <si>
    <t>{7a7bd3b7-0286-4ff3-85ad-d68033b4ba7a}</t>
  </si>
  <si>
    <t>SO 303</t>
  </si>
  <si>
    <t>Vodovod</t>
  </si>
  <si>
    <t>{2fbe3b17-83ee-4fe5-9374-c7fcdd841afe}</t>
  </si>
  <si>
    <t>VRN</t>
  </si>
  <si>
    <t>Vedlejší rozpočtové náklady</t>
  </si>
  <si>
    <t>{3b730a75-6d88-4979-8391-4c8365b5371c}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</si>
  <si>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</si>
  <si>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</si>
  <si>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</si>
  <si>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</si>
  <si>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</si>
  <si>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</si>
  <si>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</si>
  <si>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</si>
  <si>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301 - Dešťová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</si>
  <si>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</si>
  <si>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</si>
  <si>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</si>
  <si>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</si>
  <si>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</si>
  <si>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</si>
  <si>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</si>
  <si>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</si>
  <si>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</si>
  <si>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</si>
  <si>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</si>
  <si>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</si>
  <si>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</si>
  <si>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</si>
  <si>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</si>
  <si>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</si>
  <si>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</si>
  <si>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</si>
  <si>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</si>
  <si>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</si>
  <si>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</si>
  <si>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</si>
  <si>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</si>
  <si>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</si>
  <si>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</si>
  <si>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</si>
  <si>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</si>
  <si>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</si>
  <si>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</si>
  <si>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115101201</t>
  </si>
  <si>
    <t>Čerpání vody na dopravní výšku do 10 m průměrný přítok do 500 l/min</t>
  </si>
  <si>
    <t>hod</t>
  </si>
  <si>
    <t>4</t>
  </si>
  <si>
    <t>2044256806</t>
  </si>
  <si>
    <t>115101301</t>
  </si>
  <si>
    <t>Pohotovost čerpací soupravy pro dopravní výšku do 10 m přítok do 500 l/min</t>
  </si>
  <si>
    <t>den</t>
  </si>
  <si>
    <t>-1663324011</t>
  </si>
  <si>
    <t>3</t>
  </si>
  <si>
    <t>119001401</t>
  </si>
  <si>
    <t>Dočasné zajištění potrubí DN do 200</t>
  </si>
  <si>
    <t>m</t>
  </si>
  <si>
    <t>220979863</t>
  </si>
  <si>
    <t>3*1,1</t>
  </si>
  <si>
    <t>VV</t>
  </si>
  <si>
    <t>119001412</t>
  </si>
  <si>
    <t>Dočasné zajištění potrubí DN do 500</t>
  </si>
  <si>
    <t>-1685049878</t>
  </si>
  <si>
    <t>2*1,1</t>
  </si>
  <si>
    <t>5</t>
  </si>
  <si>
    <t>121101101</t>
  </si>
  <si>
    <t>Sejmutí ornice s přemístěním na vzdálenost do 50 m</t>
  </si>
  <si>
    <t>m3</t>
  </si>
  <si>
    <t>-1732546913</t>
  </si>
  <si>
    <t>Stoka D1, D2, D3:</t>
  </si>
  <si>
    <t>(321,4*1,1+60,3*1,1+3,0*1,0+44,0*0,9)*0,3</t>
  </si>
  <si>
    <t>Rozšíření na šachty:</t>
  </si>
  <si>
    <t>(11*4,94+1*6,05)*0,3</t>
  </si>
  <si>
    <t>Retenční nádrž:</t>
  </si>
  <si>
    <t>31,0*11,8*0,3</t>
  </si>
  <si>
    <t>Součet</t>
  </si>
  <si>
    <t>6</t>
  </si>
  <si>
    <t>130001101</t>
  </si>
  <si>
    <t>Příplatek za ztížení vykopávky v blízkosti podzemního vedení</t>
  </si>
  <si>
    <t>-1291975298</t>
  </si>
  <si>
    <t>stoka D1:</t>
  </si>
  <si>
    <t>2*1,0*1,1*2,53</t>
  </si>
  <si>
    <t>stoka D2:</t>
  </si>
  <si>
    <t>3*1,0*1,1*2,16</t>
  </si>
  <si>
    <t>7</t>
  </si>
  <si>
    <t>131201102</t>
  </si>
  <si>
    <t>Hloubení jam nezapažených v hornině tř. 3 objemu do 1000 m3</t>
  </si>
  <si>
    <t>138120447</t>
  </si>
  <si>
    <t>Výkop pro retenční nádrž:</t>
  </si>
  <si>
    <t>26,0*6,8*2,62+((29,0*9,8*2,62)-(26,0*6,8*2,62))/2</t>
  </si>
  <si>
    <t>odpočet sejmutí ornice:</t>
  </si>
  <si>
    <t>-(31,0*11,8*0,3)</t>
  </si>
  <si>
    <t>horniny tř. 3 = 50%</t>
  </si>
  <si>
    <t>494,17*0,5</t>
  </si>
  <si>
    <t>8</t>
  </si>
  <si>
    <t>131201109</t>
  </si>
  <si>
    <t>Příplatek za lepivost u hloubení jam nezapažených v hornině tř. 3</t>
  </si>
  <si>
    <t>-491804218</t>
  </si>
  <si>
    <t>50%:</t>
  </si>
  <si>
    <t>247,085*0,5</t>
  </si>
  <si>
    <t>9</t>
  </si>
  <si>
    <t>131301102</t>
  </si>
  <si>
    <t>Hloubení jam nezapažených v hornině tř. 4 objemu do 1000 m3</t>
  </si>
  <si>
    <t>723483553</t>
  </si>
  <si>
    <t>horniny tř. 4 = 50%</t>
  </si>
  <si>
    <t>10</t>
  </si>
  <si>
    <t>131301109</t>
  </si>
  <si>
    <t>Příplatek za lepivost u hloubení jam nezapažených v hornině tř. 4</t>
  </si>
  <si>
    <t>1244267258</t>
  </si>
  <si>
    <t>247,08*0,5</t>
  </si>
  <si>
    <t>11</t>
  </si>
  <si>
    <t>132201202</t>
  </si>
  <si>
    <t>Hloubení rýh š do 2000 mm v hornině tř. 3 objemu do 1000 m3</t>
  </si>
  <si>
    <t>826322319</t>
  </si>
  <si>
    <t>191,2*1,1*2,53</t>
  </si>
  <si>
    <t>130,2*1,1*2,16+30,3*1,1*2,20+23,0*0,9*1,91</t>
  </si>
  <si>
    <t>stoka D3:</t>
  </si>
  <si>
    <t>30,0*1,1*1,9+3,0*1,0*1,78+21,0*0,9*1,78</t>
  </si>
  <si>
    <t>-((321,4*1,1+60,3*1,1+3,0*1,0+44,0*0,9)*0,3)</t>
  </si>
  <si>
    <t>917,269*0,5</t>
  </si>
  <si>
    <t>12</t>
  </si>
  <si>
    <t>132201209</t>
  </si>
  <si>
    <t>Příplatek za lepivost k hloubení rýh š do 2000 mm v hornině tř. 3</t>
  </si>
  <si>
    <t>-184131251</t>
  </si>
  <si>
    <t>458,635/2</t>
  </si>
  <si>
    <t>13</t>
  </si>
  <si>
    <t>132301202</t>
  </si>
  <si>
    <t>Hloubení rýh š do 2000 mm v hornině tř. 4 objemu do 1000 m3</t>
  </si>
  <si>
    <t>1457563716</t>
  </si>
  <si>
    <t>14</t>
  </si>
  <si>
    <t>132301209</t>
  </si>
  <si>
    <t>Příplatek za lepivost k hloubení rýh š do 2000 mm v hornině tř. 4</t>
  </si>
  <si>
    <t>1959140369</t>
  </si>
  <si>
    <t>133201101</t>
  </si>
  <si>
    <t>Hloubení šachet v hornině tř. 3 objemu do 100 m3</t>
  </si>
  <si>
    <t>-359328965</t>
  </si>
  <si>
    <t>rozšíření na šachty na stoce D1:</t>
  </si>
  <si>
    <t>5*4,94*2,85+1*6,05*3,07</t>
  </si>
  <si>
    <t>rozšíření na šachty na stoce D2:</t>
  </si>
  <si>
    <t>5*4,94*2,38</t>
  </si>
  <si>
    <t>rozšíření na šachty na stoce D3:</t>
  </si>
  <si>
    <t>1*4,94*1,80</t>
  </si>
  <si>
    <t>-((11*4,94+1*6,05)*0,3)</t>
  </si>
  <si>
    <t>horniny tř. 3 = 50%:</t>
  </si>
  <si>
    <t>138,53*0,5</t>
  </si>
  <si>
    <t>16</t>
  </si>
  <si>
    <t>133201109</t>
  </si>
  <si>
    <t>Příplatek za lepivost u hloubení šachet v hornině tř. 3</t>
  </si>
  <si>
    <t>2092891344</t>
  </si>
  <si>
    <t>69,265*0,5</t>
  </si>
  <si>
    <t>17</t>
  </si>
  <si>
    <t>133301101</t>
  </si>
  <si>
    <t>Hloubení šachet v hornině tř. 4 objemu do 100 m3</t>
  </si>
  <si>
    <t>-2068599564</t>
  </si>
  <si>
    <t>horniny tř. 4 = 50%:</t>
  </si>
  <si>
    <t>18</t>
  </si>
  <si>
    <t>133301109</t>
  </si>
  <si>
    <t>Příplatek za lepivost u hloubení šachet v hornině tř. 4</t>
  </si>
  <si>
    <t>627787036</t>
  </si>
  <si>
    <t>19</t>
  </si>
  <si>
    <t>151101101</t>
  </si>
  <si>
    <t>Zřízení příložného pažení a rozepření stěn rýh hl do 2 m</t>
  </si>
  <si>
    <t>m2</t>
  </si>
  <si>
    <t>-2004512936</t>
  </si>
  <si>
    <t>na stoce D1:</t>
  </si>
  <si>
    <t>191,2*2*2,53*0</t>
  </si>
  <si>
    <t>na stoce D2:</t>
  </si>
  <si>
    <t>130,2*2*2,16*0</t>
  </si>
  <si>
    <t>30,3*2*2,2*0</t>
  </si>
  <si>
    <t>23,0*2*1,91*1,0</t>
  </si>
  <si>
    <t>na stoce D3:</t>
  </si>
  <si>
    <t>30,0*2*1,9*0,7</t>
  </si>
  <si>
    <t>3,0*2*1,78*1,0</t>
  </si>
  <si>
    <t>21,0*2*1,78*1,0</t>
  </si>
  <si>
    <t>20</t>
  </si>
  <si>
    <t>151101102</t>
  </si>
  <si>
    <t>Zřízení příložného pažení a rozepření stěn rýh hl do 4 m</t>
  </si>
  <si>
    <t>-980096290</t>
  </si>
  <si>
    <t>191,2*2*2,53*1,0</t>
  </si>
  <si>
    <t>130,2*2*2,16*1,0</t>
  </si>
  <si>
    <t>30,3*2*2,2*1,0</t>
  </si>
  <si>
    <t>23,0*2*1,91*0</t>
  </si>
  <si>
    <t>30,0*2*1,9*0,3</t>
  </si>
  <si>
    <t>3,0*2*1,78*0</t>
  </si>
  <si>
    <t>21,0*2*1,78*0</t>
  </si>
  <si>
    <t>151101111</t>
  </si>
  <si>
    <t>Odstranění příložného pažení a rozepření stěn rýh hl do 2 m</t>
  </si>
  <si>
    <t>-732258670</t>
  </si>
  <si>
    <t>22</t>
  </si>
  <si>
    <t>151101112</t>
  </si>
  <si>
    <t>Odstranění příložného pažení a rozepření stěn rýh hl do 4 m</t>
  </si>
  <si>
    <t>-1755410440</t>
  </si>
  <si>
    <t>23</t>
  </si>
  <si>
    <t>161101101</t>
  </si>
  <si>
    <t>Svislé přemístění výkopku z horniny tř. 1 až 4 hl výkopu do 2,5 m</t>
  </si>
  <si>
    <t>1694662237</t>
  </si>
  <si>
    <t>356,513</t>
  </si>
  <si>
    <t>422,2182+58,786</t>
  </si>
  <si>
    <t>101,682+8,892</t>
  </si>
  <si>
    <t>dle tabulky pro výpočet svislého přesunu = 50%:</t>
  </si>
  <si>
    <t>948,091*0,5</t>
  </si>
  <si>
    <t>24</t>
  </si>
  <si>
    <t>161101102</t>
  </si>
  <si>
    <t>Svislé přemístění výkopku z horniny tř. 1 až 4 hl výkopu do 4 m</t>
  </si>
  <si>
    <t>-1611243288</t>
  </si>
  <si>
    <t>264,565*0,55</t>
  </si>
  <si>
    <t>494,17*0,08</t>
  </si>
  <si>
    <t>25</t>
  </si>
  <si>
    <t>162701103</t>
  </si>
  <si>
    <t>Vodorovné přemístění do 8000 m výkopku/sypaniny z horniny tř. 1 až 4</t>
  </si>
  <si>
    <t>1827859631</t>
  </si>
  <si>
    <t>917,269+138,53+494,17-(1075,426*0,5)</t>
  </si>
  <si>
    <t>26</t>
  </si>
  <si>
    <t>171201201</t>
  </si>
  <si>
    <t>Uložení sypaniny na skládky</t>
  </si>
  <si>
    <t>1264537744</t>
  </si>
  <si>
    <t>27</t>
  </si>
  <si>
    <t>171201211</t>
  </si>
  <si>
    <t>Poplatek za uložení stavebního odpadu - zeminy a kameniva na skládce</t>
  </si>
  <si>
    <t>t</t>
  </si>
  <si>
    <t>-165904283</t>
  </si>
  <si>
    <t>1012,256*1,8</t>
  </si>
  <si>
    <t>28</t>
  </si>
  <si>
    <t>174101101b</t>
  </si>
  <si>
    <t>Zásyp jam, šachet rýh nebo kolem objektů sypaninou se zhutněním</t>
  </si>
  <si>
    <t>1547870247</t>
  </si>
  <si>
    <t>výkop rýhy + rozšíření na šachty + výkop pro RN - lože - obsyp vč. objemu rour - podkladí bet. pod šachty - objem šachet - objem RN - ŠP pod RN:</t>
  </si>
  <si>
    <t>917,269+138,53+494,17-72,611-263,58-2,7-35,2271-78,6752-21,75</t>
  </si>
  <si>
    <t>29</t>
  </si>
  <si>
    <t>M</t>
  </si>
  <si>
    <t>58344171</t>
  </si>
  <si>
    <t>vhodný zásypový materiál</t>
  </si>
  <si>
    <t>361196809</t>
  </si>
  <si>
    <t>uvažováno 50% zásypu náhradním materiálem</t>
  </si>
  <si>
    <t>P</t>
  </si>
  <si>
    <t>1075,426*0,5*1,8</t>
  </si>
  <si>
    <t>30</t>
  </si>
  <si>
    <t>175151101</t>
  </si>
  <si>
    <t>Obsypání potrubí strojně sypaninou bez prohození, uloženou do 3 m</t>
  </si>
  <si>
    <t>18279060</t>
  </si>
  <si>
    <t>(191,2-4*1,24-0,5*1,24-1*1,47)*1,1*0,615-(((3,14159*0,315^2)/4)*(191,2-4*1,24-0,5*1,24-1*1,47))</t>
  </si>
  <si>
    <t>(130,2-4*1,24-0,5*1,24)*1,1*0,615-(((3,14159*0,315^2)/4)*(130,2-4*1,24-0,5*1,24))</t>
  </si>
  <si>
    <t>(30,3-2*0,5*1,24)*1,1*0,55-(((3,14159*0,25^2)/4)*(30,3-2*0,5*1,24))</t>
  </si>
  <si>
    <t>23,0*0,9*0,46-((3,14159*0,16^2)/4)*23,0</t>
  </si>
  <si>
    <t>(30,0-2*0,5*1,24)*1,1*0,55-(((3,14159*0,25^2)/4)*(30,0-2*0,5*1,24))</t>
  </si>
  <si>
    <t>3,0*1,0*0,5-((3,14159*0,20^2)/4)*3,0</t>
  </si>
  <si>
    <t>21,0*0,9*0,46-((3,14159*0,16^2)/4)*21,0</t>
  </si>
  <si>
    <t>31</t>
  </si>
  <si>
    <t>58337310</t>
  </si>
  <si>
    <t>štěrkopísek frakce 0-4 třída B</t>
  </si>
  <si>
    <t>26908183</t>
  </si>
  <si>
    <t>235,701*2</t>
  </si>
  <si>
    <t>32</t>
  </si>
  <si>
    <t>181301115</t>
  </si>
  <si>
    <t>Rozprostření ornice tl vrstvy do 300 mm pl přes 500 m2 v rovině nebo ve svahu do 1:5</t>
  </si>
  <si>
    <t>-1792768965</t>
  </si>
  <si>
    <t>266,598/0,3</t>
  </si>
  <si>
    <t>33</t>
  </si>
  <si>
    <t>359901211</t>
  </si>
  <si>
    <t>Monitoring stoky jakékoli výšky na nové kanalizaci</t>
  </si>
  <si>
    <t>581703720</t>
  </si>
  <si>
    <t>69</t>
  </si>
  <si>
    <t>R4</t>
  </si>
  <si>
    <t>kpl</t>
  </si>
  <si>
    <t>1170547804</t>
  </si>
  <si>
    <t>71</t>
  </si>
  <si>
    <t>R5</t>
  </si>
  <si>
    <t>Dodávka a montáž regulátoru odtoku do šachty D1.6</t>
  </si>
  <si>
    <t>1378441847</t>
  </si>
  <si>
    <t>34</t>
  </si>
  <si>
    <t>451573111</t>
  </si>
  <si>
    <t>Lože pod potrubí otevřený výkop ze štěrkopísku</t>
  </si>
  <si>
    <t>127299918</t>
  </si>
  <si>
    <t>(191,2-5*2,0-1*1,0)*1,1*0,15</t>
  </si>
  <si>
    <t>6*2,0*2,0*0,15</t>
  </si>
  <si>
    <t>(130,2-4*2,0-1*1,0)*1,1*0,15</t>
  </si>
  <si>
    <t>(30,3-2*1,0)*1,1*0,15</t>
  </si>
  <si>
    <t>23,0*0,9*0,15</t>
  </si>
  <si>
    <t>5*2,0*2,0*0,15</t>
  </si>
  <si>
    <t>(30,0-2*1,0)*1,1*0,15</t>
  </si>
  <si>
    <t>3,0*1,0*0,15</t>
  </si>
  <si>
    <t>21,0*0,9*0,15</t>
  </si>
  <si>
    <t>1*2,0*2,0*0,15</t>
  </si>
  <si>
    <t>70</t>
  </si>
  <si>
    <t>1697369122</t>
  </si>
  <si>
    <t>pod retenční nádrž</t>
  </si>
  <si>
    <t>25,0*5,8*0,15</t>
  </si>
  <si>
    <t>35</t>
  </si>
  <si>
    <t>452311121</t>
  </si>
  <si>
    <t>Podkladní desky z betonu prostého tř. C 8/10 otevřený výkop</t>
  </si>
  <si>
    <t>862234289</t>
  </si>
  <si>
    <t>pod revizní šachty</t>
  </si>
  <si>
    <t>6*1,5*1,5*0,1</t>
  </si>
  <si>
    <t>5*1,5*1,5*0,1</t>
  </si>
  <si>
    <t>1*1,5*1,5*0,1</t>
  </si>
  <si>
    <t>36</t>
  </si>
  <si>
    <t>452351101</t>
  </si>
  <si>
    <t>Bednění podkladních desek nebo bloků nebo sedlového lože otevřený výkop</t>
  </si>
  <si>
    <t>439850875</t>
  </si>
  <si>
    <t>12*4*1,5*0,1</t>
  </si>
  <si>
    <t>37</t>
  </si>
  <si>
    <t>871310310</t>
  </si>
  <si>
    <t>Montáž kanalizačního potrubí hladkého plnostěnného SN 10 z polypropylenu DN 150</t>
  </si>
  <si>
    <t>-1948743475</t>
  </si>
  <si>
    <t>38</t>
  </si>
  <si>
    <t>28617003</t>
  </si>
  <si>
    <t>trubka kanalizační PP plnostěnná třívrstvá DN 150x1000 mm SN 10</t>
  </si>
  <si>
    <t>-31523976</t>
  </si>
  <si>
    <t>39</t>
  </si>
  <si>
    <t>871350310</t>
  </si>
  <si>
    <t>Montáž kanalizačního potrubí hladkého plnostěnného SN 10 z polypropylenu DN 200</t>
  </si>
  <si>
    <t>-352806888</t>
  </si>
  <si>
    <t>40</t>
  </si>
  <si>
    <t>28617004</t>
  </si>
  <si>
    <t>trubka kanalizační PP plnostěnná třívrstvá DN 200x1000 mm SN 10</t>
  </si>
  <si>
    <t>-229427828</t>
  </si>
  <si>
    <t>41</t>
  </si>
  <si>
    <t>871360310</t>
  </si>
  <si>
    <t>Montáž kanalizačního potrubí hladkého plnostěnného SN 10 z polypropylenu DN 250</t>
  </si>
  <si>
    <t>-1011190917</t>
  </si>
  <si>
    <t>42</t>
  </si>
  <si>
    <t>28617021</t>
  </si>
  <si>
    <t>trubka kanalizační PP plnostěnná hladká DN 250x6000 mm SN 10</t>
  </si>
  <si>
    <t>2142532924</t>
  </si>
  <si>
    <t>43</t>
  </si>
  <si>
    <t>871370310</t>
  </si>
  <si>
    <t>Montáž kanalizačního potrubí hladkého plnostěnného SN 10 z polypropylenu DN 300</t>
  </si>
  <si>
    <t>326975536</t>
  </si>
  <si>
    <t>44</t>
  </si>
  <si>
    <t>28617022</t>
  </si>
  <si>
    <t>trubka kanalizační PP plnostěnná třívrstvá DN 300x6000 mm SN 10</t>
  </si>
  <si>
    <t>1897114247</t>
  </si>
  <si>
    <t>45</t>
  </si>
  <si>
    <t>877370320</t>
  </si>
  <si>
    <t>Montáž odboček na kanalizačním potrubí z PP trub hladkých plnostěnných DN 300</t>
  </si>
  <si>
    <t>kus</t>
  </si>
  <si>
    <t>1675751905</t>
  </si>
  <si>
    <t>46</t>
  </si>
  <si>
    <t>28617214</t>
  </si>
  <si>
    <t>odbočka kanalizační PP SN 16 45° DN 300/DN150</t>
  </si>
  <si>
    <t>-1111676747</t>
  </si>
  <si>
    <t>47</t>
  </si>
  <si>
    <t>892362121</t>
  </si>
  <si>
    <t>Tlaková zkouška vzduchem potrubí DN 250 těsnícím vakem ucpávkovým</t>
  </si>
  <si>
    <t>úsek</t>
  </si>
  <si>
    <t>1500853843</t>
  </si>
  <si>
    <t>48</t>
  </si>
  <si>
    <t>892372121</t>
  </si>
  <si>
    <t>Tlaková zkouška vzduchem potrubí DN 300 těsnícím vakem ucpávkovým</t>
  </si>
  <si>
    <t>1037126450</t>
  </si>
  <si>
    <t>49</t>
  </si>
  <si>
    <t>894411121</t>
  </si>
  <si>
    <t>Zřízení šachet kanalizačních z betonových dílců na potrubí DN nad 200 do 300 dno beton tř. C 25/30</t>
  </si>
  <si>
    <t>-261560236</t>
  </si>
  <si>
    <t>50</t>
  </si>
  <si>
    <t>894411121R</t>
  </si>
  <si>
    <t>Zřízení šachet kanalizačních z betonových dílců na potrubí DN nad 200 do 300 dno beton tř. C 25/30 - spadiště</t>
  </si>
  <si>
    <t>1345125141</t>
  </si>
  <si>
    <t>51</t>
  </si>
  <si>
    <t>59224052</t>
  </si>
  <si>
    <t>skruž pro kanalizační šachty se zabudovanými stupadly TBS-Q.1 100/100</t>
  </si>
  <si>
    <t>429830590</t>
  </si>
  <si>
    <t>52</t>
  </si>
  <si>
    <t>59224051</t>
  </si>
  <si>
    <t>skruž pro kanalizační šachty se zabudovanými stupadly TBS-Q.1 100/50</t>
  </si>
  <si>
    <t>428782442</t>
  </si>
  <si>
    <t>53</t>
  </si>
  <si>
    <t>59224050</t>
  </si>
  <si>
    <t>skruž pro kanalizační šachty se zabudovanými stupadly TBS-Q.1 100/25</t>
  </si>
  <si>
    <t>948928632</t>
  </si>
  <si>
    <t>54</t>
  </si>
  <si>
    <t>59224312</t>
  </si>
  <si>
    <t>kónus šachetní betonový kapsové plastové stupadlo 100x62,5x58 cm</t>
  </si>
  <si>
    <t>1441358037</t>
  </si>
  <si>
    <t>55</t>
  </si>
  <si>
    <t>59224315R</t>
  </si>
  <si>
    <t>deska betonová přechodová TZK Q.1 120-100/25</t>
  </si>
  <si>
    <t>-1514865235</t>
  </si>
  <si>
    <t>56</t>
  </si>
  <si>
    <t>59224010</t>
  </si>
  <si>
    <t>prstenec betonový vyrovnávací 63/4 cm</t>
  </si>
  <si>
    <t>839469175</t>
  </si>
  <si>
    <t>57</t>
  </si>
  <si>
    <t>59224011</t>
  </si>
  <si>
    <t>prstenec betonový vyrovnávací 63/6 cm</t>
  </si>
  <si>
    <t>1312927729</t>
  </si>
  <si>
    <t>58</t>
  </si>
  <si>
    <t>59224012</t>
  </si>
  <si>
    <t>prstenec betonový vyrovnávací 63/8 cm</t>
  </si>
  <si>
    <t>1087991214</t>
  </si>
  <si>
    <t>59</t>
  </si>
  <si>
    <t>59224013</t>
  </si>
  <si>
    <t>prstenec betonový vyrovnávací 63/10 cm</t>
  </si>
  <si>
    <t>1469507521</t>
  </si>
  <si>
    <t>60</t>
  </si>
  <si>
    <t>59224014</t>
  </si>
  <si>
    <t>prstenec betonový vyrovnávací 63/12 cm</t>
  </si>
  <si>
    <t>1560693016</t>
  </si>
  <si>
    <t>61</t>
  </si>
  <si>
    <t>59224029R7</t>
  </si>
  <si>
    <t>dno betonové šachtové TBZ-Q.1 100/522 KOMPAKT</t>
  </si>
  <si>
    <t>315104841</t>
  </si>
  <si>
    <t>62</t>
  </si>
  <si>
    <t>59224029R10</t>
  </si>
  <si>
    <t>dno betonové šachtové TBZ-Q.1 120/120</t>
  </si>
  <si>
    <t>-225427475</t>
  </si>
  <si>
    <t>63</t>
  </si>
  <si>
    <t>59224348</t>
  </si>
  <si>
    <t>těsnění elastomerové pro spojení šachetních dílů DN 1000</t>
  </si>
  <si>
    <t>-1647082035</t>
  </si>
  <si>
    <t>64</t>
  </si>
  <si>
    <t>59224348R</t>
  </si>
  <si>
    <t>těsnění elastomerové pro spojení šachetních dílů DN 1200</t>
  </si>
  <si>
    <t>-1032335649</t>
  </si>
  <si>
    <t>65</t>
  </si>
  <si>
    <t>899104112</t>
  </si>
  <si>
    <t>Osazení poklopů litinových nebo ocelových včetně rámů pro třídu zatížení D400, E600</t>
  </si>
  <si>
    <t>-1598656784</t>
  </si>
  <si>
    <t>66</t>
  </si>
  <si>
    <t>28661935</t>
  </si>
  <si>
    <t>poklop šachtový BEGU pro třídu zatížení D400 s odvětráváním</t>
  </si>
  <si>
    <t>1998525754</t>
  </si>
  <si>
    <t>67</t>
  </si>
  <si>
    <t>899R</t>
  </si>
  <si>
    <t>Napojení vpusti VP6 na stávající kanalizaci</t>
  </si>
  <si>
    <t>1639471596</t>
  </si>
  <si>
    <t>68</t>
  </si>
  <si>
    <t>998276101</t>
  </si>
  <si>
    <t>Přesun hmot pro trubní vedení z trub z plastických hmot otevřený výkop</t>
  </si>
  <si>
    <t>1712248272</t>
  </si>
  <si>
    <t>PN</t>
  </si>
  <si>
    <t>SO 302 - Splašková kanalizace</t>
  </si>
  <si>
    <t>11900141R</t>
  </si>
  <si>
    <t>Dočasné zajištění potrubí DN nad 500</t>
  </si>
  <si>
    <t>113633424</t>
  </si>
  <si>
    <t>1*1,1</t>
  </si>
  <si>
    <t>Stoka S:</t>
  </si>
  <si>
    <t>321,4*1,1*0,3</t>
  </si>
  <si>
    <t>8*4,94*0,3+1*6,05*0,3</t>
  </si>
  <si>
    <t>6*1,0*1,1*1,75</t>
  </si>
  <si>
    <t>stoka S:</t>
  </si>
  <si>
    <t>321,4*1,1*1,75</t>
  </si>
  <si>
    <t>-(321,4*1,1*0,3)</t>
  </si>
  <si>
    <t>512,633*0,5</t>
  </si>
  <si>
    <t>256,317*0,5</t>
  </si>
  <si>
    <t>rozšíření na šachty na stoce S:</t>
  </si>
  <si>
    <t>8*4,94*1,96+1*6,05*2,76</t>
  </si>
  <si>
    <t>-((8*4,94+1*6,05)*0,3)</t>
  </si>
  <si>
    <t>80,486*0,5</t>
  </si>
  <si>
    <t>40,243*0,5</t>
  </si>
  <si>
    <t>321,4*2*1,75*0,9</t>
  </si>
  <si>
    <t>321,4*2*1,75*0,1</t>
  </si>
  <si>
    <t>512,633+80,486</t>
  </si>
  <si>
    <t>593,119*0,5</t>
  </si>
  <si>
    <t>512,633+80,486-(329,617*0,5)</t>
  </si>
  <si>
    <t>428,311*1,8</t>
  </si>
  <si>
    <t>výkop rýhy + rozšíření na šachty - lože - obsyp vč. objemu rour - podkladní bet. pod šachty - objem šachet:</t>
  </si>
  <si>
    <t>512,633+80,486-47,431-191,5568-2,025-22,489</t>
  </si>
  <si>
    <t>329,617*0,5*1,8</t>
  </si>
  <si>
    <t>potrubí PP DN250:</t>
  </si>
  <si>
    <t>(167,4-4*1,24-2*0,5*1,24)*1,1*0,55-(((3,14159*0,25^2)/4)*(167,4-4*1,24-2*0,5*1,24))</t>
  </si>
  <si>
    <t>potrubí TLT DN250</t>
  </si>
  <si>
    <t>(154,0-3*1,24-0,5*1,24-0,5*1,47)*1,1*0,574-(((3,14159*0,274^2)/4)*(154,0-3*1,24-0,5*1,24-0,5*1,47))</t>
  </si>
  <si>
    <t>174,863*2</t>
  </si>
  <si>
    <t>119,733/0,3</t>
  </si>
  <si>
    <t>(167,4-4*2,0-2*1,0)*1,1*0,15</t>
  </si>
  <si>
    <t>(154,0-4*2,0)*1,1*0,1</t>
  </si>
  <si>
    <t>9*2,0*2,0*0,15</t>
  </si>
  <si>
    <t>9*1,5*1,5*0,1</t>
  </si>
  <si>
    <t>9*4*1,5*0,1</t>
  </si>
  <si>
    <t>851361131</t>
  </si>
  <si>
    <t>Montáž potrubí z trub litinových hrdlových s integrovaným těsněním otevřený výkop DN 250</t>
  </si>
  <si>
    <t>-1857177447</t>
  </si>
  <si>
    <t>55253115</t>
  </si>
  <si>
    <t>trouba kanalizační hrdlová litinová pozinkovaná 6 m DN 250 mm</t>
  </si>
  <si>
    <t>-160773696</t>
  </si>
  <si>
    <t>59224315</t>
  </si>
  <si>
    <t>deska betonová zákrytová pro kruhové šachty 100/62,5 x 16,5 cm</t>
  </si>
  <si>
    <t>-267964052</t>
  </si>
  <si>
    <t>dno betonové šachtové TBZ-Q.1 100/500 KOMPAKT</t>
  </si>
  <si>
    <t>59224029R8</t>
  </si>
  <si>
    <t>dno betonové šachtové TBZ-Q.1 100/491 KOMPAKT</t>
  </si>
  <si>
    <t>2040070503</t>
  </si>
  <si>
    <t>poklop šachtový BEGU pro třídu zatížení D400 bez odvětrávání</t>
  </si>
  <si>
    <t>SO 303 - Vodovod</t>
  </si>
  <si>
    <t xml:space="preserve">    5 - Komunikace pozemní</t>
  </si>
  <si>
    <t xml:space="preserve">    9 - Ostatní konstrukce a práce, bourání</t>
  </si>
  <si>
    <t xml:space="preserve">    997 - Přesun sutě</t>
  </si>
  <si>
    <t>113107324</t>
  </si>
  <si>
    <t>Odstranění podkladu z kameniva drceného tl 400 mm strojně pl do 50 m2</t>
  </si>
  <si>
    <t>-1418455868</t>
  </si>
  <si>
    <t>113107342</t>
  </si>
  <si>
    <t>Odstranění podkladu živičného tl 100 mm strojně pl do 50 m2</t>
  </si>
  <si>
    <t>81587548</t>
  </si>
  <si>
    <t>113202111</t>
  </si>
  <si>
    <t>Vytrhání obrub krajníků obrubníků stojatých</t>
  </si>
  <si>
    <t>-1636041689</t>
  </si>
  <si>
    <t>-1833367194</t>
  </si>
  <si>
    <t>1850729306</t>
  </si>
  <si>
    <t>-407335288</t>
  </si>
  <si>
    <t>3*1,2</t>
  </si>
  <si>
    <t>1083093327</t>
  </si>
  <si>
    <t>1*1,2</t>
  </si>
  <si>
    <t>119001421</t>
  </si>
  <si>
    <t>Dočasné zajištění kabelů a kabelových tratí ze 3 volně ložených kabelů</t>
  </si>
  <si>
    <t>119126408</t>
  </si>
  <si>
    <t>5*1,2</t>
  </si>
  <si>
    <t>1435866712</t>
  </si>
  <si>
    <t>řad V:</t>
  </si>
  <si>
    <t>(252,0-19,0)*1,2*0,3</t>
  </si>
  <si>
    <t>rozšíření výkopu na nápoje, hydranty,...:</t>
  </si>
  <si>
    <t>6*1,5*1,5*0,3</t>
  </si>
  <si>
    <t>-406708151</t>
  </si>
  <si>
    <t>9*1,0*1,2*1,6</t>
  </si>
  <si>
    <t>1361188199</t>
  </si>
  <si>
    <t>252,0*1,2*1,6</t>
  </si>
  <si>
    <t>rozšíření výkopu por nápoje, hydranty,...</t>
  </si>
  <si>
    <t>8*1,5*1,5*1,8</t>
  </si>
  <si>
    <t>-((252,0-19)*1,2+6*1,5*1,5)*0,3</t>
  </si>
  <si>
    <t>odpočet odstranění povrchů:</t>
  </si>
  <si>
    <t>ŠD tl 40 cm:</t>
  </si>
  <si>
    <t>-(24,15*0,4)</t>
  </si>
  <si>
    <t>asfalt:</t>
  </si>
  <si>
    <t>-(24,15*0,12)</t>
  </si>
  <si>
    <t>415,752*0,5</t>
  </si>
  <si>
    <t>1521922759</t>
  </si>
  <si>
    <t>207,876*0,5</t>
  </si>
  <si>
    <t>1312083212</t>
  </si>
  <si>
    <t>1072391391</t>
  </si>
  <si>
    <t>1520905892</t>
  </si>
  <si>
    <t>252,0*2*1,6</t>
  </si>
  <si>
    <t>100997569</t>
  </si>
  <si>
    <t>1148350933</t>
  </si>
  <si>
    <t>415,752</t>
  </si>
  <si>
    <t>-416587899</t>
  </si>
  <si>
    <t>415,752-(260,948*0,5)</t>
  </si>
  <si>
    <t>-2075940724</t>
  </si>
  <si>
    <t>1241239061</t>
  </si>
  <si>
    <t>285,278*1,8</t>
  </si>
  <si>
    <t>853826073</t>
  </si>
  <si>
    <t>výkop rýhy - lože - obsyp vč. objemu rour - bet. podkladní bloky:</t>
  </si>
  <si>
    <t>415,752-30,24-123,984-0,58</t>
  </si>
  <si>
    <t>-160497641</t>
  </si>
  <si>
    <t>260,948*0,5*1,8</t>
  </si>
  <si>
    <t>783467582</t>
  </si>
  <si>
    <t>252,0*1,2*0,41-(((3,14159*0,11^2)/4)*252,0)</t>
  </si>
  <si>
    <t>-514131449</t>
  </si>
  <si>
    <t>121,589*2</t>
  </si>
  <si>
    <t>181301105</t>
  </si>
  <si>
    <t>Rozprostření ornice tl vrstvy do 300 mm pl do 500 m2 v rovině nebo ve svahu do 1:5</t>
  </si>
  <si>
    <t>-191796137</t>
  </si>
  <si>
    <t>87,93/0,3</t>
  </si>
  <si>
    <t>361212543</t>
  </si>
  <si>
    <t>252,0*1,2*0,1</t>
  </si>
  <si>
    <t>452313131</t>
  </si>
  <si>
    <t>Podkladní bloky z betonu prostého tř. C 12/15 otevřený výkop</t>
  </si>
  <si>
    <t>-1522205304</t>
  </si>
  <si>
    <t>452353101</t>
  </si>
  <si>
    <t>Bednění podkladních bloků otevřený výkop</t>
  </si>
  <si>
    <t>801195838</t>
  </si>
  <si>
    <t>564861111</t>
  </si>
  <si>
    <t>Podklad ze štěrkodrtě ŠD tl 200 mm</t>
  </si>
  <si>
    <t>515735065</t>
  </si>
  <si>
    <t>30,39*2</t>
  </si>
  <si>
    <t>573111112</t>
  </si>
  <si>
    <t>Postřik živičný infiltrační s posypem z asfaltu množství 1 kg/m2</t>
  </si>
  <si>
    <t>1455873022</t>
  </si>
  <si>
    <t>565145111</t>
  </si>
  <si>
    <t>Asfaltový beton vrstva podkladní ACP 16 (obalované kamenivo OKS) tl 60 mm š do 3 m</t>
  </si>
  <si>
    <t>379896881</t>
  </si>
  <si>
    <t>573211112</t>
  </si>
  <si>
    <t>Postřik živičný spojovací z asfaltu v množství 0,70 kg/m2</t>
  </si>
  <si>
    <t>-447894198</t>
  </si>
  <si>
    <t>577134111</t>
  </si>
  <si>
    <t>Asfaltový beton vrstva obrusná ACO 11 (ABS) tř. I tl 40 mm š do 3 m z nemodifikovaného asfaltu</t>
  </si>
  <si>
    <t>2016448515</t>
  </si>
  <si>
    <t>850245121</t>
  </si>
  <si>
    <t>Výřez nebo výsek na potrubí z trub litinových tlakových nebo plastických hmot DN 80</t>
  </si>
  <si>
    <t>-954933428</t>
  </si>
  <si>
    <t>850355121</t>
  </si>
  <si>
    <t>Výřez nebo výsek na potrubí z trub litinových tlakových nebo plastických hmot DN 200</t>
  </si>
  <si>
    <t>-1662685415</t>
  </si>
  <si>
    <t>857241131</t>
  </si>
  <si>
    <t>Montáž litinových tvarovek jednoosých hrdlových otevřený výkop s integrovaným těsněním DN 80</t>
  </si>
  <si>
    <t>1741472795</t>
  </si>
  <si>
    <t>55253745</t>
  </si>
  <si>
    <t>Spojka DN 80 - jištěná proti posunu, hrdlo/hrdlo</t>
  </si>
  <si>
    <t>577759569</t>
  </si>
  <si>
    <t>857351131</t>
  </si>
  <si>
    <t>Montáž litinových tvarovek jednoosých hrdlových otevřený výkop s integrovaným těsněním DN 200</t>
  </si>
  <si>
    <t>195526185</t>
  </si>
  <si>
    <t>55253745R</t>
  </si>
  <si>
    <t>Spojka DN 200 - jištěná proti posunu, hrdlo/příruba</t>
  </si>
  <si>
    <t>783506398</t>
  </si>
  <si>
    <t>857242122</t>
  </si>
  <si>
    <t>Montáž litinových tvarovek jednoosých přírubových otevřený výkop DN 80</t>
  </si>
  <si>
    <t>1534821256</t>
  </si>
  <si>
    <t>55254047</t>
  </si>
  <si>
    <t>koleno 90° s patkou přírubové litinové vodovodní N-kus PN 10/40 DN 80</t>
  </si>
  <si>
    <t>885792023</t>
  </si>
  <si>
    <t>857262122</t>
  </si>
  <si>
    <t>Montáž litinových tvarovek jednoosých přírubových otevřený výkop DN 100</t>
  </si>
  <si>
    <t>-224964332</t>
  </si>
  <si>
    <t>55253746</t>
  </si>
  <si>
    <t>Redukce litinová přírubová 100/80</t>
  </si>
  <si>
    <t>-320407857</t>
  </si>
  <si>
    <t>857352122</t>
  </si>
  <si>
    <t>Montáž litinových tvarovek jednoosých přírubových otevřený výkop DN 200</t>
  </si>
  <si>
    <t>-765029500</t>
  </si>
  <si>
    <t>5525374R</t>
  </si>
  <si>
    <t>Redukce litinová přírubová 200/100</t>
  </si>
  <si>
    <t>1442453986</t>
  </si>
  <si>
    <t>857264122</t>
  </si>
  <si>
    <t>Montáž litinových tvarovek odbočných přírubových otevřený výkop DN 100</t>
  </si>
  <si>
    <t>-618328649</t>
  </si>
  <si>
    <t>55253516</t>
  </si>
  <si>
    <t>tvarovka přírubová litinová vodovodní s přírubovou odbočkou PN 10/16 T-kus DN 100/100</t>
  </si>
  <si>
    <t>-1716198897</t>
  </si>
  <si>
    <t>55253515</t>
  </si>
  <si>
    <t>tvarovka přírubová litinová s přírubovou odbočkou,práškový epoxid tl250µm T-kus DN 100/80mm</t>
  </si>
  <si>
    <t>220377767</t>
  </si>
  <si>
    <t>857354122</t>
  </si>
  <si>
    <t>Montáž litinových tvarovek odbočných přírubových otevřený výkop DN 200</t>
  </si>
  <si>
    <t>643800421</t>
  </si>
  <si>
    <t>55253536</t>
  </si>
  <si>
    <t>tvarovka přírubová litinová vodovodní s přírubovou odbočkou PN 10 T-kus DN 200/200</t>
  </si>
  <si>
    <t>1214081050</t>
  </si>
  <si>
    <t>871251211</t>
  </si>
  <si>
    <t>Montáž potrubí z PE100 SDR 11 otevřený výkop svařovaných elektrotvarovkou D 110 x 10,0 mm</t>
  </si>
  <si>
    <t>21783893</t>
  </si>
  <si>
    <t>28613601</t>
  </si>
  <si>
    <t>potrubí dvouvrstvé PE100 s 10% signalizační vrstvou SDR 11 110x10,0 dl 12m</t>
  </si>
  <si>
    <t>2075306529</t>
  </si>
  <si>
    <t>877241101</t>
  </si>
  <si>
    <t>Montáž elektrotvarovek na vodovodním potrubí z PE trub d 90</t>
  </si>
  <si>
    <t>-1593903838</t>
  </si>
  <si>
    <t>28615974</t>
  </si>
  <si>
    <t>elektrospojka SDR 11 PE 100 PN 16 d 90</t>
  </si>
  <si>
    <t>-2145210003</t>
  </si>
  <si>
    <t>28654368.1</t>
  </si>
  <si>
    <t>příruba volná k lemovému nákružku z polypropylénu 90</t>
  </si>
  <si>
    <t>228788949</t>
  </si>
  <si>
    <t>FF485527W.1</t>
  </si>
  <si>
    <t>Lemový nákružek PE100 SDR11 d90</t>
  </si>
  <si>
    <t>ks</t>
  </si>
  <si>
    <t>-1264155527</t>
  </si>
  <si>
    <t>877261101</t>
  </si>
  <si>
    <t>Montáž elektrotvarovek na vodovodním potrubí z PE trub d 110</t>
  </si>
  <si>
    <t>1953457008</t>
  </si>
  <si>
    <t>28615975</t>
  </si>
  <si>
    <t>elektrospojka SDR 11 PE 100 PN 16 d 110</t>
  </si>
  <si>
    <t>-195008884</t>
  </si>
  <si>
    <t>28654368</t>
  </si>
  <si>
    <t>příruba volná k lemovému nákružku z polypropylénu 110</t>
  </si>
  <si>
    <t>2117807524</t>
  </si>
  <si>
    <t>FF485527W</t>
  </si>
  <si>
    <t>Lemový nákružek PE100 SDR11 d110</t>
  </si>
  <si>
    <t>254657163</t>
  </si>
  <si>
    <t>877261110</t>
  </si>
  <si>
    <t>Montáž elektrokolen na vodovodním potrubí z PE trub d 110</t>
  </si>
  <si>
    <t>969602934</t>
  </si>
  <si>
    <t>28614937</t>
  </si>
  <si>
    <t>elektrokoleno 45° PE 100 PN 16 d 110</t>
  </si>
  <si>
    <t>1527123495</t>
  </si>
  <si>
    <t>877261110R</t>
  </si>
  <si>
    <t>Montáž oblouku na vodovodním potrubí z PE trub d 90</t>
  </si>
  <si>
    <t>676989315</t>
  </si>
  <si>
    <t>28614948R4</t>
  </si>
  <si>
    <t>oblouk 22° PE d 90</t>
  </si>
  <si>
    <t>932042062</t>
  </si>
  <si>
    <t>877261110R2</t>
  </si>
  <si>
    <t>Montáž kolen na vodovodním potrubí z PE trub d 110</t>
  </si>
  <si>
    <t>-718935584</t>
  </si>
  <si>
    <t>28614948R5</t>
  </si>
  <si>
    <t>koleno 15° PE d 110</t>
  </si>
  <si>
    <t>-1466215714</t>
  </si>
  <si>
    <t>891241112</t>
  </si>
  <si>
    <t>Montáž vodovodních šoupátek otevřený výkop DN 80</t>
  </si>
  <si>
    <t>-2016221053</t>
  </si>
  <si>
    <t>42221303</t>
  </si>
  <si>
    <t>šoupátko pitná voda, DN 80</t>
  </si>
  <si>
    <t>2022012375</t>
  </si>
  <si>
    <t>891247111</t>
  </si>
  <si>
    <t>Montáž hydrantů podzemních DN 80</t>
  </si>
  <si>
    <t>-1002503096</t>
  </si>
  <si>
    <t>42273590</t>
  </si>
  <si>
    <t>hydrant podzemní DN80</t>
  </si>
  <si>
    <t>151522206</t>
  </si>
  <si>
    <t>891261112</t>
  </si>
  <si>
    <t>Montáž vodovodních šoupátek otevřený výkop DN 100</t>
  </si>
  <si>
    <t>-1233154366</t>
  </si>
  <si>
    <t>72</t>
  </si>
  <si>
    <t>42221304</t>
  </si>
  <si>
    <t>šoupátko pitná voda, DN 100</t>
  </si>
  <si>
    <t>-1047346577</t>
  </si>
  <si>
    <t>73</t>
  </si>
  <si>
    <t>892271111</t>
  </si>
  <si>
    <t>Tlaková zkouška vodou potrubí DN 100 nebo 125</t>
  </si>
  <si>
    <t>67277349</t>
  </si>
  <si>
    <t>74</t>
  </si>
  <si>
    <t>892273122</t>
  </si>
  <si>
    <t>Proplach a dezinfekce vodovodního potrubí DN od 80 do 125</t>
  </si>
  <si>
    <t>1769218825</t>
  </si>
  <si>
    <t>75</t>
  </si>
  <si>
    <t>892372111</t>
  </si>
  <si>
    <t>Zabezpečení konců potrubí DN do 300 při tlakových zkouškách vodou</t>
  </si>
  <si>
    <t>-146920714</t>
  </si>
  <si>
    <t>76</t>
  </si>
  <si>
    <t>899401112</t>
  </si>
  <si>
    <t>Osazení poklopů litinových šoupátkových</t>
  </si>
  <si>
    <t>-1689603118</t>
  </si>
  <si>
    <t>77</t>
  </si>
  <si>
    <t>42291352</t>
  </si>
  <si>
    <t>poklop litinový - šoupátkový</t>
  </si>
  <si>
    <t>1744769906</t>
  </si>
  <si>
    <t>78</t>
  </si>
  <si>
    <t>562306362</t>
  </si>
  <si>
    <t>deska podkladová uličního poklopu šoupatového</t>
  </si>
  <si>
    <t>-2007603142</t>
  </si>
  <si>
    <t>79</t>
  </si>
  <si>
    <t>42291073</t>
  </si>
  <si>
    <t>souprava zemní pro šoupátka DN 65-80mm Rd 1,5 m</t>
  </si>
  <si>
    <t>-1078587007</t>
  </si>
  <si>
    <t>80</t>
  </si>
  <si>
    <t>42291074</t>
  </si>
  <si>
    <t>souprava zemní pro šoupátka DN 100-150mm Rd 1,5 m</t>
  </si>
  <si>
    <t>-588242725</t>
  </si>
  <si>
    <t>81</t>
  </si>
  <si>
    <t>899401113</t>
  </si>
  <si>
    <t>Osazení poklopů litinových hydrantových</t>
  </si>
  <si>
    <t>-265639636</t>
  </si>
  <si>
    <t>82</t>
  </si>
  <si>
    <t>42291452</t>
  </si>
  <si>
    <t>poklop litinový - hydrantový DN 80</t>
  </si>
  <si>
    <t>1292220275</t>
  </si>
  <si>
    <t>83</t>
  </si>
  <si>
    <t>56230638</t>
  </si>
  <si>
    <t>deska podkladová uličního poklopu hydrantového</t>
  </si>
  <si>
    <t>337495486</t>
  </si>
  <si>
    <t>84</t>
  </si>
  <si>
    <t>899713111</t>
  </si>
  <si>
    <t>Orientační tabulky na sloupku betonovém nebo ocelovém, vč. sloupku</t>
  </si>
  <si>
    <t>-1319962967</t>
  </si>
  <si>
    <t>85</t>
  </si>
  <si>
    <t>899721111</t>
  </si>
  <si>
    <t>Signalizační vodič DN do 150 mm na potrubí PVC</t>
  </si>
  <si>
    <t>1110356017</t>
  </si>
  <si>
    <t>86</t>
  </si>
  <si>
    <t>899722112</t>
  </si>
  <si>
    <t>Krytí potrubí z plastů výstražnou fólií z PVC 25 cm</t>
  </si>
  <si>
    <t>2090810561</t>
  </si>
  <si>
    <t>87</t>
  </si>
  <si>
    <t>916231213</t>
  </si>
  <si>
    <t>Osazení chodníkového obrubníku betonového stojatého s boční opěrou do lože z betonu prostého</t>
  </si>
  <si>
    <t>-1442213774</t>
  </si>
  <si>
    <t>88</t>
  </si>
  <si>
    <t>59217017</t>
  </si>
  <si>
    <t>obrubník betonový chodníkový 100x10x25 cm</t>
  </si>
  <si>
    <t>-1015716067</t>
  </si>
  <si>
    <t>89</t>
  </si>
  <si>
    <t>919122100</t>
  </si>
  <si>
    <t>Těsnění spár zálivkou asfaltovou za tepla</t>
  </si>
  <si>
    <t>1027722031</t>
  </si>
  <si>
    <t>90</t>
  </si>
  <si>
    <t>919735113</t>
  </si>
  <si>
    <t>Řezání stávajícího živičného krytu hl do 150 mm</t>
  </si>
  <si>
    <t>582602091</t>
  </si>
  <si>
    <t>91</t>
  </si>
  <si>
    <t>997013501</t>
  </si>
  <si>
    <t>Odvoz suti a vybouraných hmot na skládku nebo meziskládku do 1 km se složením</t>
  </si>
  <si>
    <t>1160068822</t>
  </si>
  <si>
    <t>92</t>
  </si>
  <si>
    <t>997013509</t>
  </si>
  <si>
    <t>Příplatek k odvozu suti a vybouraných hmot na skládku ZKD 1 km přes 1 km</t>
  </si>
  <si>
    <t>-1131956417</t>
  </si>
  <si>
    <t>93</t>
  </si>
  <si>
    <t>997221611</t>
  </si>
  <si>
    <t>Nakládání suti na dopravní prostředky pro vodorovnou dopravu</t>
  </si>
  <si>
    <t>841009364</t>
  </si>
  <si>
    <t>94</t>
  </si>
  <si>
    <t>997223845</t>
  </si>
  <si>
    <t>Poplatek za uložení na skládce (skládkovné) odpadu asfaltového</t>
  </si>
  <si>
    <t>-1118904316</t>
  </si>
  <si>
    <t>95</t>
  </si>
  <si>
    <t>997223855</t>
  </si>
  <si>
    <t>Poplatek za uložení na skládce (skládkovné) kameniva</t>
  </si>
  <si>
    <t>-88109593</t>
  </si>
  <si>
    <t>96</t>
  </si>
  <si>
    <t>997013801</t>
  </si>
  <si>
    <t>Poplatek za uložení na skládce (skládkovné) odpadu betonového</t>
  </si>
  <si>
    <t>2074704642</t>
  </si>
  <si>
    <t>97</t>
  </si>
  <si>
    <t>1287977843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</si>
  <si>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</si>
  <si>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</si>
  <si>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</si>
  <si>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</si>
  <si>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</si>
  <si>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011002000</t>
  </si>
  <si>
    <t>Vytyčení stávajících inženýrských sítí</t>
  </si>
  <si>
    <t>…</t>
  </si>
  <si>
    <t>1024</t>
  </si>
  <si>
    <t>5360919</t>
  </si>
  <si>
    <t>011314000</t>
  </si>
  <si>
    <t>Archeologický dohled</t>
  </si>
  <si>
    <t>91803006</t>
  </si>
  <si>
    <t>011503000</t>
  </si>
  <si>
    <t>Pasportizace území stavby a jejího okolí</t>
  </si>
  <si>
    <t>-1095711662</t>
  </si>
  <si>
    <t>012103000</t>
  </si>
  <si>
    <t>Geodetické práce před výstavbou</t>
  </si>
  <si>
    <t>-1219084085</t>
  </si>
  <si>
    <t>012303000</t>
  </si>
  <si>
    <t>Geodetické práce po výstavbě</t>
  </si>
  <si>
    <t>-1627255055</t>
  </si>
  <si>
    <t>013254000</t>
  </si>
  <si>
    <t>Dokumentace skutečného provedení stavby</t>
  </si>
  <si>
    <t>1293971656</t>
  </si>
  <si>
    <t>030001000</t>
  </si>
  <si>
    <t>-1096689162</t>
  </si>
  <si>
    <t>045002000</t>
  </si>
  <si>
    <t>Kompletační a koordinační činnost</t>
  </si>
  <si>
    <t>1002855138</t>
  </si>
  <si>
    <t>071103000</t>
  </si>
  <si>
    <t>Součinnost s provozovatelem sítí</t>
  </si>
  <si>
    <t>-769588280</t>
  </si>
  <si>
    <t>071103001</t>
  </si>
  <si>
    <t>Doplnění provozního řádu vodovodu a kanalizace</t>
  </si>
  <si>
    <t>866964892</t>
  </si>
  <si>
    <t>071103002</t>
  </si>
  <si>
    <t>Doplnění kanalizačního řádu</t>
  </si>
  <si>
    <t>-944264985</t>
  </si>
  <si>
    <t>071103003</t>
  </si>
  <si>
    <t>Akreditovaný odběr a rozbor vzorku vody</t>
  </si>
  <si>
    <t>177763450</t>
  </si>
  <si>
    <t>Celkové náklady za stavbu</t>
  </si>
  <si>
    <t>Dodávka a montáž retenční nádrže, vč. 2 ks kontrolních šachet - specifikace výkres č. DSO301-01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</si>
</sst>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6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5"/>
  <sheetViews>
    <sheetView showGridLines="0" workbookViewId="0">
      <pane ySplit="1" topLeftCell="A75" activePane="bottomLeft" state="frozen"/>
      <selection pane="bottomLeft" activeCell="AN95" sqref="AN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R2" s="180" t="s">
        <v>8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191" t="s">
        <v>12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26"/>
      <c r="AS4" s="20" t="s">
        <v>13</v>
      </c>
      <c r="BE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11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8"/>
      <c r="AQ5" s="26"/>
      <c r="BE5" s="209" t="s">
        <v>17</v>
      </c>
      <c r="BS5" s="21" t="s">
        <v>9</v>
      </c>
    </row>
    <row r="6" spans="1:73" ht="36.950000000000003" customHeight="1">
      <c r="B6" s="25"/>
      <c r="C6" s="28"/>
      <c r="D6" s="31" t="s">
        <v>18</v>
      </c>
      <c r="E6" s="28"/>
      <c r="F6" s="28"/>
      <c r="G6" s="28"/>
      <c r="H6" s="28"/>
      <c r="I6" s="28"/>
      <c r="J6" s="28"/>
      <c r="K6" s="213" t="s">
        <v>19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8"/>
      <c r="AQ6" s="26"/>
      <c r="BE6" s="210"/>
      <c r="BS6" s="21" t="s">
        <v>9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21</v>
      </c>
      <c r="AL7" s="28"/>
      <c r="AM7" s="28"/>
      <c r="AN7" s="30" t="s">
        <v>5</v>
      </c>
      <c r="AO7" s="28"/>
      <c r="AP7" s="28"/>
      <c r="AQ7" s="26"/>
      <c r="BE7" s="210"/>
      <c r="BS7" s="21" t="s">
        <v>9</v>
      </c>
    </row>
    <row r="8" spans="1:73" ht="14.45" customHeight="1">
      <c r="B8" s="25"/>
      <c r="C8" s="28"/>
      <c r="D8" s="32" t="s">
        <v>22</v>
      </c>
      <c r="E8" s="28"/>
      <c r="F8" s="28"/>
      <c r="G8" s="28"/>
      <c r="H8" s="28"/>
      <c r="I8" s="28"/>
      <c r="J8" s="28"/>
      <c r="K8" s="30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24</v>
      </c>
      <c r="AL8" s="28"/>
      <c r="AM8" s="28"/>
      <c r="AN8" s="33"/>
      <c r="AO8" s="28"/>
      <c r="AP8" s="28"/>
      <c r="AQ8" s="26"/>
      <c r="BE8" s="210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10"/>
      <c r="BS9" s="21" t="s">
        <v>9</v>
      </c>
    </row>
    <row r="10" spans="1:73" ht="14.45" customHeight="1">
      <c r="B10" s="25"/>
      <c r="C10" s="28"/>
      <c r="D10" s="32" t="s">
        <v>25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26</v>
      </c>
      <c r="AL10" s="28"/>
      <c r="AM10" s="28"/>
      <c r="AN10" s="30"/>
      <c r="AO10" s="28"/>
      <c r="AP10" s="28"/>
      <c r="AQ10" s="26"/>
      <c r="BE10" s="210"/>
      <c r="BS10" s="21" t="s">
        <v>9</v>
      </c>
    </row>
    <row r="11" spans="1:73" ht="18.399999999999999" customHeight="1">
      <c r="B11" s="25"/>
      <c r="C11" s="28"/>
      <c r="D11" s="28"/>
      <c r="E11" s="30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27</v>
      </c>
      <c r="AL11" s="28"/>
      <c r="AM11" s="28"/>
      <c r="AN11" s="30"/>
      <c r="AO11" s="28"/>
      <c r="AP11" s="28"/>
      <c r="AQ11" s="26"/>
      <c r="BE11" s="210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10"/>
      <c r="BS12" s="21" t="s">
        <v>9</v>
      </c>
    </row>
    <row r="13" spans="1:73" ht="14.45" customHeight="1">
      <c r="B13" s="25"/>
      <c r="C13" s="28"/>
      <c r="D13" s="32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26</v>
      </c>
      <c r="AL13" s="28"/>
      <c r="AM13" s="28"/>
      <c r="AN13" s="34"/>
      <c r="AO13" s="28"/>
      <c r="AP13" s="28"/>
      <c r="AQ13" s="26"/>
      <c r="BE13" s="210"/>
      <c r="BS13" s="21" t="s">
        <v>9</v>
      </c>
    </row>
    <row r="14" spans="1:73" ht="15">
      <c r="B14" s="25"/>
      <c r="C14" s="28"/>
      <c r="D14" s="28"/>
      <c r="E14" s="214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32" t="s">
        <v>27</v>
      </c>
      <c r="AL14" s="28"/>
      <c r="AM14" s="28"/>
      <c r="AN14" s="34"/>
      <c r="AO14" s="28"/>
      <c r="AP14" s="28"/>
      <c r="AQ14" s="26"/>
      <c r="BE14" s="210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10"/>
      <c r="BS15" s="21" t="s">
        <v>6</v>
      </c>
    </row>
    <row r="16" spans="1:73" ht="14.45" customHeight="1">
      <c r="B16" s="25"/>
      <c r="C16" s="28"/>
      <c r="D16" s="32" t="s">
        <v>29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26</v>
      </c>
      <c r="AL16" s="28"/>
      <c r="AM16" s="28"/>
      <c r="AN16" s="30" t="s">
        <v>5</v>
      </c>
      <c r="AO16" s="28"/>
      <c r="AP16" s="28"/>
      <c r="AQ16" s="26"/>
      <c r="BE16" s="210"/>
      <c r="BS16" s="21" t="s">
        <v>6</v>
      </c>
    </row>
    <row r="17" spans="2:71" ht="18.399999999999999" customHeight="1">
      <c r="B17" s="25"/>
      <c r="C17" s="28"/>
      <c r="D17" s="28"/>
      <c r="E17" s="30" t="s">
        <v>23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27</v>
      </c>
      <c r="AL17" s="28"/>
      <c r="AM17" s="28"/>
      <c r="AN17" s="30" t="s">
        <v>5</v>
      </c>
      <c r="AO17" s="28"/>
      <c r="AP17" s="28"/>
      <c r="AQ17" s="26"/>
      <c r="BE17" s="210"/>
      <c r="BS17" s="21" t="s">
        <v>30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10"/>
      <c r="BS18" s="21" t="s">
        <v>9</v>
      </c>
    </row>
    <row r="19" spans="2:71" ht="14.45" customHeight="1">
      <c r="B19" s="25"/>
      <c r="C19" s="28"/>
      <c r="D19" s="32" t="s">
        <v>31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26</v>
      </c>
      <c r="AL19" s="28"/>
      <c r="AM19" s="28"/>
      <c r="AN19" s="30" t="s">
        <v>5</v>
      </c>
      <c r="AO19" s="28"/>
      <c r="AP19" s="28"/>
      <c r="AQ19" s="26"/>
      <c r="BE19" s="210"/>
      <c r="BS19" s="21" t="s">
        <v>9</v>
      </c>
    </row>
    <row r="20" spans="2:71" ht="18.399999999999999" customHeight="1">
      <c r="B20" s="25"/>
      <c r="C20" s="28"/>
      <c r="D20" s="28"/>
      <c r="E20" s="30" t="s">
        <v>23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27</v>
      </c>
      <c r="AL20" s="28"/>
      <c r="AM20" s="28"/>
      <c r="AN20" s="30" t="s">
        <v>5</v>
      </c>
      <c r="AO20" s="28"/>
      <c r="AP20" s="28"/>
      <c r="AQ20" s="26"/>
      <c r="BE20" s="210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10"/>
    </row>
    <row r="22" spans="2:71" ht="15">
      <c r="B22" s="25"/>
      <c r="C22" s="28"/>
      <c r="D22" s="32" t="s">
        <v>32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10"/>
    </row>
    <row r="23" spans="2:71" ht="16.5" customHeight="1">
      <c r="B23" s="25"/>
      <c r="C23" s="28"/>
      <c r="D23" s="28"/>
      <c r="E23" s="216" t="s">
        <v>5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8"/>
      <c r="AP23" s="28"/>
      <c r="AQ23" s="26"/>
      <c r="BE23" s="210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10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10"/>
    </row>
    <row r="26" spans="2:71" ht="14.45" customHeight="1">
      <c r="B26" s="25"/>
      <c r="C26" s="28"/>
      <c r="D26" s="36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7">
        <f>ROUND(AG87,2)</f>
        <v>0</v>
      </c>
      <c r="AL26" s="212"/>
      <c r="AM26" s="212"/>
      <c r="AN26" s="212"/>
      <c r="AO26" s="212"/>
      <c r="AP26" s="28"/>
      <c r="AQ26" s="26"/>
      <c r="BE26" s="210"/>
    </row>
    <row r="27" spans="2:71" ht="14.45" customHeight="1">
      <c r="B27" s="25"/>
      <c r="C27" s="28"/>
      <c r="D27" s="3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7"/>
      <c r="AL27" s="217"/>
      <c r="AM27" s="217"/>
      <c r="AN27" s="217"/>
      <c r="AO27" s="217"/>
      <c r="AP27" s="28"/>
      <c r="AQ27" s="26"/>
      <c r="BE27" s="210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10"/>
    </row>
    <row r="29" spans="2:71" s="1" customFormat="1" ht="25.9" customHeight="1">
      <c r="B29" s="37"/>
      <c r="C29" s="38"/>
      <c r="D29" s="40" t="s">
        <v>34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8">
        <f>ROUND(AK26+AK27,2)</f>
        <v>0</v>
      </c>
      <c r="AL29" s="219"/>
      <c r="AM29" s="219"/>
      <c r="AN29" s="219"/>
      <c r="AO29" s="219"/>
      <c r="AP29" s="38"/>
      <c r="AQ29" s="39"/>
      <c r="BE29" s="210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10"/>
    </row>
    <row r="31" spans="2:71" s="2" customFormat="1" ht="14.45" customHeight="1">
      <c r="B31" s="42"/>
      <c r="C31" s="43"/>
      <c r="D31" s="44" t="s">
        <v>35</v>
      </c>
      <c r="E31" s="43"/>
      <c r="F31" s="44" t="s">
        <v>36</v>
      </c>
      <c r="G31" s="43"/>
      <c r="H31" s="43"/>
      <c r="I31" s="43"/>
      <c r="J31" s="43"/>
      <c r="K31" s="43"/>
      <c r="L31" s="200">
        <v>0.21</v>
      </c>
      <c r="M31" s="201"/>
      <c r="N31" s="201"/>
      <c r="O31" s="201"/>
      <c r="P31" s="43"/>
      <c r="Q31" s="43"/>
      <c r="R31" s="43"/>
      <c r="S31" s="43"/>
      <c r="T31" s="46" t="s">
        <v>37</v>
      </c>
      <c r="U31" s="43"/>
      <c r="V31" s="43"/>
      <c r="W31" s="202">
        <f>ROUND(AZ87+SUM(CD93:CD93),2)</f>
        <v>0</v>
      </c>
      <c r="X31" s="201"/>
      <c r="Y31" s="201"/>
      <c r="Z31" s="201"/>
      <c r="AA31" s="201"/>
      <c r="AB31" s="201"/>
      <c r="AC31" s="201"/>
      <c r="AD31" s="201"/>
      <c r="AE31" s="201"/>
      <c r="AF31" s="43"/>
      <c r="AG31" s="43"/>
      <c r="AH31" s="43"/>
      <c r="AI31" s="43"/>
      <c r="AJ31" s="43"/>
      <c r="AK31" s="202">
        <f>ROUND(AV87+SUM(BY93:BY93),2)</f>
        <v>0</v>
      </c>
      <c r="AL31" s="201"/>
      <c r="AM31" s="201"/>
      <c r="AN31" s="201"/>
      <c r="AO31" s="201"/>
      <c r="AP31" s="43"/>
      <c r="AQ31" s="47"/>
      <c r="BE31" s="210"/>
    </row>
    <row r="32" spans="2:71" s="2" customFormat="1" ht="14.45" customHeight="1">
      <c r="B32" s="42"/>
      <c r="C32" s="43"/>
      <c r="D32" s="43"/>
      <c r="E32" s="43"/>
      <c r="F32" s="44" t="s">
        <v>38</v>
      </c>
      <c r="G32" s="43"/>
      <c r="H32" s="43"/>
      <c r="I32" s="43"/>
      <c r="J32" s="43"/>
      <c r="K32" s="43"/>
      <c r="L32" s="200">
        <v>0.15</v>
      </c>
      <c r="M32" s="201"/>
      <c r="N32" s="201"/>
      <c r="O32" s="201"/>
      <c r="P32" s="43"/>
      <c r="Q32" s="43"/>
      <c r="R32" s="43"/>
      <c r="S32" s="43"/>
      <c r="T32" s="46" t="s">
        <v>37</v>
      </c>
      <c r="U32" s="43"/>
      <c r="V32" s="43"/>
      <c r="W32" s="202">
        <f>ROUND(BA87+SUM(CE93:CE93),2)</f>
        <v>0</v>
      </c>
      <c r="X32" s="201"/>
      <c r="Y32" s="201"/>
      <c r="Z32" s="201"/>
      <c r="AA32" s="201"/>
      <c r="AB32" s="201"/>
      <c r="AC32" s="201"/>
      <c r="AD32" s="201"/>
      <c r="AE32" s="201"/>
      <c r="AF32" s="43"/>
      <c r="AG32" s="43"/>
      <c r="AH32" s="43"/>
      <c r="AI32" s="43"/>
      <c r="AJ32" s="43"/>
      <c r="AK32" s="202">
        <f>ROUND(AW87+SUM(BZ93:BZ93),2)</f>
        <v>0</v>
      </c>
      <c r="AL32" s="201"/>
      <c r="AM32" s="201"/>
      <c r="AN32" s="201"/>
      <c r="AO32" s="201"/>
      <c r="AP32" s="43"/>
      <c r="AQ32" s="47"/>
      <c r="BE32" s="210"/>
    </row>
    <row r="33" spans="2:57" s="2" customFormat="1" ht="14.45" hidden="1" customHeight="1">
      <c r="B33" s="42"/>
      <c r="C33" s="43"/>
      <c r="D33" s="43"/>
      <c r="E33" s="43"/>
      <c r="F33" s="44" t="s">
        <v>39</v>
      </c>
      <c r="G33" s="43"/>
      <c r="H33" s="43"/>
      <c r="I33" s="43"/>
      <c r="J33" s="43"/>
      <c r="K33" s="43"/>
      <c r="L33" s="200">
        <v>0.21</v>
      </c>
      <c r="M33" s="201"/>
      <c r="N33" s="201"/>
      <c r="O33" s="201"/>
      <c r="P33" s="43"/>
      <c r="Q33" s="43"/>
      <c r="R33" s="43"/>
      <c r="S33" s="43"/>
      <c r="T33" s="46" t="s">
        <v>37</v>
      </c>
      <c r="U33" s="43"/>
      <c r="V33" s="43"/>
      <c r="W33" s="202">
        <f>ROUND(BB87+SUM(CF93:CF93),2)</f>
        <v>0</v>
      </c>
      <c r="X33" s="201"/>
      <c r="Y33" s="201"/>
      <c r="Z33" s="201"/>
      <c r="AA33" s="201"/>
      <c r="AB33" s="201"/>
      <c r="AC33" s="201"/>
      <c r="AD33" s="201"/>
      <c r="AE33" s="201"/>
      <c r="AF33" s="43"/>
      <c r="AG33" s="43"/>
      <c r="AH33" s="43"/>
      <c r="AI33" s="43"/>
      <c r="AJ33" s="43"/>
      <c r="AK33" s="202">
        <v>0</v>
      </c>
      <c r="AL33" s="201"/>
      <c r="AM33" s="201"/>
      <c r="AN33" s="201"/>
      <c r="AO33" s="201"/>
      <c r="AP33" s="43"/>
      <c r="AQ33" s="47"/>
      <c r="BE33" s="210"/>
    </row>
    <row r="34" spans="2:57" s="2" customFormat="1" ht="14.45" hidden="1" customHeight="1">
      <c r="B34" s="42"/>
      <c r="C34" s="43"/>
      <c r="D34" s="43"/>
      <c r="E34" s="43"/>
      <c r="F34" s="44" t="s">
        <v>40</v>
      </c>
      <c r="G34" s="43"/>
      <c r="H34" s="43"/>
      <c r="I34" s="43"/>
      <c r="J34" s="43"/>
      <c r="K34" s="43"/>
      <c r="L34" s="200">
        <v>0.15</v>
      </c>
      <c r="M34" s="201"/>
      <c r="N34" s="201"/>
      <c r="O34" s="201"/>
      <c r="P34" s="43"/>
      <c r="Q34" s="43"/>
      <c r="R34" s="43"/>
      <c r="S34" s="43"/>
      <c r="T34" s="46" t="s">
        <v>37</v>
      </c>
      <c r="U34" s="43"/>
      <c r="V34" s="43"/>
      <c r="W34" s="202">
        <f>ROUND(BC87+SUM(CG93:CG93),2)</f>
        <v>0</v>
      </c>
      <c r="X34" s="201"/>
      <c r="Y34" s="201"/>
      <c r="Z34" s="201"/>
      <c r="AA34" s="201"/>
      <c r="AB34" s="201"/>
      <c r="AC34" s="201"/>
      <c r="AD34" s="201"/>
      <c r="AE34" s="201"/>
      <c r="AF34" s="43"/>
      <c r="AG34" s="43"/>
      <c r="AH34" s="43"/>
      <c r="AI34" s="43"/>
      <c r="AJ34" s="43"/>
      <c r="AK34" s="202">
        <v>0</v>
      </c>
      <c r="AL34" s="201"/>
      <c r="AM34" s="201"/>
      <c r="AN34" s="201"/>
      <c r="AO34" s="201"/>
      <c r="AP34" s="43"/>
      <c r="AQ34" s="47"/>
      <c r="BE34" s="210"/>
    </row>
    <row r="35" spans="2:57" s="2" customFormat="1" ht="14.45" hidden="1" customHeight="1">
      <c r="B35" s="42"/>
      <c r="C35" s="43"/>
      <c r="D35" s="43"/>
      <c r="E35" s="43"/>
      <c r="F35" s="44" t="s">
        <v>41</v>
      </c>
      <c r="G35" s="43"/>
      <c r="H35" s="43"/>
      <c r="I35" s="43"/>
      <c r="J35" s="43"/>
      <c r="K35" s="43"/>
      <c r="L35" s="200">
        <v>0</v>
      </c>
      <c r="M35" s="201"/>
      <c r="N35" s="201"/>
      <c r="O35" s="201"/>
      <c r="P35" s="43"/>
      <c r="Q35" s="43"/>
      <c r="R35" s="43"/>
      <c r="S35" s="43"/>
      <c r="T35" s="46" t="s">
        <v>37</v>
      </c>
      <c r="U35" s="43"/>
      <c r="V35" s="43"/>
      <c r="W35" s="202">
        <f>ROUND(BD87+SUM(CH93:CH93),2)</f>
        <v>0</v>
      </c>
      <c r="X35" s="201"/>
      <c r="Y35" s="201"/>
      <c r="Z35" s="201"/>
      <c r="AA35" s="201"/>
      <c r="AB35" s="201"/>
      <c r="AC35" s="201"/>
      <c r="AD35" s="201"/>
      <c r="AE35" s="201"/>
      <c r="AF35" s="43"/>
      <c r="AG35" s="43"/>
      <c r="AH35" s="43"/>
      <c r="AI35" s="43"/>
      <c r="AJ35" s="43"/>
      <c r="AK35" s="202">
        <v>0</v>
      </c>
      <c r="AL35" s="201"/>
      <c r="AM35" s="201"/>
      <c r="AN35" s="201"/>
      <c r="AO35" s="201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42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43</v>
      </c>
      <c r="U37" s="50"/>
      <c r="V37" s="50"/>
      <c r="W37" s="50"/>
      <c r="X37" s="203" t="s">
        <v>44</v>
      </c>
      <c r="Y37" s="204"/>
      <c r="Z37" s="204"/>
      <c r="AA37" s="204"/>
      <c r="AB37" s="204"/>
      <c r="AC37" s="50"/>
      <c r="AD37" s="50"/>
      <c r="AE37" s="50"/>
      <c r="AF37" s="50"/>
      <c r="AG37" s="50"/>
      <c r="AH37" s="50"/>
      <c r="AI37" s="50"/>
      <c r="AJ37" s="50"/>
      <c r="AK37" s="205">
        <f>SUM(AK29:AK35)</f>
        <v>0</v>
      </c>
      <c r="AL37" s="204"/>
      <c r="AM37" s="204"/>
      <c r="AN37" s="204"/>
      <c r="AO37" s="206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 ht="15">
      <c r="B49" s="37"/>
      <c r="C49" s="38"/>
      <c r="D49" s="52" t="s">
        <v>45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46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 ht="15">
      <c r="B58" s="37"/>
      <c r="C58" s="38"/>
      <c r="D58" s="57" t="s">
        <v>47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48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47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48</v>
      </c>
      <c r="AN58" s="58"/>
      <c r="AO58" s="60"/>
      <c r="AP58" s="38"/>
      <c r="AQ58" s="39"/>
    </row>
    <row r="59" spans="2:43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 ht="15">
      <c r="B60" s="37"/>
      <c r="C60" s="38"/>
      <c r="D60" s="52" t="s">
        <v>49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50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 ht="15">
      <c r="B69" s="37"/>
      <c r="C69" s="38"/>
      <c r="D69" s="57" t="s">
        <v>47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48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47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48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191" t="s">
        <v>51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  <c r="AB76" s="192"/>
      <c r="AC76" s="192"/>
      <c r="AD76" s="192"/>
      <c r="AE76" s="192"/>
      <c r="AF76" s="192"/>
      <c r="AG76" s="192"/>
      <c r="AH76" s="192"/>
      <c r="AI76" s="192"/>
      <c r="AJ76" s="192"/>
      <c r="AK76" s="192"/>
      <c r="AL76" s="192"/>
      <c r="AM76" s="192"/>
      <c r="AN76" s="192"/>
      <c r="AO76" s="192"/>
      <c r="AP76" s="192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18</v>
      </c>
      <c r="D78" s="72"/>
      <c r="E78" s="72"/>
      <c r="F78" s="72"/>
      <c r="G78" s="72"/>
      <c r="H78" s="72"/>
      <c r="I78" s="72"/>
      <c r="J78" s="72"/>
      <c r="K78" s="72"/>
      <c r="L78" s="193" t="str">
        <f>K6</f>
        <v>Znojmo - Přímětice Východ</v>
      </c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194"/>
      <c r="AK78" s="194"/>
      <c r="AL78" s="194"/>
      <c r="AM78" s="194"/>
      <c r="AN78" s="194"/>
      <c r="AO78" s="194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75" t="str">
        <f>IF(AN8= "","",AN8)</f>
        <v/>
      </c>
      <c r="AN80" s="38"/>
      <c r="AO80" s="38"/>
      <c r="AP80" s="38"/>
      <c r="AQ80" s="39"/>
    </row>
    <row r="81" spans="1:76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76" s="1" customFormat="1" ht="15">
      <c r="B82" s="37"/>
      <c r="C82" s="32" t="s">
        <v>25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29</v>
      </c>
      <c r="AJ82" s="38"/>
      <c r="AK82" s="38"/>
      <c r="AL82" s="38"/>
      <c r="AM82" s="195" t="str">
        <f>IF(E17="","",E17)</f>
        <v xml:space="preserve"> </v>
      </c>
      <c r="AN82" s="195"/>
      <c r="AO82" s="195"/>
      <c r="AP82" s="195"/>
      <c r="AQ82" s="39"/>
      <c r="AS82" s="196" t="s">
        <v>52</v>
      </c>
      <c r="AT82" s="197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76" s="1" customFormat="1" ht="15">
      <c r="B83" s="37"/>
      <c r="C83" s="32" t="s">
        <v>28</v>
      </c>
      <c r="D83" s="38"/>
      <c r="E83" s="38"/>
      <c r="F83" s="38"/>
      <c r="G83" s="38"/>
      <c r="H83" s="38"/>
      <c r="I83" s="38"/>
      <c r="J83" s="38"/>
      <c r="K83" s="38"/>
      <c r="L83" s="6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31</v>
      </c>
      <c r="AJ83" s="38"/>
      <c r="AK83" s="38"/>
      <c r="AL83" s="38"/>
      <c r="AM83" s="195" t="str">
        <f>IF(E20="","",E20)</f>
        <v xml:space="preserve"> </v>
      </c>
      <c r="AN83" s="195"/>
      <c r="AO83" s="195"/>
      <c r="AP83" s="195"/>
      <c r="AQ83" s="39"/>
      <c r="AS83" s="198"/>
      <c r="AT83" s="199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76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198"/>
      <c r="AT84" s="199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76" s="1" customFormat="1" ht="29.25" customHeight="1">
      <c r="B85" s="37"/>
      <c r="C85" s="187" t="s">
        <v>53</v>
      </c>
      <c r="D85" s="188"/>
      <c r="E85" s="188"/>
      <c r="F85" s="188"/>
      <c r="G85" s="188"/>
      <c r="H85" s="77"/>
      <c r="I85" s="189" t="s">
        <v>54</v>
      </c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9" t="s">
        <v>55</v>
      </c>
      <c r="AH85" s="188"/>
      <c r="AI85" s="188"/>
      <c r="AJ85" s="188"/>
      <c r="AK85" s="188"/>
      <c r="AL85" s="188"/>
      <c r="AM85" s="188"/>
      <c r="AN85" s="189" t="s">
        <v>56</v>
      </c>
      <c r="AO85" s="188"/>
      <c r="AP85" s="190"/>
      <c r="AQ85" s="39"/>
      <c r="AS85" s="78" t="s">
        <v>57</v>
      </c>
      <c r="AT85" s="79" t="s">
        <v>58</v>
      </c>
      <c r="AU85" s="79" t="s">
        <v>59</v>
      </c>
      <c r="AV85" s="79" t="s">
        <v>60</v>
      </c>
      <c r="AW85" s="79" t="s">
        <v>61</v>
      </c>
      <c r="AX85" s="79" t="s">
        <v>62</v>
      </c>
      <c r="AY85" s="79" t="s">
        <v>63</v>
      </c>
      <c r="AZ85" s="79" t="s">
        <v>64</v>
      </c>
      <c r="BA85" s="79" t="s">
        <v>65</v>
      </c>
      <c r="BB85" s="79" t="s">
        <v>66</v>
      </c>
      <c r="BC85" s="79" t="s">
        <v>67</v>
      </c>
      <c r="BD85" s="80" t="s">
        <v>68</v>
      </c>
    </row>
    <row r="86" spans="1:76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76" s="4" customFormat="1" ht="32.450000000000003" customHeight="1">
      <c r="B87" s="70"/>
      <c r="C87" s="82" t="s">
        <v>69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182">
        <f>ROUND(SUM(AG88:AG91),2)</f>
        <v>0</v>
      </c>
      <c r="AH87" s="182"/>
      <c r="AI87" s="182"/>
      <c r="AJ87" s="182"/>
      <c r="AK87" s="182"/>
      <c r="AL87" s="182"/>
      <c r="AM87" s="182"/>
      <c r="AN87" s="183">
        <f>SUM(AG87,AT87)</f>
        <v>0</v>
      </c>
      <c r="AO87" s="183"/>
      <c r="AP87" s="183"/>
      <c r="AQ87" s="73"/>
      <c r="AS87" s="84">
        <f>ROUND(SUM(AS88:AS91),2)</f>
        <v>0</v>
      </c>
      <c r="AT87" s="85">
        <f>ROUND(SUM(AV87:AW87),2)</f>
        <v>0</v>
      </c>
      <c r="AU87" s="86">
        <f>ROUND(SUM(AU88:AU91),5)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ROUND(SUM(AZ88:AZ91),2)</f>
        <v>0</v>
      </c>
      <c r="BA87" s="85">
        <f>ROUND(SUM(BA88:BA91),2)</f>
        <v>0</v>
      </c>
      <c r="BB87" s="85">
        <f>ROUND(SUM(BB88:BB91),2)</f>
        <v>0</v>
      </c>
      <c r="BC87" s="85">
        <f>ROUND(SUM(BC88:BC91),2)</f>
        <v>0</v>
      </c>
      <c r="BD87" s="87">
        <f>ROUND(SUM(BD88:BD91),2)</f>
        <v>0</v>
      </c>
      <c r="BS87" s="88" t="s">
        <v>70</v>
      </c>
      <c r="BT87" s="88" t="s">
        <v>71</v>
      </c>
      <c r="BU87" s="89" t="s">
        <v>72</v>
      </c>
      <c r="BV87" s="88" t="s">
        <v>73</v>
      </c>
      <c r="BW87" s="88" t="s">
        <v>74</v>
      </c>
      <c r="BX87" s="88" t="s">
        <v>75</v>
      </c>
    </row>
    <row r="88" spans="1:76" s="5" customFormat="1" ht="31.5" customHeight="1">
      <c r="A88" s="90" t="s">
        <v>76</v>
      </c>
      <c r="B88" s="91"/>
      <c r="C88" s="92"/>
      <c r="D88" s="186" t="s">
        <v>77</v>
      </c>
      <c r="E88" s="186"/>
      <c r="F88" s="186"/>
      <c r="G88" s="186"/>
      <c r="H88" s="186"/>
      <c r="I88" s="93"/>
      <c r="J88" s="186" t="s">
        <v>78</v>
      </c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4">
        <f>'SO 301 - Dešťová kanalizace'!M30</f>
        <v>0</v>
      </c>
      <c r="AH88" s="185"/>
      <c r="AI88" s="185"/>
      <c r="AJ88" s="185"/>
      <c r="AK88" s="185"/>
      <c r="AL88" s="185"/>
      <c r="AM88" s="185"/>
      <c r="AN88" s="184">
        <f>SUM(AG88,AT88)</f>
        <v>0</v>
      </c>
      <c r="AO88" s="185"/>
      <c r="AP88" s="185"/>
      <c r="AQ88" s="94"/>
      <c r="AS88" s="95">
        <f>'SO 301 - Dešťová kanalizace'!M28</f>
        <v>0</v>
      </c>
      <c r="AT88" s="96">
        <f>ROUND(SUM(AV88:AW88),2)</f>
        <v>0</v>
      </c>
      <c r="AU88" s="97">
        <f>'SO 301 - Dešťová kanalizace'!W114</f>
        <v>0</v>
      </c>
      <c r="AV88" s="96">
        <f>'SO 301 - Dešťová kanalizace'!M32</f>
        <v>0</v>
      </c>
      <c r="AW88" s="96">
        <f>'SO 301 - Dešťová kanalizace'!M33</f>
        <v>0</v>
      </c>
      <c r="AX88" s="96">
        <f>'SO 301 - Dešťová kanalizace'!M34</f>
        <v>0</v>
      </c>
      <c r="AY88" s="96">
        <f>'SO 301 - Dešťová kanalizace'!M35</f>
        <v>0</v>
      </c>
      <c r="AZ88" s="96">
        <f>'SO 301 - Dešťová kanalizace'!H32</f>
        <v>0</v>
      </c>
      <c r="BA88" s="96">
        <f>'SO 301 - Dešťová kanalizace'!H33</f>
        <v>0</v>
      </c>
      <c r="BB88" s="96">
        <f>'SO 301 - Dešťová kanalizace'!H34</f>
        <v>0</v>
      </c>
      <c r="BC88" s="96">
        <f>'SO 301 - Dešťová kanalizace'!H35</f>
        <v>0</v>
      </c>
      <c r="BD88" s="98">
        <f>'SO 301 - Dešťová kanalizace'!H36</f>
        <v>0</v>
      </c>
      <c r="BT88" s="99" t="s">
        <v>79</v>
      </c>
      <c r="BV88" s="99" t="s">
        <v>73</v>
      </c>
      <c r="BW88" s="99" t="s">
        <v>80</v>
      </c>
      <c r="BX88" s="99" t="s">
        <v>74</v>
      </c>
    </row>
    <row r="89" spans="1:76" s="5" customFormat="1" ht="31.5" customHeight="1">
      <c r="A89" s="90" t="s">
        <v>76</v>
      </c>
      <c r="B89" s="91"/>
      <c r="C89" s="92"/>
      <c r="D89" s="186" t="s">
        <v>81</v>
      </c>
      <c r="E89" s="186"/>
      <c r="F89" s="186"/>
      <c r="G89" s="186"/>
      <c r="H89" s="186"/>
      <c r="I89" s="93"/>
      <c r="J89" s="186" t="s">
        <v>82</v>
      </c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  <c r="AF89" s="186"/>
      <c r="AG89" s="184">
        <f>'SO 302 - Splašková kanali...'!M30</f>
        <v>0</v>
      </c>
      <c r="AH89" s="185"/>
      <c r="AI89" s="185"/>
      <c r="AJ89" s="185"/>
      <c r="AK89" s="185"/>
      <c r="AL89" s="185"/>
      <c r="AM89" s="185"/>
      <c r="AN89" s="184">
        <f>SUM(AG89,AT89)</f>
        <v>0</v>
      </c>
      <c r="AO89" s="185"/>
      <c r="AP89" s="185"/>
      <c r="AQ89" s="94"/>
      <c r="AS89" s="95">
        <f>'SO 302 - Splašková kanali...'!M28</f>
        <v>0</v>
      </c>
      <c r="AT89" s="96">
        <f>ROUND(SUM(AV89:AW89),2)</f>
        <v>0</v>
      </c>
      <c r="AU89" s="97">
        <f>'SO 302 - Splašková kanali...'!W114</f>
        <v>0</v>
      </c>
      <c r="AV89" s="96">
        <f>'SO 302 - Splašková kanali...'!M32</f>
        <v>0</v>
      </c>
      <c r="AW89" s="96">
        <f>'SO 302 - Splašková kanali...'!M33</f>
        <v>0</v>
      </c>
      <c r="AX89" s="96">
        <f>'SO 302 - Splašková kanali...'!M34</f>
        <v>0</v>
      </c>
      <c r="AY89" s="96">
        <f>'SO 302 - Splašková kanali...'!M35</f>
        <v>0</v>
      </c>
      <c r="AZ89" s="96">
        <f>'SO 302 - Splašková kanali...'!H32</f>
        <v>0</v>
      </c>
      <c r="BA89" s="96">
        <f>'SO 302 - Splašková kanali...'!H33</f>
        <v>0</v>
      </c>
      <c r="BB89" s="96">
        <f>'SO 302 - Splašková kanali...'!H34</f>
        <v>0</v>
      </c>
      <c r="BC89" s="96">
        <f>'SO 302 - Splašková kanali...'!H35</f>
        <v>0</v>
      </c>
      <c r="BD89" s="98">
        <f>'SO 302 - Splašková kanali...'!H36</f>
        <v>0</v>
      </c>
      <c r="BT89" s="99" t="s">
        <v>79</v>
      </c>
      <c r="BV89" s="99" t="s">
        <v>73</v>
      </c>
      <c r="BW89" s="99" t="s">
        <v>83</v>
      </c>
      <c r="BX89" s="99" t="s">
        <v>74</v>
      </c>
    </row>
    <row r="90" spans="1:76" s="5" customFormat="1" ht="31.5" customHeight="1">
      <c r="A90" s="90" t="s">
        <v>76</v>
      </c>
      <c r="B90" s="91"/>
      <c r="C90" s="92"/>
      <c r="D90" s="186" t="s">
        <v>84</v>
      </c>
      <c r="E90" s="186"/>
      <c r="F90" s="186"/>
      <c r="G90" s="186"/>
      <c r="H90" s="186"/>
      <c r="I90" s="93"/>
      <c r="J90" s="186" t="s">
        <v>85</v>
      </c>
      <c r="K90" s="186"/>
      <c r="L90" s="186"/>
      <c r="M90" s="186"/>
      <c r="N90" s="186"/>
      <c r="O90" s="186"/>
      <c r="P90" s="186"/>
      <c r="Q90" s="186"/>
      <c r="R90" s="186"/>
      <c r="S90" s="186"/>
      <c r="T90" s="186"/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  <c r="AF90" s="186"/>
      <c r="AG90" s="184">
        <f>'SO 303 - Vodovod'!M30</f>
        <v>0</v>
      </c>
      <c r="AH90" s="185"/>
      <c r="AI90" s="185"/>
      <c r="AJ90" s="185"/>
      <c r="AK90" s="185"/>
      <c r="AL90" s="185"/>
      <c r="AM90" s="185"/>
      <c r="AN90" s="184">
        <f>SUM(AG90,AT90)</f>
        <v>0</v>
      </c>
      <c r="AO90" s="185"/>
      <c r="AP90" s="185"/>
      <c r="AQ90" s="94"/>
      <c r="AS90" s="95">
        <f>'SO 303 - Vodovod'!M28</f>
        <v>0</v>
      </c>
      <c r="AT90" s="96">
        <f>ROUND(SUM(AV90:AW90),2)</f>
        <v>0</v>
      </c>
      <c r="AU90" s="97">
        <f>'SO 303 - Vodovod'!W116</f>
        <v>0</v>
      </c>
      <c r="AV90" s="96">
        <f>'SO 303 - Vodovod'!M32</f>
        <v>0</v>
      </c>
      <c r="AW90" s="96">
        <f>'SO 303 - Vodovod'!M33</f>
        <v>0</v>
      </c>
      <c r="AX90" s="96">
        <f>'SO 303 - Vodovod'!M34</f>
        <v>0</v>
      </c>
      <c r="AY90" s="96">
        <f>'SO 303 - Vodovod'!M35</f>
        <v>0</v>
      </c>
      <c r="AZ90" s="96">
        <f>'SO 303 - Vodovod'!H32</f>
        <v>0</v>
      </c>
      <c r="BA90" s="96">
        <f>'SO 303 - Vodovod'!H33</f>
        <v>0</v>
      </c>
      <c r="BB90" s="96">
        <f>'SO 303 - Vodovod'!H34</f>
        <v>0</v>
      </c>
      <c r="BC90" s="96">
        <f>'SO 303 - Vodovod'!H35</f>
        <v>0</v>
      </c>
      <c r="BD90" s="98">
        <f>'SO 303 - Vodovod'!H36</f>
        <v>0</v>
      </c>
      <c r="BT90" s="99" t="s">
        <v>79</v>
      </c>
      <c r="BV90" s="99" t="s">
        <v>73</v>
      </c>
      <c r="BW90" s="99" t="s">
        <v>86</v>
      </c>
      <c r="BX90" s="99" t="s">
        <v>74</v>
      </c>
    </row>
    <row r="91" spans="1:76" s="5" customFormat="1" ht="16.5" customHeight="1">
      <c r="A91" s="90" t="s">
        <v>76</v>
      </c>
      <c r="B91" s="91"/>
      <c r="C91" s="92"/>
      <c r="D91" s="186" t="s">
        <v>87</v>
      </c>
      <c r="E91" s="186"/>
      <c r="F91" s="186"/>
      <c r="G91" s="186"/>
      <c r="H91" s="186"/>
      <c r="I91" s="93"/>
      <c r="J91" s="186" t="s">
        <v>88</v>
      </c>
      <c r="K91" s="186"/>
      <c r="L91" s="186"/>
      <c r="M91" s="186"/>
      <c r="N91" s="186"/>
      <c r="O91" s="186"/>
      <c r="P91" s="186"/>
      <c r="Q91" s="186"/>
      <c r="R91" s="186"/>
      <c r="S91" s="186"/>
      <c r="T91" s="186"/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  <c r="AF91" s="186"/>
      <c r="AG91" s="184">
        <f>'VRN - Vedlejší rozpočtové...'!M30</f>
        <v>0</v>
      </c>
      <c r="AH91" s="185"/>
      <c r="AI91" s="185"/>
      <c r="AJ91" s="185"/>
      <c r="AK91" s="185"/>
      <c r="AL91" s="185"/>
      <c r="AM91" s="185"/>
      <c r="AN91" s="184">
        <f>SUM(AG91,AT91)</f>
        <v>0</v>
      </c>
      <c r="AO91" s="185"/>
      <c r="AP91" s="185"/>
      <c r="AQ91" s="94"/>
      <c r="AS91" s="100">
        <f>'VRN - Vedlejší rozpočtové...'!M28</f>
        <v>0</v>
      </c>
      <c r="AT91" s="101">
        <f>ROUND(SUM(AV91:AW91),2)</f>
        <v>0</v>
      </c>
      <c r="AU91" s="102">
        <f>'VRN - Vedlejší rozpočtové...'!W113</f>
        <v>0</v>
      </c>
      <c r="AV91" s="101">
        <f>'VRN - Vedlejší rozpočtové...'!M32</f>
        <v>0</v>
      </c>
      <c r="AW91" s="101">
        <f>'VRN - Vedlejší rozpočtové...'!M33</f>
        <v>0</v>
      </c>
      <c r="AX91" s="101">
        <f>'VRN - Vedlejší rozpočtové...'!M34</f>
        <v>0</v>
      </c>
      <c r="AY91" s="101">
        <f>'VRN - Vedlejší rozpočtové...'!M35</f>
        <v>0</v>
      </c>
      <c r="AZ91" s="101">
        <f>'VRN - Vedlejší rozpočtové...'!H32</f>
        <v>0</v>
      </c>
      <c r="BA91" s="101">
        <f>'VRN - Vedlejší rozpočtové...'!H33</f>
        <v>0</v>
      </c>
      <c r="BB91" s="101">
        <f>'VRN - Vedlejší rozpočtové...'!H34</f>
        <v>0</v>
      </c>
      <c r="BC91" s="101">
        <f>'VRN - Vedlejší rozpočtové...'!H35</f>
        <v>0</v>
      </c>
      <c r="BD91" s="103">
        <f>'VRN - Vedlejší rozpočtové...'!H36</f>
        <v>0</v>
      </c>
      <c r="BT91" s="99" t="s">
        <v>79</v>
      </c>
      <c r="BV91" s="99" t="s">
        <v>73</v>
      </c>
      <c r="BW91" s="99" t="s">
        <v>89</v>
      </c>
      <c r="BX91" s="99" t="s">
        <v>74</v>
      </c>
    </row>
    <row r="92" spans="1:76">
      <c r="B92" s="25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6"/>
    </row>
    <row r="93" spans="1:76" s="1" customFormat="1" ht="10.9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9"/>
    </row>
    <row r="94" spans="1:76" s="1" customFormat="1" ht="30" customHeight="1">
      <c r="B94" s="37"/>
      <c r="C94" s="106" t="s">
        <v>919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79">
        <f>ROUND(AG87,2)</f>
        <v>0</v>
      </c>
      <c r="AH94" s="179"/>
      <c r="AI94" s="179"/>
      <c r="AJ94" s="179"/>
      <c r="AK94" s="179"/>
      <c r="AL94" s="179"/>
      <c r="AM94" s="179"/>
      <c r="AN94" s="179">
        <f>AN87</f>
        <v>0</v>
      </c>
      <c r="AO94" s="179"/>
      <c r="AP94" s="179"/>
      <c r="AQ94" s="39"/>
    </row>
    <row r="95" spans="1:76" s="1" customFormat="1" ht="6.95" customHeight="1"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3"/>
    </row>
  </sheetData>
  <mergeCells count="57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D91:H91"/>
    <mergeCell ref="J91:AF91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G94:AM94"/>
    <mergeCell ref="AN94:AP94"/>
    <mergeCell ref="AR2:BE2"/>
    <mergeCell ref="AG87:AM87"/>
    <mergeCell ref="AN87:AP87"/>
    <mergeCell ref="AN91:AP91"/>
    <mergeCell ref="AG91:AM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3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SO 301 - Dešťová kanalizace'!C2" display="/" xr:uid="{00000000-0004-0000-0000-000002000000}"/>
    <hyperlink ref="A89" location="'SO 302 - Splašková kanali...'!C2" display="/" xr:uid="{00000000-0004-0000-0000-000003000000}"/>
    <hyperlink ref="A90" location="'SO 303 - Vodovod'!C2" display="/" xr:uid="{00000000-0004-0000-0000-000004000000}"/>
    <hyperlink ref="A91" location="'VRN - Vedlejší rozpočtové...'!C2" display="/" xr:uid="{00000000-0004-0000-0000-000005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332"/>
  <sheetViews>
    <sheetView showGridLines="0" tabSelected="1" workbookViewId="0">
      <pane ySplit="1" topLeftCell="A2" activePane="bottomLeft" state="frozen"/>
      <selection pane="bottomLeft" activeCell="L264" sqref="L264:M26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22" t="s">
        <v>91</v>
      </c>
      <c r="I1" s="222"/>
      <c r="J1" s="222"/>
      <c r="K1" s="22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91" t="s">
        <v>96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0" t="str">
        <f>'Rekapitulace stavby'!K6</f>
        <v>Znojmo - Přímětice Východ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213" t="s">
        <v>98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65"/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11"/>
      <c r="P11" s="211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11"/>
      <c r="P12" s="211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66"/>
      <c r="P14" s="211"/>
      <c r="Q14" s="38"/>
      <c r="R14" s="39"/>
    </row>
    <row r="15" spans="1:66" s="1" customFormat="1" ht="18" customHeight="1">
      <c r="B15" s="37"/>
      <c r="C15" s="38"/>
      <c r="D15" s="38"/>
      <c r="E15" s="266"/>
      <c r="F15" s="267"/>
      <c r="G15" s="267"/>
      <c r="H15" s="267"/>
      <c r="I15" s="267"/>
      <c r="J15" s="267"/>
      <c r="K15" s="267"/>
      <c r="L15" s="267"/>
      <c r="M15" s="32" t="s">
        <v>27</v>
      </c>
      <c r="N15" s="38"/>
      <c r="O15" s="266"/>
      <c r="P15" s="211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11" t="str">
        <f>IF('Rekapitulace stavby'!AN16="","",'Rekapitulace stavby'!AN16)</f>
        <v/>
      </c>
      <c r="P17" s="211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11" t="str">
        <f>IF('Rekapitulace stavby'!AN17="","",'Rekapitulace stavby'!AN17)</f>
        <v/>
      </c>
      <c r="P18" s="211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11" t="str">
        <f>IF('Rekapitulace stavby'!AN19="","",'Rekapitulace stavby'!AN19)</f>
        <v/>
      </c>
      <c r="P20" s="211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11" t="str">
        <f>IF('Rekapitulace stavby'!AN20="","",'Rekapitulace stavby'!AN20)</f>
        <v/>
      </c>
      <c r="P21" s="211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6" t="s">
        <v>5</v>
      </c>
      <c r="F24" s="216"/>
      <c r="G24" s="216"/>
      <c r="H24" s="216"/>
      <c r="I24" s="216"/>
      <c r="J24" s="216"/>
      <c r="K24" s="216"/>
      <c r="L24" s="216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217">
        <f>N88</f>
        <v>0</v>
      </c>
      <c r="N27" s="217"/>
      <c r="O27" s="217"/>
      <c r="P27" s="217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17"/>
      <c r="N28" s="217"/>
      <c r="O28" s="217"/>
      <c r="P28" s="217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49"/>
      <c r="O30" s="249"/>
      <c r="P30" s="24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61">
        <f>(SUM(BE96:BE96)+SUM(BE114:BE330))</f>
        <v>0</v>
      </c>
      <c r="I32" s="249"/>
      <c r="J32" s="249"/>
      <c r="K32" s="38"/>
      <c r="L32" s="38"/>
      <c r="M32" s="261">
        <f>ROUND((SUM(BE96:BE96)+SUM(BE114:BE330)), 2)*F32</f>
        <v>0</v>
      </c>
      <c r="N32" s="249"/>
      <c r="O32" s="249"/>
      <c r="P32" s="249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61">
        <f>(SUM(BF96:BF96)+SUM(BF114:BF330))</f>
        <v>0</v>
      </c>
      <c r="I33" s="249"/>
      <c r="J33" s="249"/>
      <c r="K33" s="38"/>
      <c r="L33" s="38"/>
      <c r="M33" s="261">
        <f>ROUND((SUM(BF96:BF96)+SUM(BF114:BF330)), 2)*F33</f>
        <v>0</v>
      </c>
      <c r="N33" s="249"/>
      <c r="O33" s="249"/>
      <c r="P33" s="24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61">
        <f>(SUM(BG96:BG96)+SUM(BG114:BG330))</f>
        <v>0</v>
      </c>
      <c r="I34" s="249"/>
      <c r="J34" s="249"/>
      <c r="K34" s="38"/>
      <c r="L34" s="38"/>
      <c r="M34" s="261">
        <v>0</v>
      </c>
      <c r="N34" s="249"/>
      <c r="O34" s="249"/>
      <c r="P34" s="24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61">
        <f>(SUM(BH96:BH96)+SUM(BH114:BH330))</f>
        <v>0</v>
      </c>
      <c r="I35" s="249"/>
      <c r="J35" s="249"/>
      <c r="K35" s="38"/>
      <c r="L35" s="38"/>
      <c r="M35" s="261">
        <v>0</v>
      </c>
      <c r="N35" s="249"/>
      <c r="O35" s="249"/>
      <c r="P35" s="24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61">
        <f>(SUM(BI96:BI96)+SUM(BI114:BI330))</f>
        <v>0</v>
      </c>
      <c r="I36" s="249"/>
      <c r="J36" s="249"/>
      <c r="K36" s="38"/>
      <c r="L36" s="38"/>
      <c r="M36" s="261">
        <v>0</v>
      </c>
      <c r="N36" s="249"/>
      <c r="O36" s="249"/>
      <c r="P36" s="24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62">
        <f>SUM(M30:M36)</f>
        <v>0</v>
      </c>
      <c r="M38" s="262"/>
      <c r="N38" s="262"/>
      <c r="O38" s="262"/>
      <c r="P38" s="263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91" t="s">
        <v>100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50" t="str">
        <f>F6</f>
        <v>Znojmo - Přímětice Východ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193" t="str">
        <f>F7</f>
        <v>SO 301 - Dešťová kanalizace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/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11" t="str">
        <f>E18</f>
        <v xml:space="preserve"> </v>
      </c>
      <c r="N83" s="211"/>
      <c r="O83" s="211"/>
      <c r="P83" s="211"/>
      <c r="Q83" s="211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11" t="str">
        <f>E21</f>
        <v xml:space="preserve"> </v>
      </c>
      <c r="N84" s="211"/>
      <c r="O84" s="211"/>
      <c r="P84" s="211"/>
      <c r="Q84" s="211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8" t="s">
        <v>101</v>
      </c>
      <c r="D86" s="259"/>
      <c r="E86" s="259"/>
      <c r="F86" s="259"/>
      <c r="G86" s="259"/>
      <c r="H86" s="107"/>
      <c r="I86" s="107"/>
      <c r="J86" s="107"/>
      <c r="K86" s="107"/>
      <c r="L86" s="107"/>
      <c r="M86" s="107"/>
      <c r="N86" s="258" t="s">
        <v>102</v>
      </c>
      <c r="O86" s="259"/>
      <c r="P86" s="259"/>
      <c r="Q86" s="259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83">
        <f>N114</f>
        <v>0</v>
      </c>
      <c r="O88" s="260"/>
      <c r="P88" s="260"/>
      <c r="Q88" s="260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29">
        <f>N115</f>
        <v>0</v>
      </c>
      <c r="O89" s="255"/>
      <c r="P89" s="255"/>
      <c r="Q89" s="255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56">
        <f>N116</f>
        <v>0</v>
      </c>
      <c r="O90" s="257"/>
      <c r="P90" s="257"/>
      <c r="Q90" s="257"/>
      <c r="R90" s="122"/>
    </row>
    <row r="91" spans="2:47" s="7" customFormat="1" ht="19.899999999999999" customHeight="1">
      <c r="B91" s="120"/>
      <c r="C91" s="121"/>
      <c r="D91" s="104" t="s">
        <v>107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56">
        <f>N262</f>
        <v>0</v>
      </c>
      <c r="O91" s="257"/>
      <c r="P91" s="257"/>
      <c r="Q91" s="257"/>
      <c r="R91" s="122"/>
    </row>
    <row r="92" spans="2:47" s="7" customFormat="1" ht="19.899999999999999" customHeight="1">
      <c r="B92" s="120"/>
      <c r="C92" s="121"/>
      <c r="D92" s="104" t="s">
        <v>108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56">
        <f>N267</f>
        <v>0</v>
      </c>
      <c r="O92" s="257"/>
      <c r="P92" s="257"/>
      <c r="Q92" s="257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56">
        <f>N297</f>
        <v>0</v>
      </c>
      <c r="O93" s="257"/>
      <c r="P93" s="257"/>
      <c r="Q93" s="257"/>
      <c r="R93" s="122"/>
    </row>
    <row r="94" spans="2:47" s="7" customFormat="1" ht="19.899999999999999" customHeight="1">
      <c r="B94" s="120"/>
      <c r="C94" s="121"/>
      <c r="D94" s="104" t="s">
        <v>110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56">
        <f>N329</f>
        <v>0</v>
      </c>
      <c r="O94" s="257"/>
      <c r="P94" s="257"/>
      <c r="Q94" s="257"/>
      <c r="R94" s="122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18" s="1" customFormat="1" ht="29.25" customHeight="1">
      <c r="B97" s="37"/>
      <c r="C97" s="106" t="s">
        <v>919</v>
      </c>
      <c r="D97" s="107"/>
      <c r="E97" s="107"/>
      <c r="F97" s="107"/>
      <c r="G97" s="107"/>
      <c r="H97" s="107"/>
      <c r="I97" s="107"/>
      <c r="J97" s="107"/>
      <c r="K97" s="107"/>
      <c r="L97" s="179">
        <f>ROUND(SUM(N88),2)</f>
        <v>0</v>
      </c>
      <c r="M97" s="179"/>
      <c r="N97" s="179"/>
      <c r="O97" s="179"/>
      <c r="P97" s="179"/>
      <c r="Q97" s="179"/>
      <c r="R97" s="39"/>
    </row>
    <row r="98" spans="2:18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3"/>
    </row>
    <row r="102" spans="2:18" s="1" customFormat="1" ht="6.95" customHeight="1"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6"/>
    </row>
    <row r="103" spans="2:18" s="1" customFormat="1" ht="36.950000000000003" customHeight="1">
      <c r="B103" s="37"/>
      <c r="C103" s="191" t="s">
        <v>112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9"/>
    </row>
    <row r="104" spans="2:18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18" s="1" customFormat="1" ht="30" customHeight="1">
      <c r="B105" s="37"/>
      <c r="C105" s="32" t="s">
        <v>18</v>
      </c>
      <c r="D105" s="38"/>
      <c r="E105" s="38"/>
      <c r="F105" s="250" t="str">
        <f>F6</f>
        <v>Znojmo - Přímětice Východ</v>
      </c>
      <c r="G105" s="251"/>
      <c r="H105" s="251"/>
      <c r="I105" s="251"/>
      <c r="J105" s="251"/>
      <c r="K105" s="251"/>
      <c r="L105" s="251"/>
      <c r="M105" s="251"/>
      <c r="N105" s="251"/>
      <c r="O105" s="251"/>
      <c r="P105" s="251"/>
      <c r="Q105" s="38"/>
      <c r="R105" s="39"/>
    </row>
    <row r="106" spans="2:18" s="1" customFormat="1" ht="36.950000000000003" customHeight="1">
      <c r="B106" s="37"/>
      <c r="C106" s="71" t="s">
        <v>97</v>
      </c>
      <c r="D106" s="38"/>
      <c r="E106" s="38"/>
      <c r="F106" s="193" t="str">
        <f>F7</f>
        <v>SO 301 - Dešťová kanalizace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8"/>
      <c r="R106" s="39"/>
    </row>
    <row r="107" spans="2:18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18" s="1" customFormat="1" ht="18" customHeight="1">
      <c r="B108" s="37"/>
      <c r="C108" s="32" t="s">
        <v>22</v>
      </c>
      <c r="D108" s="38"/>
      <c r="E108" s="38"/>
      <c r="F108" s="30" t="str">
        <f>F9</f>
        <v xml:space="preserve"> </v>
      </c>
      <c r="G108" s="38"/>
      <c r="H108" s="38"/>
      <c r="I108" s="38"/>
      <c r="J108" s="38"/>
      <c r="K108" s="32" t="s">
        <v>24</v>
      </c>
      <c r="L108" s="38"/>
      <c r="M108" s="252" t="str">
        <f>IF(O9="","",O9)</f>
        <v/>
      </c>
      <c r="N108" s="252"/>
      <c r="O108" s="252"/>
      <c r="P108" s="252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5">
      <c r="B110" s="37"/>
      <c r="C110" s="32" t="s">
        <v>25</v>
      </c>
      <c r="D110" s="38"/>
      <c r="E110" s="38"/>
      <c r="F110" s="30" t="str">
        <f>E12</f>
        <v xml:space="preserve"> </v>
      </c>
      <c r="G110" s="38"/>
      <c r="H110" s="38"/>
      <c r="I110" s="38"/>
      <c r="J110" s="38"/>
      <c r="K110" s="32" t="s">
        <v>29</v>
      </c>
      <c r="L110" s="38"/>
      <c r="M110" s="211" t="str">
        <f>E18</f>
        <v xml:space="preserve"> </v>
      </c>
      <c r="N110" s="211"/>
      <c r="O110" s="211"/>
      <c r="P110" s="211"/>
      <c r="Q110" s="211"/>
      <c r="R110" s="39"/>
    </row>
    <row r="111" spans="2:18" s="1" customFormat="1" ht="14.45" customHeight="1">
      <c r="B111" s="37"/>
      <c r="C111" s="32" t="s">
        <v>28</v>
      </c>
      <c r="D111" s="38"/>
      <c r="E111" s="38"/>
      <c r="F111" s="30" t="str">
        <f>IF(E15="","",E15)</f>
        <v/>
      </c>
      <c r="G111" s="38"/>
      <c r="H111" s="38"/>
      <c r="I111" s="38"/>
      <c r="J111" s="38"/>
      <c r="K111" s="32" t="s">
        <v>31</v>
      </c>
      <c r="L111" s="38"/>
      <c r="M111" s="211" t="str">
        <f>E21</f>
        <v xml:space="preserve"> </v>
      </c>
      <c r="N111" s="211"/>
      <c r="O111" s="211"/>
      <c r="P111" s="211"/>
      <c r="Q111" s="211"/>
      <c r="R111" s="39"/>
    </row>
    <row r="112" spans="2:18" s="1" customFormat="1" ht="10.3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8" customFormat="1" ht="29.25" customHeight="1">
      <c r="B113" s="125"/>
      <c r="C113" s="126" t="s">
        <v>113</v>
      </c>
      <c r="D113" s="127" t="s">
        <v>114</v>
      </c>
      <c r="E113" s="127" t="s">
        <v>53</v>
      </c>
      <c r="F113" s="253" t="s">
        <v>115</v>
      </c>
      <c r="G113" s="253"/>
      <c r="H113" s="253"/>
      <c r="I113" s="253"/>
      <c r="J113" s="127" t="s">
        <v>116</v>
      </c>
      <c r="K113" s="127" t="s">
        <v>117</v>
      </c>
      <c r="L113" s="253" t="s">
        <v>118</v>
      </c>
      <c r="M113" s="253"/>
      <c r="N113" s="253" t="s">
        <v>102</v>
      </c>
      <c r="O113" s="253"/>
      <c r="P113" s="253"/>
      <c r="Q113" s="254"/>
      <c r="R113" s="128"/>
      <c r="T113" s="78" t="s">
        <v>119</v>
      </c>
      <c r="U113" s="79" t="s">
        <v>35</v>
      </c>
      <c r="V113" s="79" t="s">
        <v>120</v>
      </c>
      <c r="W113" s="79" t="s">
        <v>121</v>
      </c>
      <c r="X113" s="79" t="s">
        <v>122</v>
      </c>
      <c r="Y113" s="79" t="s">
        <v>123</v>
      </c>
      <c r="Z113" s="79" t="s">
        <v>124</v>
      </c>
      <c r="AA113" s="80" t="s">
        <v>125</v>
      </c>
    </row>
    <row r="114" spans="2:65" s="1" customFormat="1" ht="29.25" customHeight="1">
      <c r="B114" s="37"/>
      <c r="C114" s="82" t="s">
        <v>99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226">
        <f>BK114</f>
        <v>0</v>
      </c>
      <c r="O114" s="227"/>
      <c r="P114" s="227"/>
      <c r="Q114" s="227"/>
      <c r="R114" s="39"/>
      <c r="T114" s="81"/>
      <c r="U114" s="53"/>
      <c r="V114" s="53"/>
      <c r="W114" s="129">
        <f>W115+W331</f>
        <v>0</v>
      </c>
      <c r="X114" s="53"/>
      <c r="Y114" s="129">
        <f>Y115+Y331</f>
        <v>1517.1695242199999</v>
      </c>
      <c r="Z114" s="53"/>
      <c r="AA114" s="130">
        <f>AA115+AA331</f>
        <v>0</v>
      </c>
      <c r="AT114" s="21" t="s">
        <v>70</v>
      </c>
      <c r="AU114" s="21" t="s">
        <v>104</v>
      </c>
      <c r="BK114" s="131">
        <f>BK115+BK331</f>
        <v>0</v>
      </c>
    </row>
    <row r="115" spans="2:65" s="9" customFormat="1" ht="37.35" customHeight="1">
      <c r="B115" s="132"/>
      <c r="C115" s="133"/>
      <c r="D115" s="134" t="s">
        <v>105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228">
        <f>BK115</f>
        <v>0</v>
      </c>
      <c r="O115" s="229"/>
      <c r="P115" s="229"/>
      <c r="Q115" s="229"/>
      <c r="R115" s="135"/>
      <c r="T115" s="136"/>
      <c r="U115" s="133"/>
      <c r="V115" s="133"/>
      <c r="W115" s="137">
        <f>W116+W262+W267+W297+W329</f>
        <v>0</v>
      </c>
      <c r="X115" s="133"/>
      <c r="Y115" s="137">
        <f>Y116+Y262+Y267+Y297+Y329</f>
        <v>1517.1695242199999</v>
      </c>
      <c r="Z115" s="133"/>
      <c r="AA115" s="138">
        <f>AA116+AA262+AA267+AA297+AA329</f>
        <v>0</v>
      </c>
      <c r="AR115" s="139" t="s">
        <v>79</v>
      </c>
      <c r="AT115" s="140" t="s">
        <v>70</v>
      </c>
      <c r="AU115" s="140" t="s">
        <v>71</v>
      </c>
      <c r="AY115" s="139" t="s">
        <v>126</v>
      </c>
      <c r="BK115" s="141">
        <f>BK116+BK262+BK267+BK297+BK329</f>
        <v>0</v>
      </c>
    </row>
    <row r="116" spans="2:65" s="9" customFormat="1" ht="19.899999999999999" customHeight="1">
      <c r="B116" s="132"/>
      <c r="C116" s="133"/>
      <c r="D116" s="142" t="s">
        <v>106</v>
      </c>
      <c r="E116" s="142"/>
      <c r="F116" s="142"/>
      <c r="G116" s="142"/>
      <c r="H116" s="142"/>
      <c r="I116" s="142"/>
      <c r="J116" s="142"/>
      <c r="K116" s="142"/>
      <c r="L116" s="142"/>
      <c r="M116" s="142"/>
      <c r="N116" s="230">
        <f>BK116</f>
        <v>0</v>
      </c>
      <c r="O116" s="231"/>
      <c r="P116" s="231"/>
      <c r="Q116" s="231"/>
      <c r="R116" s="135"/>
      <c r="T116" s="136"/>
      <c r="U116" s="133"/>
      <c r="V116" s="133"/>
      <c r="W116" s="137">
        <f>SUM(W117:W261)</f>
        <v>0</v>
      </c>
      <c r="X116" s="133"/>
      <c r="Y116" s="137">
        <f>SUM(Y117:Y261)</f>
        <v>1440.9970036</v>
      </c>
      <c r="Z116" s="133"/>
      <c r="AA116" s="138">
        <f>SUM(AA117:AA261)</f>
        <v>0</v>
      </c>
      <c r="AR116" s="139" t="s">
        <v>79</v>
      </c>
      <c r="AT116" s="140" t="s">
        <v>70</v>
      </c>
      <c r="AU116" s="140" t="s">
        <v>79</v>
      </c>
      <c r="AY116" s="139" t="s">
        <v>126</v>
      </c>
      <c r="BK116" s="141">
        <f>SUM(BK117:BK261)</f>
        <v>0</v>
      </c>
    </row>
    <row r="117" spans="2:65" s="1" customFormat="1" ht="25.5" customHeight="1">
      <c r="B117" s="123"/>
      <c r="C117" s="143" t="s">
        <v>79</v>
      </c>
      <c r="D117" s="143" t="s">
        <v>127</v>
      </c>
      <c r="E117" s="144" t="s">
        <v>128</v>
      </c>
      <c r="F117" s="223" t="s">
        <v>129</v>
      </c>
      <c r="G117" s="223"/>
      <c r="H117" s="223"/>
      <c r="I117" s="223"/>
      <c r="J117" s="145" t="s">
        <v>130</v>
      </c>
      <c r="K117" s="146">
        <v>200</v>
      </c>
      <c r="L117" s="224">
        <v>0</v>
      </c>
      <c r="M117" s="224"/>
      <c r="N117" s="225">
        <f>ROUND(L117*K117,2)</f>
        <v>0</v>
      </c>
      <c r="O117" s="225"/>
      <c r="P117" s="225"/>
      <c r="Q117" s="225"/>
      <c r="R117" s="124"/>
      <c r="T117" s="147" t="s">
        <v>5</v>
      </c>
      <c r="U117" s="46" t="s">
        <v>36</v>
      </c>
      <c r="V117" s="38"/>
      <c r="W117" s="148">
        <f>V117*K117</f>
        <v>0</v>
      </c>
      <c r="X117" s="148">
        <v>0</v>
      </c>
      <c r="Y117" s="148">
        <f>X117*K117</f>
        <v>0</v>
      </c>
      <c r="Z117" s="148">
        <v>0</v>
      </c>
      <c r="AA117" s="149">
        <f>Z117*K117</f>
        <v>0</v>
      </c>
      <c r="AR117" s="21" t="s">
        <v>131</v>
      </c>
      <c r="AT117" s="21" t="s">
        <v>127</v>
      </c>
      <c r="AU117" s="21" t="s">
        <v>95</v>
      </c>
      <c r="AY117" s="21" t="s">
        <v>126</v>
      </c>
      <c r="BE117" s="105">
        <f>IF(U117="základní",N117,0)</f>
        <v>0</v>
      </c>
      <c r="BF117" s="105">
        <f>IF(U117="snížená",N117,0)</f>
        <v>0</v>
      </c>
      <c r="BG117" s="105">
        <f>IF(U117="zákl. přenesená",N117,0)</f>
        <v>0</v>
      </c>
      <c r="BH117" s="105">
        <f>IF(U117="sníž. přenesená",N117,0)</f>
        <v>0</v>
      </c>
      <c r="BI117" s="105">
        <f>IF(U117="nulová",N117,0)</f>
        <v>0</v>
      </c>
      <c r="BJ117" s="21" t="s">
        <v>79</v>
      </c>
      <c r="BK117" s="105">
        <f>ROUND(L117*K117,2)</f>
        <v>0</v>
      </c>
      <c r="BL117" s="21" t="s">
        <v>131</v>
      </c>
      <c r="BM117" s="21" t="s">
        <v>132</v>
      </c>
    </row>
    <row r="118" spans="2:65" s="1" customFormat="1" ht="25.5" customHeight="1">
      <c r="B118" s="123"/>
      <c r="C118" s="143" t="s">
        <v>95</v>
      </c>
      <c r="D118" s="143" t="s">
        <v>127</v>
      </c>
      <c r="E118" s="144" t="s">
        <v>133</v>
      </c>
      <c r="F118" s="223" t="s">
        <v>134</v>
      </c>
      <c r="G118" s="223"/>
      <c r="H118" s="223"/>
      <c r="I118" s="223"/>
      <c r="J118" s="145" t="s">
        <v>135</v>
      </c>
      <c r="K118" s="146">
        <v>20</v>
      </c>
      <c r="L118" s="224">
        <v>0</v>
      </c>
      <c r="M118" s="224"/>
      <c r="N118" s="225">
        <f>ROUND(L118*K118,2)</f>
        <v>0</v>
      </c>
      <c r="O118" s="225"/>
      <c r="P118" s="225"/>
      <c r="Q118" s="225"/>
      <c r="R118" s="124"/>
      <c r="T118" s="147" t="s">
        <v>5</v>
      </c>
      <c r="U118" s="46" t="s">
        <v>36</v>
      </c>
      <c r="V118" s="38"/>
      <c r="W118" s="148">
        <f>V118*K118</f>
        <v>0</v>
      </c>
      <c r="X118" s="148">
        <v>0</v>
      </c>
      <c r="Y118" s="148">
        <f>X118*K118</f>
        <v>0</v>
      </c>
      <c r="Z118" s="148">
        <v>0</v>
      </c>
      <c r="AA118" s="149">
        <f>Z118*K118</f>
        <v>0</v>
      </c>
      <c r="AR118" s="21" t="s">
        <v>131</v>
      </c>
      <c r="AT118" s="21" t="s">
        <v>127</v>
      </c>
      <c r="AU118" s="21" t="s">
        <v>95</v>
      </c>
      <c r="AY118" s="21" t="s">
        <v>126</v>
      </c>
      <c r="BE118" s="105">
        <f>IF(U118="základní",N118,0)</f>
        <v>0</v>
      </c>
      <c r="BF118" s="105">
        <f>IF(U118="snížená",N118,0)</f>
        <v>0</v>
      </c>
      <c r="BG118" s="105">
        <f>IF(U118="zákl. přenesená",N118,0)</f>
        <v>0</v>
      </c>
      <c r="BH118" s="105">
        <f>IF(U118="sníž. přenesená",N118,0)</f>
        <v>0</v>
      </c>
      <c r="BI118" s="105">
        <f>IF(U118="nulová",N118,0)</f>
        <v>0</v>
      </c>
      <c r="BJ118" s="21" t="s">
        <v>79</v>
      </c>
      <c r="BK118" s="105">
        <f>ROUND(L118*K118,2)</f>
        <v>0</v>
      </c>
      <c r="BL118" s="21" t="s">
        <v>131</v>
      </c>
      <c r="BM118" s="21" t="s">
        <v>136</v>
      </c>
    </row>
    <row r="119" spans="2:65" s="1" customFormat="1" ht="16.5" customHeight="1">
      <c r="B119" s="123"/>
      <c r="C119" s="143" t="s">
        <v>137</v>
      </c>
      <c r="D119" s="143" t="s">
        <v>127</v>
      </c>
      <c r="E119" s="144" t="s">
        <v>138</v>
      </c>
      <c r="F119" s="223" t="s">
        <v>139</v>
      </c>
      <c r="G119" s="223"/>
      <c r="H119" s="223"/>
      <c r="I119" s="223"/>
      <c r="J119" s="145" t="s">
        <v>140</v>
      </c>
      <c r="K119" s="146">
        <v>3.3</v>
      </c>
      <c r="L119" s="224">
        <v>0</v>
      </c>
      <c r="M119" s="224"/>
      <c r="N119" s="225">
        <f>ROUND(L119*K119,2)</f>
        <v>0</v>
      </c>
      <c r="O119" s="225"/>
      <c r="P119" s="225"/>
      <c r="Q119" s="225"/>
      <c r="R119" s="124"/>
      <c r="T119" s="147" t="s">
        <v>5</v>
      </c>
      <c r="U119" s="46" t="s">
        <v>36</v>
      </c>
      <c r="V119" s="38"/>
      <c r="W119" s="148">
        <f>V119*K119</f>
        <v>0</v>
      </c>
      <c r="X119" s="148">
        <v>8.6800000000000002E-3</v>
      </c>
      <c r="Y119" s="148">
        <f>X119*K119</f>
        <v>2.8643999999999999E-2</v>
      </c>
      <c r="Z119" s="148">
        <v>0</v>
      </c>
      <c r="AA119" s="149">
        <f>Z119*K119</f>
        <v>0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>IF(U119="základní",N119,0)</f>
        <v>0</v>
      </c>
      <c r="BF119" s="105">
        <f>IF(U119="snížená",N119,0)</f>
        <v>0</v>
      </c>
      <c r="BG119" s="105">
        <f>IF(U119="zákl. přenesená",N119,0)</f>
        <v>0</v>
      </c>
      <c r="BH119" s="105">
        <f>IF(U119="sníž. přenesená",N119,0)</f>
        <v>0</v>
      </c>
      <c r="BI119" s="105">
        <f>IF(U119="nulová",N119,0)</f>
        <v>0</v>
      </c>
      <c r="BJ119" s="21" t="s">
        <v>79</v>
      </c>
      <c r="BK119" s="105">
        <f>ROUND(L119*K119,2)</f>
        <v>0</v>
      </c>
      <c r="BL119" s="21" t="s">
        <v>131</v>
      </c>
      <c r="BM119" s="21" t="s">
        <v>141</v>
      </c>
    </row>
    <row r="120" spans="2:65" s="10" customFormat="1" ht="16.5" customHeight="1">
      <c r="B120" s="150"/>
      <c r="C120" s="151"/>
      <c r="D120" s="151"/>
      <c r="E120" s="152" t="s">
        <v>5</v>
      </c>
      <c r="F120" s="237" t="s">
        <v>142</v>
      </c>
      <c r="G120" s="238"/>
      <c r="H120" s="238"/>
      <c r="I120" s="238"/>
      <c r="J120" s="151"/>
      <c r="K120" s="153">
        <v>3.3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143</v>
      </c>
      <c r="AU120" s="157" t="s">
        <v>95</v>
      </c>
      <c r="AV120" s="10" t="s">
        <v>95</v>
      </c>
      <c r="AW120" s="10" t="s">
        <v>30</v>
      </c>
      <c r="AX120" s="10" t="s">
        <v>79</v>
      </c>
      <c r="AY120" s="157" t="s">
        <v>126</v>
      </c>
    </row>
    <row r="121" spans="2:65" s="1" customFormat="1" ht="16.5" customHeight="1">
      <c r="B121" s="123"/>
      <c r="C121" s="143" t="s">
        <v>131</v>
      </c>
      <c r="D121" s="143" t="s">
        <v>127</v>
      </c>
      <c r="E121" s="144" t="s">
        <v>144</v>
      </c>
      <c r="F121" s="223" t="s">
        <v>145</v>
      </c>
      <c r="G121" s="223"/>
      <c r="H121" s="223"/>
      <c r="I121" s="223"/>
      <c r="J121" s="145" t="s">
        <v>140</v>
      </c>
      <c r="K121" s="146">
        <v>2.2000000000000002</v>
      </c>
      <c r="L121" s="224">
        <v>0</v>
      </c>
      <c r="M121" s="224"/>
      <c r="N121" s="225">
        <f>ROUND(L121*K121,2)</f>
        <v>0</v>
      </c>
      <c r="O121" s="225"/>
      <c r="P121" s="225"/>
      <c r="Q121" s="225"/>
      <c r="R121" s="124"/>
      <c r="T121" s="147" t="s">
        <v>5</v>
      </c>
      <c r="U121" s="46" t="s">
        <v>36</v>
      </c>
      <c r="V121" s="38"/>
      <c r="W121" s="148">
        <f>V121*K121</f>
        <v>0</v>
      </c>
      <c r="X121" s="148">
        <v>1.269E-2</v>
      </c>
      <c r="Y121" s="148">
        <f>X121*K121</f>
        <v>2.7918000000000002E-2</v>
      </c>
      <c r="Z121" s="148">
        <v>0</v>
      </c>
      <c r="AA121" s="149">
        <f>Z121*K121</f>
        <v>0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>IF(U121="základní",N121,0)</f>
        <v>0</v>
      </c>
      <c r="BF121" s="105">
        <f>IF(U121="snížená",N121,0)</f>
        <v>0</v>
      </c>
      <c r="BG121" s="105">
        <f>IF(U121="zákl. přenesená",N121,0)</f>
        <v>0</v>
      </c>
      <c r="BH121" s="105">
        <f>IF(U121="sníž. přenesená",N121,0)</f>
        <v>0</v>
      </c>
      <c r="BI121" s="105">
        <f>IF(U121="nulová",N121,0)</f>
        <v>0</v>
      </c>
      <c r="BJ121" s="21" t="s">
        <v>79</v>
      </c>
      <c r="BK121" s="105">
        <f>ROUND(L121*K121,2)</f>
        <v>0</v>
      </c>
      <c r="BL121" s="21" t="s">
        <v>131</v>
      </c>
      <c r="BM121" s="21" t="s">
        <v>146</v>
      </c>
    </row>
    <row r="122" spans="2:65" s="10" customFormat="1" ht="16.5" customHeight="1">
      <c r="B122" s="150"/>
      <c r="C122" s="151"/>
      <c r="D122" s="151"/>
      <c r="E122" s="152" t="s">
        <v>5</v>
      </c>
      <c r="F122" s="237" t="s">
        <v>147</v>
      </c>
      <c r="G122" s="238"/>
      <c r="H122" s="238"/>
      <c r="I122" s="238"/>
      <c r="J122" s="151"/>
      <c r="K122" s="153">
        <v>2.2000000000000002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143</v>
      </c>
      <c r="AU122" s="157" t="s">
        <v>95</v>
      </c>
      <c r="AV122" s="10" t="s">
        <v>95</v>
      </c>
      <c r="AW122" s="10" t="s">
        <v>30</v>
      </c>
      <c r="AX122" s="10" t="s">
        <v>79</v>
      </c>
      <c r="AY122" s="157" t="s">
        <v>126</v>
      </c>
    </row>
    <row r="123" spans="2:65" s="1" customFormat="1" ht="25.5" customHeight="1">
      <c r="B123" s="123"/>
      <c r="C123" s="143" t="s">
        <v>148</v>
      </c>
      <c r="D123" s="143" t="s">
        <v>127</v>
      </c>
      <c r="E123" s="144" t="s">
        <v>149</v>
      </c>
      <c r="F123" s="223" t="s">
        <v>150</v>
      </c>
      <c r="G123" s="223"/>
      <c r="H123" s="223"/>
      <c r="I123" s="223"/>
      <c r="J123" s="145" t="s">
        <v>151</v>
      </c>
      <c r="K123" s="146">
        <v>266.59800000000001</v>
      </c>
      <c r="L123" s="224">
        <v>0</v>
      </c>
      <c r="M123" s="224"/>
      <c r="N123" s="225">
        <f>ROUND(L123*K123,2)</f>
        <v>0</v>
      </c>
      <c r="O123" s="225"/>
      <c r="P123" s="225"/>
      <c r="Q123" s="225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0</v>
      </c>
      <c r="Y123" s="148">
        <f>X123*K123</f>
        <v>0</v>
      </c>
      <c r="Z123" s="148">
        <v>0</v>
      </c>
      <c r="AA123" s="149">
        <f>Z123*K123</f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131</v>
      </c>
      <c r="BM123" s="21" t="s">
        <v>152</v>
      </c>
    </row>
    <row r="124" spans="2:65" s="11" customFormat="1" ht="16.5" customHeight="1">
      <c r="B124" s="158"/>
      <c r="C124" s="159"/>
      <c r="D124" s="159"/>
      <c r="E124" s="160" t="s">
        <v>5</v>
      </c>
      <c r="F124" s="247" t="s">
        <v>153</v>
      </c>
      <c r="G124" s="248"/>
      <c r="H124" s="248"/>
      <c r="I124" s="248"/>
      <c r="J124" s="159"/>
      <c r="K124" s="160" t="s">
        <v>5</v>
      </c>
      <c r="L124" s="159"/>
      <c r="M124" s="159"/>
      <c r="N124" s="159"/>
      <c r="O124" s="159"/>
      <c r="P124" s="159"/>
      <c r="Q124" s="159"/>
      <c r="R124" s="161"/>
      <c r="T124" s="162"/>
      <c r="U124" s="159"/>
      <c r="V124" s="159"/>
      <c r="W124" s="159"/>
      <c r="X124" s="159"/>
      <c r="Y124" s="159"/>
      <c r="Z124" s="159"/>
      <c r="AA124" s="163"/>
      <c r="AT124" s="164" t="s">
        <v>143</v>
      </c>
      <c r="AU124" s="164" t="s">
        <v>95</v>
      </c>
      <c r="AV124" s="11" t="s">
        <v>79</v>
      </c>
      <c r="AW124" s="11" t="s">
        <v>30</v>
      </c>
      <c r="AX124" s="11" t="s">
        <v>71</v>
      </c>
      <c r="AY124" s="164" t="s">
        <v>126</v>
      </c>
    </row>
    <row r="125" spans="2:65" s="10" customFormat="1" ht="16.5" customHeight="1">
      <c r="B125" s="150"/>
      <c r="C125" s="151"/>
      <c r="D125" s="151"/>
      <c r="E125" s="152" t="s">
        <v>5</v>
      </c>
      <c r="F125" s="241" t="s">
        <v>154</v>
      </c>
      <c r="G125" s="242"/>
      <c r="H125" s="242"/>
      <c r="I125" s="242"/>
      <c r="J125" s="151"/>
      <c r="K125" s="153">
        <v>138.74100000000001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143</v>
      </c>
      <c r="AU125" s="157" t="s">
        <v>95</v>
      </c>
      <c r="AV125" s="10" t="s">
        <v>95</v>
      </c>
      <c r="AW125" s="10" t="s">
        <v>30</v>
      </c>
      <c r="AX125" s="10" t="s">
        <v>71</v>
      </c>
      <c r="AY125" s="157" t="s">
        <v>126</v>
      </c>
    </row>
    <row r="126" spans="2:65" s="11" customFormat="1" ht="16.5" customHeight="1">
      <c r="B126" s="158"/>
      <c r="C126" s="159"/>
      <c r="D126" s="159"/>
      <c r="E126" s="160" t="s">
        <v>5</v>
      </c>
      <c r="F126" s="239" t="s">
        <v>155</v>
      </c>
      <c r="G126" s="240"/>
      <c r="H126" s="240"/>
      <c r="I126" s="240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143</v>
      </c>
      <c r="AU126" s="164" t="s">
        <v>95</v>
      </c>
      <c r="AV126" s="11" t="s">
        <v>79</v>
      </c>
      <c r="AW126" s="11" t="s">
        <v>30</v>
      </c>
      <c r="AX126" s="11" t="s">
        <v>71</v>
      </c>
      <c r="AY126" s="164" t="s">
        <v>126</v>
      </c>
    </row>
    <row r="127" spans="2:65" s="10" customFormat="1" ht="16.5" customHeight="1">
      <c r="B127" s="150"/>
      <c r="C127" s="151"/>
      <c r="D127" s="151"/>
      <c r="E127" s="152" t="s">
        <v>5</v>
      </c>
      <c r="F127" s="241" t="s">
        <v>156</v>
      </c>
      <c r="G127" s="242"/>
      <c r="H127" s="242"/>
      <c r="I127" s="242"/>
      <c r="J127" s="151"/>
      <c r="K127" s="153">
        <v>18.117000000000001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71</v>
      </c>
      <c r="AY127" s="157" t="s">
        <v>126</v>
      </c>
    </row>
    <row r="128" spans="2:65" s="11" customFormat="1" ht="16.5" customHeight="1">
      <c r="B128" s="158"/>
      <c r="C128" s="159"/>
      <c r="D128" s="159"/>
      <c r="E128" s="160" t="s">
        <v>5</v>
      </c>
      <c r="F128" s="239" t="s">
        <v>157</v>
      </c>
      <c r="G128" s="240"/>
      <c r="H128" s="240"/>
      <c r="I128" s="240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143</v>
      </c>
      <c r="AU128" s="164" t="s">
        <v>95</v>
      </c>
      <c r="AV128" s="11" t="s">
        <v>79</v>
      </c>
      <c r="AW128" s="11" t="s">
        <v>30</v>
      </c>
      <c r="AX128" s="11" t="s">
        <v>71</v>
      </c>
      <c r="AY128" s="164" t="s">
        <v>126</v>
      </c>
    </row>
    <row r="129" spans="2:65" s="10" customFormat="1" ht="16.5" customHeight="1">
      <c r="B129" s="150"/>
      <c r="C129" s="151"/>
      <c r="D129" s="151"/>
      <c r="E129" s="152" t="s">
        <v>5</v>
      </c>
      <c r="F129" s="241" t="s">
        <v>158</v>
      </c>
      <c r="G129" s="242"/>
      <c r="H129" s="242"/>
      <c r="I129" s="242"/>
      <c r="J129" s="151"/>
      <c r="K129" s="153">
        <v>109.74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71</v>
      </c>
      <c r="AY129" s="157" t="s">
        <v>126</v>
      </c>
    </row>
    <row r="130" spans="2:65" s="12" customFormat="1" ht="16.5" customHeight="1">
      <c r="B130" s="165"/>
      <c r="C130" s="166"/>
      <c r="D130" s="166"/>
      <c r="E130" s="167" t="s">
        <v>5</v>
      </c>
      <c r="F130" s="243" t="s">
        <v>159</v>
      </c>
      <c r="G130" s="244"/>
      <c r="H130" s="244"/>
      <c r="I130" s="244"/>
      <c r="J130" s="166"/>
      <c r="K130" s="168">
        <v>266.59800000000001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143</v>
      </c>
      <c r="AU130" s="172" t="s">
        <v>95</v>
      </c>
      <c r="AV130" s="12" t="s">
        <v>131</v>
      </c>
      <c r="AW130" s="12" t="s">
        <v>30</v>
      </c>
      <c r="AX130" s="12" t="s">
        <v>79</v>
      </c>
      <c r="AY130" s="172" t="s">
        <v>126</v>
      </c>
    </row>
    <row r="131" spans="2:65" s="1" customFormat="1" ht="25.5" customHeight="1">
      <c r="B131" s="123"/>
      <c r="C131" s="143" t="s">
        <v>160</v>
      </c>
      <c r="D131" s="143" t="s">
        <v>127</v>
      </c>
      <c r="E131" s="144" t="s">
        <v>161</v>
      </c>
      <c r="F131" s="223" t="s">
        <v>162</v>
      </c>
      <c r="G131" s="223"/>
      <c r="H131" s="223"/>
      <c r="I131" s="223"/>
      <c r="J131" s="145" t="s">
        <v>151</v>
      </c>
      <c r="K131" s="146">
        <v>12.694000000000001</v>
      </c>
      <c r="L131" s="224">
        <v>0</v>
      </c>
      <c r="M131" s="224"/>
      <c r="N131" s="225">
        <f>ROUND(L131*K131,2)</f>
        <v>0</v>
      </c>
      <c r="O131" s="225"/>
      <c r="P131" s="225"/>
      <c r="Q131" s="225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131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131</v>
      </c>
      <c r="BM131" s="21" t="s">
        <v>163</v>
      </c>
    </row>
    <row r="132" spans="2:65" s="11" customFormat="1" ht="16.5" customHeight="1">
      <c r="B132" s="158"/>
      <c r="C132" s="159"/>
      <c r="D132" s="159"/>
      <c r="E132" s="160" t="s">
        <v>5</v>
      </c>
      <c r="F132" s="247" t="s">
        <v>164</v>
      </c>
      <c r="G132" s="248"/>
      <c r="H132" s="248"/>
      <c r="I132" s="248"/>
      <c r="J132" s="159"/>
      <c r="K132" s="160" t="s">
        <v>5</v>
      </c>
      <c r="L132" s="159"/>
      <c r="M132" s="159"/>
      <c r="N132" s="159"/>
      <c r="O132" s="159"/>
      <c r="P132" s="159"/>
      <c r="Q132" s="159"/>
      <c r="R132" s="161"/>
      <c r="T132" s="162"/>
      <c r="U132" s="159"/>
      <c r="V132" s="159"/>
      <c r="W132" s="159"/>
      <c r="X132" s="159"/>
      <c r="Y132" s="159"/>
      <c r="Z132" s="159"/>
      <c r="AA132" s="163"/>
      <c r="AT132" s="164" t="s">
        <v>143</v>
      </c>
      <c r="AU132" s="164" t="s">
        <v>95</v>
      </c>
      <c r="AV132" s="11" t="s">
        <v>79</v>
      </c>
      <c r="AW132" s="11" t="s">
        <v>30</v>
      </c>
      <c r="AX132" s="11" t="s">
        <v>71</v>
      </c>
      <c r="AY132" s="164" t="s">
        <v>126</v>
      </c>
    </row>
    <row r="133" spans="2:65" s="10" customFormat="1" ht="16.5" customHeight="1">
      <c r="B133" s="150"/>
      <c r="C133" s="151"/>
      <c r="D133" s="151"/>
      <c r="E133" s="152" t="s">
        <v>5</v>
      </c>
      <c r="F133" s="241" t="s">
        <v>165</v>
      </c>
      <c r="G133" s="242"/>
      <c r="H133" s="242"/>
      <c r="I133" s="242"/>
      <c r="J133" s="151"/>
      <c r="K133" s="153">
        <v>5.5659999999999998</v>
      </c>
      <c r="L133" s="151"/>
      <c r="M133" s="151"/>
      <c r="N133" s="151"/>
      <c r="O133" s="151"/>
      <c r="P133" s="151"/>
      <c r="Q133" s="151"/>
      <c r="R133" s="154"/>
      <c r="T133" s="155"/>
      <c r="U133" s="151"/>
      <c r="V133" s="151"/>
      <c r="W133" s="151"/>
      <c r="X133" s="151"/>
      <c r="Y133" s="151"/>
      <c r="Z133" s="151"/>
      <c r="AA133" s="156"/>
      <c r="AT133" s="157" t="s">
        <v>143</v>
      </c>
      <c r="AU133" s="157" t="s">
        <v>95</v>
      </c>
      <c r="AV133" s="10" t="s">
        <v>95</v>
      </c>
      <c r="AW133" s="10" t="s">
        <v>30</v>
      </c>
      <c r="AX133" s="10" t="s">
        <v>71</v>
      </c>
      <c r="AY133" s="157" t="s">
        <v>126</v>
      </c>
    </row>
    <row r="134" spans="2:65" s="11" customFormat="1" ht="16.5" customHeight="1">
      <c r="B134" s="158"/>
      <c r="C134" s="159"/>
      <c r="D134" s="159"/>
      <c r="E134" s="160" t="s">
        <v>5</v>
      </c>
      <c r="F134" s="239" t="s">
        <v>166</v>
      </c>
      <c r="G134" s="240"/>
      <c r="H134" s="240"/>
      <c r="I134" s="240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143</v>
      </c>
      <c r="AU134" s="164" t="s">
        <v>95</v>
      </c>
      <c r="AV134" s="11" t="s">
        <v>79</v>
      </c>
      <c r="AW134" s="11" t="s">
        <v>30</v>
      </c>
      <c r="AX134" s="11" t="s">
        <v>71</v>
      </c>
      <c r="AY134" s="164" t="s">
        <v>126</v>
      </c>
    </row>
    <row r="135" spans="2:65" s="10" customFormat="1" ht="16.5" customHeight="1">
      <c r="B135" s="150"/>
      <c r="C135" s="151"/>
      <c r="D135" s="151"/>
      <c r="E135" s="152" t="s">
        <v>5</v>
      </c>
      <c r="F135" s="241" t="s">
        <v>167</v>
      </c>
      <c r="G135" s="242"/>
      <c r="H135" s="242"/>
      <c r="I135" s="242"/>
      <c r="J135" s="151"/>
      <c r="K135" s="153">
        <v>7.1280000000000001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143</v>
      </c>
      <c r="AU135" s="157" t="s">
        <v>95</v>
      </c>
      <c r="AV135" s="10" t="s">
        <v>95</v>
      </c>
      <c r="AW135" s="10" t="s">
        <v>30</v>
      </c>
      <c r="AX135" s="10" t="s">
        <v>71</v>
      </c>
      <c r="AY135" s="157" t="s">
        <v>126</v>
      </c>
    </row>
    <row r="136" spans="2:65" s="12" customFormat="1" ht="16.5" customHeight="1">
      <c r="B136" s="165"/>
      <c r="C136" s="166"/>
      <c r="D136" s="166"/>
      <c r="E136" s="167" t="s">
        <v>5</v>
      </c>
      <c r="F136" s="243" t="s">
        <v>159</v>
      </c>
      <c r="G136" s="244"/>
      <c r="H136" s="244"/>
      <c r="I136" s="244"/>
      <c r="J136" s="166"/>
      <c r="K136" s="168">
        <v>12.694000000000001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143</v>
      </c>
      <c r="AU136" s="172" t="s">
        <v>95</v>
      </c>
      <c r="AV136" s="12" t="s">
        <v>131</v>
      </c>
      <c r="AW136" s="12" t="s">
        <v>30</v>
      </c>
      <c r="AX136" s="12" t="s">
        <v>79</v>
      </c>
      <c r="AY136" s="172" t="s">
        <v>126</v>
      </c>
    </row>
    <row r="137" spans="2:65" s="1" customFormat="1" ht="25.5" customHeight="1">
      <c r="B137" s="123"/>
      <c r="C137" s="143" t="s">
        <v>168</v>
      </c>
      <c r="D137" s="143" t="s">
        <v>127</v>
      </c>
      <c r="E137" s="144" t="s">
        <v>169</v>
      </c>
      <c r="F137" s="223" t="s">
        <v>170</v>
      </c>
      <c r="G137" s="223"/>
      <c r="H137" s="223"/>
      <c r="I137" s="223"/>
      <c r="J137" s="145" t="s">
        <v>151</v>
      </c>
      <c r="K137" s="146">
        <v>247.08500000000001</v>
      </c>
      <c r="L137" s="224">
        <v>0</v>
      </c>
      <c r="M137" s="224"/>
      <c r="N137" s="225">
        <f>ROUND(L137*K137,2)</f>
        <v>0</v>
      </c>
      <c r="O137" s="225"/>
      <c r="P137" s="225"/>
      <c r="Q137" s="225"/>
      <c r="R137" s="124"/>
      <c r="T137" s="147" t="s">
        <v>5</v>
      </c>
      <c r="U137" s="46" t="s">
        <v>36</v>
      </c>
      <c r="V137" s="38"/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21" t="s">
        <v>131</v>
      </c>
      <c r="AT137" s="21" t="s">
        <v>127</v>
      </c>
      <c r="AU137" s="21" t="s">
        <v>95</v>
      </c>
      <c r="AY137" s="21" t="s">
        <v>126</v>
      </c>
      <c r="BE137" s="105">
        <f>IF(U137="základní",N137,0)</f>
        <v>0</v>
      </c>
      <c r="BF137" s="105">
        <f>IF(U137="snížená",N137,0)</f>
        <v>0</v>
      </c>
      <c r="BG137" s="105">
        <f>IF(U137="zákl. přenesená",N137,0)</f>
        <v>0</v>
      </c>
      <c r="BH137" s="105">
        <f>IF(U137="sníž. přenesená",N137,0)</f>
        <v>0</v>
      </c>
      <c r="BI137" s="105">
        <f>IF(U137="nulová",N137,0)</f>
        <v>0</v>
      </c>
      <c r="BJ137" s="21" t="s">
        <v>79</v>
      </c>
      <c r="BK137" s="105">
        <f>ROUND(L137*K137,2)</f>
        <v>0</v>
      </c>
      <c r="BL137" s="21" t="s">
        <v>131</v>
      </c>
      <c r="BM137" s="21" t="s">
        <v>171</v>
      </c>
    </row>
    <row r="138" spans="2:65" s="11" customFormat="1" ht="16.5" customHeight="1">
      <c r="B138" s="158"/>
      <c r="C138" s="159"/>
      <c r="D138" s="159"/>
      <c r="E138" s="160" t="s">
        <v>5</v>
      </c>
      <c r="F138" s="247" t="s">
        <v>172</v>
      </c>
      <c r="G138" s="248"/>
      <c r="H138" s="248"/>
      <c r="I138" s="248"/>
      <c r="J138" s="159"/>
      <c r="K138" s="160" t="s">
        <v>5</v>
      </c>
      <c r="L138" s="159"/>
      <c r="M138" s="159"/>
      <c r="N138" s="159"/>
      <c r="O138" s="159"/>
      <c r="P138" s="159"/>
      <c r="Q138" s="159"/>
      <c r="R138" s="161"/>
      <c r="T138" s="162"/>
      <c r="U138" s="159"/>
      <c r="V138" s="159"/>
      <c r="W138" s="159"/>
      <c r="X138" s="159"/>
      <c r="Y138" s="159"/>
      <c r="Z138" s="159"/>
      <c r="AA138" s="163"/>
      <c r="AT138" s="164" t="s">
        <v>143</v>
      </c>
      <c r="AU138" s="164" t="s">
        <v>95</v>
      </c>
      <c r="AV138" s="11" t="s">
        <v>79</v>
      </c>
      <c r="AW138" s="11" t="s">
        <v>30</v>
      </c>
      <c r="AX138" s="11" t="s">
        <v>71</v>
      </c>
      <c r="AY138" s="164" t="s">
        <v>126</v>
      </c>
    </row>
    <row r="139" spans="2:65" s="10" customFormat="1" ht="25.5" customHeight="1">
      <c r="B139" s="150"/>
      <c r="C139" s="151"/>
      <c r="D139" s="151"/>
      <c r="E139" s="152" t="s">
        <v>5</v>
      </c>
      <c r="F139" s="241" t="s">
        <v>173</v>
      </c>
      <c r="G139" s="242"/>
      <c r="H139" s="242"/>
      <c r="I139" s="242"/>
      <c r="J139" s="151"/>
      <c r="K139" s="153">
        <v>603.91</v>
      </c>
      <c r="L139" s="151"/>
      <c r="M139" s="151"/>
      <c r="N139" s="151"/>
      <c r="O139" s="151"/>
      <c r="P139" s="151"/>
      <c r="Q139" s="151"/>
      <c r="R139" s="154"/>
      <c r="T139" s="155"/>
      <c r="U139" s="151"/>
      <c r="V139" s="151"/>
      <c r="W139" s="151"/>
      <c r="X139" s="151"/>
      <c r="Y139" s="151"/>
      <c r="Z139" s="151"/>
      <c r="AA139" s="156"/>
      <c r="AT139" s="157" t="s">
        <v>143</v>
      </c>
      <c r="AU139" s="157" t="s">
        <v>95</v>
      </c>
      <c r="AV139" s="10" t="s">
        <v>95</v>
      </c>
      <c r="AW139" s="10" t="s">
        <v>30</v>
      </c>
      <c r="AX139" s="10" t="s">
        <v>71</v>
      </c>
      <c r="AY139" s="157" t="s">
        <v>126</v>
      </c>
    </row>
    <row r="140" spans="2:65" s="11" customFormat="1" ht="16.5" customHeight="1">
      <c r="B140" s="158"/>
      <c r="C140" s="159"/>
      <c r="D140" s="159"/>
      <c r="E140" s="160" t="s">
        <v>5</v>
      </c>
      <c r="F140" s="239" t="s">
        <v>174</v>
      </c>
      <c r="G140" s="240"/>
      <c r="H140" s="240"/>
      <c r="I140" s="240"/>
      <c r="J140" s="159"/>
      <c r="K140" s="160" t="s">
        <v>5</v>
      </c>
      <c r="L140" s="159"/>
      <c r="M140" s="159"/>
      <c r="N140" s="159"/>
      <c r="O140" s="159"/>
      <c r="P140" s="159"/>
      <c r="Q140" s="159"/>
      <c r="R140" s="161"/>
      <c r="T140" s="162"/>
      <c r="U140" s="159"/>
      <c r="V140" s="159"/>
      <c r="W140" s="159"/>
      <c r="X140" s="159"/>
      <c r="Y140" s="159"/>
      <c r="Z140" s="159"/>
      <c r="AA140" s="163"/>
      <c r="AT140" s="164" t="s">
        <v>143</v>
      </c>
      <c r="AU140" s="164" t="s">
        <v>95</v>
      </c>
      <c r="AV140" s="11" t="s">
        <v>79</v>
      </c>
      <c r="AW140" s="11" t="s">
        <v>30</v>
      </c>
      <c r="AX140" s="11" t="s">
        <v>71</v>
      </c>
      <c r="AY140" s="164" t="s">
        <v>126</v>
      </c>
    </row>
    <row r="141" spans="2:65" s="10" customFormat="1" ht="16.5" customHeight="1">
      <c r="B141" s="150"/>
      <c r="C141" s="151"/>
      <c r="D141" s="151"/>
      <c r="E141" s="152" t="s">
        <v>5</v>
      </c>
      <c r="F141" s="241" t="s">
        <v>175</v>
      </c>
      <c r="G141" s="242"/>
      <c r="H141" s="242"/>
      <c r="I141" s="242"/>
      <c r="J141" s="151"/>
      <c r="K141" s="153">
        <v>-109.74</v>
      </c>
      <c r="L141" s="151"/>
      <c r="M141" s="151"/>
      <c r="N141" s="151"/>
      <c r="O141" s="151"/>
      <c r="P141" s="151"/>
      <c r="Q141" s="151"/>
      <c r="R141" s="154"/>
      <c r="T141" s="155"/>
      <c r="U141" s="151"/>
      <c r="V141" s="151"/>
      <c r="W141" s="151"/>
      <c r="X141" s="151"/>
      <c r="Y141" s="151"/>
      <c r="Z141" s="151"/>
      <c r="AA141" s="156"/>
      <c r="AT141" s="157" t="s">
        <v>143</v>
      </c>
      <c r="AU141" s="157" t="s">
        <v>95</v>
      </c>
      <c r="AV141" s="10" t="s">
        <v>95</v>
      </c>
      <c r="AW141" s="10" t="s">
        <v>30</v>
      </c>
      <c r="AX141" s="10" t="s">
        <v>71</v>
      </c>
      <c r="AY141" s="157" t="s">
        <v>126</v>
      </c>
    </row>
    <row r="142" spans="2:65" s="12" customFormat="1" ht="16.5" customHeight="1">
      <c r="B142" s="165"/>
      <c r="C142" s="166"/>
      <c r="D142" s="166"/>
      <c r="E142" s="167" t="s">
        <v>5</v>
      </c>
      <c r="F142" s="243" t="s">
        <v>159</v>
      </c>
      <c r="G142" s="244"/>
      <c r="H142" s="244"/>
      <c r="I142" s="244"/>
      <c r="J142" s="166"/>
      <c r="K142" s="168">
        <v>494.17</v>
      </c>
      <c r="L142" s="166"/>
      <c r="M142" s="166"/>
      <c r="N142" s="166"/>
      <c r="O142" s="166"/>
      <c r="P142" s="166"/>
      <c r="Q142" s="166"/>
      <c r="R142" s="169"/>
      <c r="T142" s="170"/>
      <c r="U142" s="166"/>
      <c r="V142" s="166"/>
      <c r="W142" s="166"/>
      <c r="X142" s="166"/>
      <c r="Y142" s="166"/>
      <c r="Z142" s="166"/>
      <c r="AA142" s="171"/>
      <c r="AT142" s="172" t="s">
        <v>143</v>
      </c>
      <c r="AU142" s="172" t="s">
        <v>95</v>
      </c>
      <c r="AV142" s="12" t="s">
        <v>131</v>
      </c>
      <c r="AW142" s="12" t="s">
        <v>30</v>
      </c>
      <c r="AX142" s="12" t="s">
        <v>71</v>
      </c>
      <c r="AY142" s="172" t="s">
        <v>126</v>
      </c>
    </row>
    <row r="143" spans="2:65" s="11" customFormat="1" ht="16.5" customHeight="1">
      <c r="B143" s="158"/>
      <c r="C143" s="159"/>
      <c r="D143" s="159"/>
      <c r="E143" s="160" t="s">
        <v>5</v>
      </c>
      <c r="F143" s="239" t="s">
        <v>176</v>
      </c>
      <c r="G143" s="240"/>
      <c r="H143" s="240"/>
      <c r="I143" s="240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143</v>
      </c>
      <c r="AU143" s="164" t="s">
        <v>95</v>
      </c>
      <c r="AV143" s="11" t="s">
        <v>79</v>
      </c>
      <c r="AW143" s="11" t="s">
        <v>30</v>
      </c>
      <c r="AX143" s="11" t="s">
        <v>71</v>
      </c>
      <c r="AY143" s="164" t="s">
        <v>126</v>
      </c>
    </row>
    <row r="144" spans="2:65" s="10" customFormat="1" ht="16.5" customHeight="1">
      <c r="B144" s="150"/>
      <c r="C144" s="151"/>
      <c r="D144" s="151"/>
      <c r="E144" s="152" t="s">
        <v>5</v>
      </c>
      <c r="F144" s="241" t="s">
        <v>177</v>
      </c>
      <c r="G144" s="242"/>
      <c r="H144" s="242"/>
      <c r="I144" s="242"/>
      <c r="J144" s="151"/>
      <c r="K144" s="153">
        <v>247.08500000000001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143</v>
      </c>
      <c r="AU144" s="157" t="s">
        <v>95</v>
      </c>
      <c r="AV144" s="10" t="s">
        <v>95</v>
      </c>
      <c r="AW144" s="10" t="s">
        <v>30</v>
      </c>
      <c r="AX144" s="10" t="s">
        <v>79</v>
      </c>
      <c r="AY144" s="157" t="s">
        <v>126</v>
      </c>
    </row>
    <row r="145" spans="2:65" s="1" customFormat="1" ht="25.5" customHeight="1">
      <c r="B145" s="123"/>
      <c r="C145" s="143" t="s">
        <v>178</v>
      </c>
      <c r="D145" s="143" t="s">
        <v>127</v>
      </c>
      <c r="E145" s="144" t="s">
        <v>179</v>
      </c>
      <c r="F145" s="223" t="s">
        <v>180</v>
      </c>
      <c r="G145" s="223"/>
      <c r="H145" s="223"/>
      <c r="I145" s="223"/>
      <c r="J145" s="145" t="s">
        <v>151</v>
      </c>
      <c r="K145" s="146">
        <v>123.54300000000001</v>
      </c>
      <c r="L145" s="224">
        <v>0</v>
      </c>
      <c r="M145" s="224"/>
      <c r="N145" s="225">
        <f>ROUND(L145*K145,2)</f>
        <v>0</v>
      </c>
      <c r="O145" s="225"/>
      <c r="P145" s="225"/>
      <c r="Q145" s="225"/>
      <c r="R145" s="124"/>
      <c r="T145" s="147" t="s">
        <v>5</v>
      </c>
      <c r="U145" s="46" t="s">
        <v>36</v>
      </c>
      <c r="V145" s="38"/>
      <c r="W145" s="148">
        <f>V145*K145</f>
        <v>0</v>
      </c>
      <c r="X145" s="148">
        <v>0</v>
      </c>
      <c r="Y145" s="148">
        <f>X145*K145</f>
        <v>0</v>
      </c>
      <c r="Z145" s="148">
        <v>0</v>
      </c>
      <c r="AA145" s="149">
        <f>Z145*K145</f>
        <v>0</v>
      </c>
      <c r="AR145" s="21" t="s">
        <v>131</v>
      </c>
      <c r="AT145" s="21" t="s">
        <v>127</v>
      </c>
      <c r="AU145" s="21" t="s">
        <v>95</v>
      </c>
      <c r="AY145" s="21" t="s">
        <v>126</v>
      </c>
      <c r="BE145" s="105">
        <f>IF(U145="základní",N145,0)</f>
        <v>0</v>
      </c>
      <c r="BF145" s="105">
        <f>IF(U145="snížená",N145,0)</f>
        <v>0</v>
      </c>
      <c r="BG145" s="105">
        <f>IF(U145="zákl. přenesená",N145,0)</f>
        <v>0</v>
      </c>
      <c r="BH145" s="105">
        <f>IF(U145="sníž. přenesená",N145,0)</f>
        <v>0</v>
      </c>
      <c r="BI145" s="105">
        <f>IF(U145="nulová",N145,0)</f>
        <v>0</v>
      </c>
      <c r="BJ145" s="21" t="s">
        <v>79</v>
      </c>
      <c r="BK145" s="105">
        <f>ROUND(L145*K145,2)</f>
        <v>0</v>
      </c>
      <c r="BL145" s="21" t="s">
        <v>131</v>
      </c>
      <c r="BM145" s="21" t="s">
        <v>181</v>
      </c>
    </row>
    <row r="146" spans="2:65" s="11" customFormat="1" ht="16.5" customHeight="1">
      <c r="B146" s="158"/>
      <c r="C146" s="159"/>
      <c r="D146" s="159"/>
      <c r="E146" s="160" t="s">
        <v>5</v>
      </c>
      <c r="F146" s="247" t="s">
        <v>182</v>
      </c>
      <c r="G146" s="248"/>
      <c r="H146" s="248"/>
      <c r="I146" s="248"/>
      <c r="J146" s="159"/>
      <c r="K146" s="160" t="s">
        <v>5</v>
      </c>
      <c r="L146" s="159"/>
      <c r="M146" s="159"/>
      <c r="N146" s="159"/>
      <c r="O146" s="159"/>
      <c r="P146" s="159"/>
      <c r="Q146" s="159"/>
      <c r="R146" s="161"/>
      <c r="T146" s="162"/>
      <c r="U146" s="159"/>
      <c r="V146" s="159"/>
      <c r="W146" s="159"/>
      <c r="X146" s="159"/>
      <c r="Y146" s="159"/>
      <c r="Z146" s="159"/>
      <c r="AA146" s="163"/>
      <c r="AT146" s="164" t="s">
        <v>143</v>
      </c>
      <c r="AU146" s="164" t="s">
        <v>95</v>
      </c>
      <c r="AV146" s="11" t="s">
        <v>79</v>
      </c>
      <c r="AW146" s="11" t="s">
        <v>30</v>
      </c>
      <c r="AX146" s="11" t="s">
        <v>71</v>
      </c>
      <c r="AY146" s="164" t="s">
        <v>126</v>
      </c>
    </row>
    <row r="147" spans="2:65" s="10" customFormat="1" ht="16.5" customHeight="1">
      <c r="B147" s="150"/>
      <c r="C147" s="151"/>
      <c r="D147" s="151"/>
      <c r="E147" s="152" t="s">
        <v>5</v>
      </c>
      <c r="F147" s="241" t="s">
        <v>183</v>
      </c>
      <c r="G147" s="242"/>
      <c r="H147" s="242"/>
      <c r="I147" s="242"/>
      <c r="J147" s="151"/>
      <c r="K147" s="153">
        <v>123.54300000000001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143</v>
      </c>
      <c r="AU147" s="157" t="s">
        <v>95</v>
      </c>
      <c r="AV147" s="10" t="s">
        <v>95</v>
      </c>
      <c r="AW147" s="10" t="s">
        <v>30</v>
      </c>
      <c r="AX147" s="10" t="s">
        <v>79</v>
      </c>
      <c r="AY147" s="157" t="s">
        <v>126</v>
      </c>
    </row>
    <row r="148" spans="2:65" s="1" customFormat="1" ht="25.5" customHeight="1">
      <c r="B148" s="123"/>
      <c r="C148" s="143" t="s">
        <v>184</v>
      </c>
      <c r="D148" s="143" t="s">
        <v>127</v>
      </c>
      <c r="E148" s="144" t="s">
        <v>185</v>
      </c>
      <c r="F148" s="223" t="s">
        <v>186</v>
      </c>
      <c r="G148" s="223"/>
      <c r="H148" s="223"/>
      <c r="I148" s="223"/>
      <c r="J148" s="145" t="s">
        <v>151</v>
      </c>
      <c r="K148" s="146">
        <v>247.08500000000001</v>
      </c>
      <c r="L148" s="224">
        <v>0</v>
      </c>
      <c r="M148" s="224"/>
      <c r="N148" s="225">
        <f>ROUND(L148*K148,2)</f>
        <v>0</v>
      </c>
      <c r="O148" s="225"/>
      <c r="P148" s="225"/>
      <c r="Q148" s="225"/>
      <c r="R148" s="124"/>
      <c r="T148" s="147" t="s">
        <v>5</v>
      </c>
      <c r="U148" s="46" t="s">
        <v>36</v>
      </c>
      <c r="V148" s="38"/>
      <c r="W148" s="148">
        <f>V148*K148</f>
        <v>0</v>
      </c>
      <c r="X148" s="148">
        <v>0</v>
      </c>
      <c r="Y148" s="148">
        <f>X148*K148</f>
        <v>0</v>
      </c>
      <c r="Z148" s="148">
        <v>0</v>
      </c>
      <c r="AA148" s="149">
        <f>Z148*K148</f>
        <v>0</v>
      </c>
      <c r="AR148" s="21" t="s">
        <v>131</v>
      </c>
      <c r="AT148" s="21" t="s">
        <v>127</v>
      </c>
      <c r="AU148" s="21" t="s">
        <v>95</v>
      </c>
      <c r="AY148" s="21" t="s">
        <v>126</v>
      </c>
      <c r="BE148" s="105">
        <f>IF(U148="základní",N148,0)</f>
        <v>0</v>
      </c>
      <c r="BF148" s="105">
        <f>IF(U148="snížená",N148,0)</f>
        <v>0</v>
      </c>
      <c r="BG148" s="105">
        <f>IF(U148="zákl. přenesená",N148,0)</f>
        <v>0</v>
      </c>
      <c r="BH148" s="105">
        <f>IF(U148="sníž. přenesená",N148,0)</f>
        <v>0</v>
      </c>
      <c r="BI148" s="105">
        <f>IF(U148="nulová",N148,0)</f>
        <v>0</v>
      </c>
      <c r="BJ148" s="21" t="s">
        <v>79</v>
      </c>
      <c r="BK148" s="105">
        <f>ROUND(L148*K148,2)</f>
        <v>0</v>
      </c>
      <c r="BL148" s="21" t="s">
        <v>131</v>
      </c>
      <c r="BM148" s="21" t="s">
        <v>187</v>
      </c>
    </row>
    <row r="149" spans="2:65" s="11" customFormat="1" ht="16.5" customHeight="1">
      <c r="B149" s="158"/>
      <c r="C149" s="159"/>
      <c r="D149" s="159"/>
      <c r="E149" s="160" t="s">
        <v>5</v>
      </c>
      <c r="F149" s="247" t="s">
        <v>188</v>
      </c>
      <c r="G149" s="248"/>
      <c r="H149" s="248"/>
      <c r="I149" s="248"/>
      <c r="J149" s="159"/>
      <c r="K149" s="160" t="s">
        <v>5</v>
      </c>
      <c r="L149" s="159"/>
      <c r="M149" s="159"/>
      <c r="N149" s="159"/>
      <c r="O149" s="159"/>
      <c r="P149" s="159"/>
      <c r="Q149" s="159"/>
      <c r="R149" s="161"/>
      <c r="T149" s="162"/>
      <c r="U149" s="159"/>
      <c r="V149" s="159"/>
      <c r="W149" s="159"/>
      <c r="X149" s="159"/>
      <c r="Y149" s="159"/>
      <c r="Z149" s="159"/>
      <c r="AA149" s="163"/>
      <c r="AT149" s="164" t="s">
        <v>143</v>
      </c>
      <c r="AU149" s="164" t="s">
        <v>95</v>
      </c>
      <c r="AV149" s="11" t="s">
        <v>79</v>
      </c>
      <c r="AW149" s="11" t="s">
        <v>30</v>
      </c>
      <c r="AX149" s="11" t="s">
        <v>71</v>
      </c>
      <c r="AY149" s="164" t="s">
        <v>126</v>
      </c>
    </row>
    <row r="150" spans="2:65" s="10" customFormat="1" ht="16.5" customHeight="1">
      <c r="B150" s="150"/>
      <c r="C150" s="151"/>
      <c r="D150" s="151"/>
      <c r="E150" s="152" t="s">
        <v>5</v>
      </c>
      <c r="F150" s="241" t="s">
        <v>177</v>
      </c>
      <c r="G150" s="242"/>
      <c r="H150" s="242"/>
      <c r="I150" s="242"/>
      <c r="J150" s="151"/>
      <c r="K150" s="153">
        <v>247.08500000000001</v>
      </c>
      <c r="L150" s="151"/>
      <c r="M150" s="151"/>
      <c r="N150" s="151"/>
      <c r="O150" s="151"/>
      <c r="P150" s="151"/>
      <c r="Q150" s="151"/>
      <c r="R150" s="154"/>
      <c r="T150" s="155"/>
      <c r="U150" s="151"/>
      <c r="V150" s="151"/>
      <c r="W150" s="151"/>
      <c r="X150" s="151"/>
      <c r="Y150" s="151"/>
      <c r="Z150" s="151"/>
      <c r="AA150" s="156"/>
      <c r="AT150" s="157" t="s">
        <v>143</v>
      </c>
      <c r="AU150" s="157" t="s">
        <v>95</v>
      </c>
      <c r="AV150" s="10" t="s">
        <v>95</v>
      </c>
      <c r="AW150" s="10" t="s">
        <v>30</v>
      </c>
      <c r="AX150" s="10" t="s">
        <v>79</v>
      </c>
      <c r="AY150" s="157" t="s">
        <v>126</v>
      </c>
    </row>
    <row r="151" spans="2:65" s="1" customFormat="1" ht="25.5" customHeight="1">
      <c r="B151" s="123"/>
      <c r="C151" s="143" t="s">
        <v>189</v>
      </c>
      <c r="D151" s="143" t="s">
        <v>127</v>
      </c>
      <c r="E151" s="144" t="s">
        <v>190</v>
      </c>
      <c r="F151" s="223" t="s">
        <v>191</v>
      </c>
      <c r="G151" s="223"/>
      <c r="H151" s="223"/>
      <c r="I151" s="223"/>
      <c r="J151" s="145" t="s">
        <v>151</v>
      </c>
      <c r="K151" s="146">
        <v>123.54</v>
      </c>
      <c r="L151" s="224">
        <v>0</v>
      </c>
      <c r="M151" s="224"/>
      <c r="N151" s="225">
        <f>ROUND(L151*K151,2)</f>
        <v>0</v>
      </c>
      <c r="O151" s="225"/>
      <c r="P151" s="225"/>
      <c r="Q151" s="225"/>
      <c r="R151" s="124"/>
      <c r="T151" s="147" t="s">
        <v>5</v>
      </c>
      <c r="U151" s="46" t="s">
        <v>36</v>
      </c>
      <c r="V151" s="38"/>
      <c r="W151" s="148">
        <f>V151*K151</f>
        <v>0</v>
      </c>
      <c r="X151" s="148">
        <v>0</v>
      </c>
      <c r="Y151" s="148">
        <f>X151*K151</f>
        <v>0</v>
      </c>
      <c r="Z151" s="148">
        <v>0</v>
      </c>
      <c r="AA151" s="149">
        <f>Z151*K151</f>
        <v>0</v>
      </c>
      <c r="AR151" s="21" t="s">
        <v>131</v>
      </c>
      <c r="AT151" s="21" t="s">
        <v>127</v>
      </c>
      <c r="AU151" s="21" t="s">
        <v>95</v>
      </c>
      <c r="AY151" s="21" t="s">
        <v>126</v>
      </c>
      <c r="BE151" s="105">
        <f>IF(U151="základní",N151,0)</f>
        <v>0</v>
      </c>
      <c r="BF151" s="105">
        <f>IF(U151="snížená",N151,0)</f>
        <v>0</v>
      </c>
      <c r="BG151" s="105">
        <f>IF(U151="zákl. přenesená",N151,0)</f>
        <v>0</v>
      </c>
      <c r="BH151" s="105">
        <f>IF(U151="sníž. přenesená",N151,0)</f>
        <v>0</v>
      </c>
      <c r="BI151" s="105">
        <f>IF(U151="nulová",N151,0)</f>
        <v>0</v>
      </c>
      <c r="BJ151" s="21" t="s">
        <v>79</v>
      </c>
      <c r="BK151" s="105">
        <f>ROUND(L151*K151,2)</f>
        <v>0</v>
      </c>
      <c r="BL151" s="21" t="s">
        <v>131</v>
      </c>
      <c r="BM151" s="21" t="s">
        <v>192</v>
      </c>
    </row>
    <row r="152" spans="2:65" s="11" customFormat="1" ht="16.5" customHeight="1">
      <c r="B152" s="158"/>
      <c r="C152" s="159"/>
      <c r="D152" s="159"/>
      <c r="E152" s="160" t="s">
        <v>5</v>
      </c>
      <c r="F152" s="247" t="s">
        <v>182</v>
      </c>
      <c r="G152" s="248"/>
      <c r="H152" s="248"/>
      <c r="I152" s="248"/>
      <c r="J152" s="159"/>
      <c r="K152" s="160" t="s">
        <v>5</v>
      </c>
      <c r="L152" s="159"/>
      <c r="M152" s="159"/>
      <c r="N152" s="159"/>
      <c r="O152" s="159"/>
      <c r="P152" s="159"/>
      <c r="Q152" s="159"/>
      <c r="R152" s="161"/>
      <c r="T152" s="162"/>
      <c r="U152" s="159"/>
      <c r="V152" s="159"/>
      <c r="W152" s="159"/>
      <c r="X152" s="159"/>
      <c r="Y152" s="159"/>
      <c r="Z152" s="159"/>
      <c r="AA152" s="163"/>
      <c r="AT152" s="164" t="s">
        <v>143</v>
      </c>
      <c r="AU152" s="164" t="s">
        <v>95</v>
      </c>
      <c r="AV152" s="11" t="s">
        <v>79</v>
      </c>
      <c r="AW152" s="11" t="s">
        <v>30</v>
      </c>
      <c r="AX152" s="11" t="s">
        <v>71</v>
      </c>
      <c r="AY152" s="164" t="s">
        <v>126</v>
      </c>
    </row>
    <row r="153" spans="2:65" s="10" customFormat="1" ht="16.5" customHeight="1">
      <c r="B153" s="150"/>
      <c r="C153" s="151"/>
      <c r="D153" s="151"/>
      <c r="E153" s="152" t="s">
        <v>5</v>
      </c>
      <c r="F153" s="241" t="s">
        <v>193</v>
      </c>
      <c r="G153" s="242"/>
      <c r="H153" s="242"/>
      <c r="I153" s="242"/>
      <c r="J153" s="151"/>
      <c r="K153" s="153">
        <v>123.54</v>
      </c>
      <c r="L153" s="151"/>
      <c r="M153" s="151"/>
      <c r="N153" s="151"/>
      <c r="O153" s="151"/>
      <c r="P153" s="151"/>
      <c r="Q153" s="151"/>
      <c r="R153" s="154"/>
      <c r="T153" s="155"/>
      <c r="U153" s="151"/>
      <c r="V153" s="151"/>
      <c r="W153" s="151"/>
      <c r="X153" s="151"/>
      <c r="Y153" s="151"/>
      <c r="Z153" s="151"/>
      <c r="AA153" s="156"/>
      <c r="AT153" s="157" t="s">
        <v>143</v>
      </c>
      <c r="AU153" s="157" t="s">
        <v>95</v>
      </c>
      <c r="AV153" s="10" t="s">
        <v>95</v>
      </c>
      <c r="AW153" s="10" t="s">
        <v>30</v>
      </c>
      <c r="AX153" s="10" t="s">
        <v>79</v>
      </c>
      <c r="AY153" s="157" t="s">
        <v>126</v>
      </c>
    </row>
    <row r="154" spans="2:65" s="1" customFormat="1" ht="25.5" customHeight="1">
      <c r="B154" s="123"/>
      <c r="C154" s="143" t="s">
        <v>194</v>
      </c>
      <c r="D154" s="143" t="s">
        <v>127</v>
      </c>
      <c r="E154" s="144" t="s">
        <v>195</v>
      </c>
      <c r="F154" s="223" t="s">
        <v>196</v>
      </c>
      <c r="G154" s="223"/>
      <c r="H154" s="223"/>
      <c r="I154" s="223"/>
      <c r="J154" s="145" t="s">
        <v>151</v>
      </c>
      <c r="K154" s="146">
        <v>458.63499999999999</v>
      </c>
      <c r="L154" s="224">
        <v>0</v>
      </c>
      <c r="M154" s="224"/>
      <c r="N154" s="225">
        <f>ROUND(L154*K154,2)</f>
        <v>0</v>
      </c>
      <c r="O154" s="225"/>
      <c r="P154" s="225"/>
      <c r="Q154" s="225"/>
      <c r="R154" s="124"/>
      <c r="T154" s="147" t="s">
        <v>5</v>
      </c>
      <c r="U154" s="46" t="s">
        <v>36</v>
      </c>
      <c r="V154" s="38"/>
      <c r="W154" s="148">
        <f>V154*K154</f>
        <v>0</v>
      </c>
      <c r="X154" s="148">
        <v>0</v>
      </c>
      <c r="Y154" s="148">
        <f>X154*K154</f>
        <v>0</v>
      </c>
      <c r="Z154" s="148">
        <v>0</v>
      </c>
      <c r="AA154" s="149">
        <f>Z154*K154</f>
        <v>0</v>
      </c>
      <c r="AR154" s="21" t="s">
        <v>131</v>
      </c>
      <c r="AT154" s="21" t="s">
        <v>127</v>
      </c>
      <c r="AU154" s="21" t="s">
        <v>95</v>
      </c>
      <c r="AY154" s="21" t="s">
        <v>126</v>
      </c>
      <c r="BE154" s="105">
        <f>IF(U154="základní",N154,0)</f>
        <v>0</v>
      </c>
      <c r="BF154" s="105">
        <f>IF(U154="snížená",N154,0)</f>
        <v>0</v>
      </c>
      <c r="BG154" s="105">
        <f>IF(U154="zákl. přenesená",N154,0)</f>
        <v>0</v>
      </c>
      <c r="BH154" s="105">
        <f>IF(U154="sníž. přenesená",N154,0)</f>
        <v>0</v>
      </c>
      <c r="BI154" s="105">
        <f>IF(U154="nulová",N154,0)</f>
        <v>0</v>
      </c>
      <c r="BJ154" s="21" t="s">
        <v>79</v>
      </c>
      <c r="BK154" s="105">
        <f>ROUND(L154*K154,2)</f>
        <v>0</v>
      </c>
      <c r="BL154" s="21" t="s">
        <v>131</v>
      </c>
      <c r="BM154" s="21" t="s">
        <v>197</v>
      </c>
    </row>
    <row r="155" spans="2:65" s="11" customFormat="1" ht="16.5" customHeight="1">
      <c r="B155" s="158"/>
      <c r="C155" s="159"/>
      <c r="D155" s="159"/>
      <c r="E155" s="160" t="s">
        <v>5</v>
      </c>
      <c r="F155" s="247" t="s">
        <v>164</v>
      </c>
      <c r="G155" s="248"/>
      <c r="H155" s="248"/>
      <c r="I155" s="248"/>
      <c r="J155" s="159"/>
      <c r="K155" s="160" t="s">
        <v>5</v>
      </c>
      <c r="L155" s="159"/>
      <c r="M155" s="159"/>
      <c r="N155" s="159"/>
      <c r="O155" s="159"/>
      <c r="P155" s="159"/>
      <c r="Q155" s="159"/>
      <c r="R155" s="161"/>
      <c r="T155" s="162"/>
      <c r="U155" s="159"/>
      <c r="V155" s="159"/>
      <c r="W155" s="159"/>
      <c r="X155" s="159"/>
      <c r="Y155" s="159"/>
      <c r="Z155" s="159"/>
      <c r="AA155" s="163"/>
      <c r="AT155" s="164" t="s">
        <v>143</v>
      </c>
      <c r="AU155" s="164" t="s">
        <v>95</v>
      </c>
      <c r="AV155" s="11" t="s">
        <v>79</v>
      </c>
      <c r="AW155" s="11" t="s">
        <v>30</v>
      </c>
      <c r="AX155" s="11" t="s">
        <v>71</v>
      </c>
      <c r="AY155" s="164" t="s">
        <v>126</v>
      </c>
    </row>
    <row r="156" spans="2:65" s="10" customFormat="1" ht="16.5" customHeight="1">
      <c r="B156" s="150"/>
      <c r="C156" s="151"/>
      <c r="D156" s="151"/>
      <c r="E156" s="152" t="s">
        <v>5</v>
      </c>
      <c r="F156" s="241" t="s">
        <v>198</v>
      </c>
      <c r="G156" s="242"/>
      <c r="H156" s="242"/>
      <c r="I156" s="242"/>
      <c r="J156" s="151"/>
      <c r="K156" s="153">
        <v>532.11</v>
      </c>
      <c r="L156" s="151"/>
      <c r="M156" s="151"/>
      <c r="N156" s="151"/>
      <c r="O156" s="151"/>
      <c r="P156" s="151"/>
      <c r="Q156" s="151"/>
      <c r="R156" s="154"/>
      <c r="T156" s="155"/>
      <c r="U156" s="151"/>
      <c r="V156" s="151"/>
      <c r="W156" s="151"/>
      <c r="X156" s="151"/>
      <c r="Y156" s="151"/>
      <c r="Z156" s="151"/>
      <c r="AA156" s="156"/>
      <c r="AT156" s="157" t="s">
        <v>143</v>
      </c>
      <c r="AU156" s="157" t="s">
        <v>95</v>
      </c>
      <c r="AV156" s="10" t="s">
        <v>95</v>
      </c>
      <c r="AW156" s="10" t="s">
        <v>30</v>
      </c>
      <c r="AX156" s="10" t="s">
        <v>71</v>
      </c>
      <c r="AY156" s="157" t="s">
        <v>126</v>
      </c>
    </row>
    <row r="157" spans="2:65" s="11" customFormat="1" ht="16.5" customHeight="1">
      <c r="B157" s="158"/>
      <c r="C157" s="159"/>
      <c r="D157" s="159"/>
      <c r="E157" s="160" t="s">
        <v>5</v>
      </c>
      <c r="F157" s="239" t="s">
        <v>166</v>
      </c>
      <c r="G157" s="240"/>
      <c r="H157" s="240"/>
      <c r="I157" s="240"/>
      <c r="J157" s="159"/>
      <c r="K157" s="160" t="s">
        <v>5</v>
      </c>
      <c r="L157" s="159"/>
      <c r="M157" s="159"/>
      <c r="N157" s="159"/>
      <c r="O157" s="159"/>
      <c r="P157" s="159"/>
      <c r="Q157" s="159"/>
      <c r="R157" s="161"/>
      <c r="T157" s="162"/>
      <c r="U157" s="159"/>
      <c r="V157" s="159"/>
      <c r="W157" s="159"/>
      <c r="X157" s="159"/>
      <c r="Y157" s="159"/>
      <c r="Z157" s="159"/>
      <c r="AA157" s="163"/>
      <c r="AT157" s="164" t="s">
        <v>143</v>
      </c>
      <c r="AU157" s="164" t="s">
        <v>95</v>
      </c>
      <c r="AV157" s="11" t="s">
        <v>79</v>
      </c>
      <c r="AW157" s="11" t="s">
        <v>30</v>
      </c>
      <c r="AX157" s="11" t="s">
        <v>71</v>
      </c>
      <c r="AY157" s="164" t="s">
        <v>126</v>
      </c>
    </row>
    <row r="158" spans="2:65" s="10" customFormat="1" ht="16.5" customHeight="1">
      <c r="B158" s="150"/>
      <c r="C158" s="151"/>
      <c r="D158" s="151"/>
      <c r="E158" s="152" t="s">
        <v>5</v>
      </c>
      <c r="F158" s="241" t="s">
        <v>199</v>
      </c>
      <c r="G158" s="242"/>
      <c r="H158" s="242"/>
      <c r="I158" s="242"/>
      <c r="J158" s="151"/>
      <c r="K158" s="153">
        <v>422.21800000000002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143</v>
      </c>
      <c r="AU158" s="157" t="s">
        <v>95</v>
      </c>
      <c r="AV158" s="10" t="s">
        <v>95</v>
      </c>
      <c r="AW158" s="10" t="s">
        <v>30</v>
      </c>
      <c r="AX158" s="10" t="s">
        <v>71</v>
      </c>
      <c r="AY158" s="157" t="s">
        <v>126</v>
      </c>
    </row>
    <row r="159" spans="2:65" s="11" customFormat="1" ht="16.5" customHeight="1">
      <c r="B159" s="158"/>
      <c r="C159" s="159"/>
      <c r="D159" s="159"/>
      <c r="E159" s="160" t="s">
        <v>5</v>
      </c>
      <c r="F159" s="239" t="s">
        <v>200</v>
      </c>
      <c r="G159" s="240"/>
      <c r="H159" s="240"/>
      <c r="I159" s="240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143</v>
      </c>
      <c r="AU159" s="164" t="s">
        <v>95</v>
      </c>
      <c r="AV159" s="11" t="s">
        <v>79</v>
      </c>
      <c r="AW159" s="11" t="s">
        <v>30</v>
      </c>
      <c r="AX159" s="11" t="s">
        <v>71</v>
      </c>
      <c r="AY159" s="164" t="s">
        <v>126</v>
      </c>
    </row>
    <row r="160" spans="2:65" s="10" customFormat="1" ht="16.5" customHeight="1">
      <c r="B160" s="150"/>
      <c r="C160" s="151"/>
      <c r="D160" s="151"/>
      <c r="E160" s="152" t="s">
        <v>5</v>
      </c>
      <c r="F160" s="241" t="s">
        <v>201</v>
      </c>
      <c r="G160" s="242"/>
      <c r="H160" s="242"/>
      <c r="I160" s="242"/>
      <c r="J160" s="151"/>
      <c r="K160" s="153">
        <v>101.682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143</v>
      </c>
      <c r="AU160" s="157" t="s">
        <v>95</v>
      </c>
      <c r="AV160" s="10" t="s">
        <v>95</v>
      </c>
      <c r="AW160" s="10" t="s">
        <v>30</v>
      </c>
      <c r="AX160" s="10" t="s">
        <v>71</v>
      </c>
      <c r="AY160" s="157" t="s">
        <v>126</v>
      </c>
    </row>
    <row r="161" spans="2:65" s="11" customFormat="1" ht="16.5" customHeight="1">
      <c r="B161" s="158"/>
      <c r="C161" s="159"/>
      <c r="D161" s="159"/>
      <c r="E161" s="160" t="s">
        <v>5</v>
      </c>
      <c r="F161" s="239" t="s">
        <v>174</v>
      </c>
      <c r="G161" s="240"/>
      <c r="H161" s="240"/>
      <c r="I161" s="240"/>
      <c r="J161" s="159"/>
      <c r="K161" s="160" t="s">
        <v>5</v>
      </c>
      <c r="L161" s="159"/>
      <c r="M161" s="159"/>
      <c r="N161" s="159"/>
      <c r="O161" s="159"/>
      <c r="P161" s="159"/>
      <c r="Q161" s="159"/>
      <c r="R161" s="161"/>
      <c r="T161" s="162"/>
      <c r="U161" s="159"/>
      <c r="V161" s="159"/>
      <c r="W161" s="159"/>
      <c r="X161" s="159"/>
      <c r="Y161" s="159"/>
      <c r="Z161" s="159"/>
      <c r="AA161" s="163"/>
      <c r="AT161" s="164" t="s">
        <v>143</v>
      </c>
      <c r="AU161" s="164" t="s">
        <v>95</v>
      </c>
      <c r="AV161" s="11" t="s">
        <v>79</v>
      </c>
      <c r="AW161" s="11" t="s">
        <v>30</v>
      </c>
      <c r="AX161" s="11" t="s">
        <v>71</v>
      </c>
      <c r="AY161" s="164" t="s">
        <v>126</v>
      </c>
    </row>
    <row r="162" spans="2:65" s="10" customFormat="1" ht="16.5" customHeight="1">
      <c r="B162" s="150"/>
      <c r="C162" s="151"/>
      <c r="D162" s="151"/>
      <c r="E162" s="152" t="s">
        <v>5</v>
      </c>
      <c r="F162" s="241" t="s">
        <v>202</v>
      </c>
      <c r="G162" s="242"/>
      <c r="H162" s="242"/>
      <c r="I162" s="242"/>
      <c r="J162" s="151"/>
      <c r="K162" s="153">
        <v>-138.74100000000001</v>
      </c>
      <c r="L162" s="151"/>
      <c r="M162" s="151"/>
      <c r="N162" s="151"/>
      <c r="O162" s="151"/>
      <c r="P162" s="151"/>
      <c r="Q162" s="151"/>
      <c r="R162" s="154"/>
      <c r="T162" s="155"/>
      <c r="U162" s="151"/>
      <c r="V162" s="151"/>
      <c r="W162" s="151"/>
      <c r="X162" s="151"/>
      <c r="Y162" s="151"/>
      <c r="Z162" s="151"/>
      <c r="AA162" s="156"/>
      <c r="AT162" s="157" t="s">
        <v>143</v>
      </c>
      <c r="AU162" s="157" t="s">
        <v>95</v>
      </c>
      <c r="AV162" s="10" t="s">
        <v>95</v>
      </c>
      <c r="AW162" s="10" t="s">
        <v>30</v>
      </c>
      <c r="AX162" s="10" t="s">
        <v>71</v>
      </c>
      <c r="AY162" s="157" t="s">
        <v>126</v>
      </c>
    </row>
    <row r="163" spans="2:65" s="12" customFormat="1" ht="16.5" customHeight="1">
      <c r="B163" s="165"/>
      <c r="C163" s="166"/>
      <c r="D163" s="166"/>
      <c r="E163" s="167" t="s">
        <v>5</v>
      </c>
      <c r="F163" s="243" t="s">
        <v>159</v>
      </c>
      <c r="G163" s="244"/>
      <c r="H163" s="244"/>
      <c r="I163" s="244"/>
      <c r="J163" s="166"/>
      <c r="K163" s="168">
        <v>917.26900000000001</v>
      </c>
      <c r="L163" s="166"/>
      <c r="M163" s="166"/>
      <c r="N163" s="166"/>
      <c r="O163" s="166"/>
      <c r="P163" s="166"/>
      <c r="Q163" s="166"/>
      <c r="R163" s="169"/>
      <c r="T163" s="170"/>
      <c r="U163" s="166"/>
      <c r="V163" s="166"/>
      <c r="W163" s="166"/>
      <c r="X163" s="166"/>
      <c r="Y163" s="166"/>
      <c r="Z163" s="166"/>
      <c r="AA163" s="171"/>
      <c r="AT163" s="172" t="s">
        <v>143</v>
      </c>
      <c r="AU163" s="172" t="s">
        <v>95</v>
      </c>
      <c r="AV163" s="12" t="s">
        <v>131</v>
      </c>
      <c r="AW163" s="12" t="s">
        <v>30</v>
      </c>
      <c r="AX163" s="12" t="s">
        <v>71</v>
      </c>
      <c r="AY163" s="172" t="s">
        <v>126</v>
      </c>
    </row>
    <row r="164" spans="2:65" s="11" customFormat="1" ht="16.5" customHeight="1">
      <c r="B164" s="158"/>
      <c r="C164" s="159"/>
      <c r="D164" s="159"/>
      <c r="E164" s="160" t="s">
        <v>5</v>
      </c>
      <c r="F164" s="239" t="s">
        <v>176</v>
      </c>
      <c r="G164" s="240"/>
      <c r="H164" s="240"/>
      <c r="I164" s="240"/>
      <c r="J164" s="159"/>
      <c r="K164" s="160" t="s">
        <v>5</v>
      </c>
      <c r="L164" s="159"/>
      <c r="M164" s="159"/>
      <c r="N164" s="159"/>
      <c r="O164" s="159"/>
      <c r="P164" s="159"/>
      <c r="Q164" s="159"/>
      <c r="R164" s="161"/>
      <c r="T164" s="162"/>
      <c r="U164" s="159"/>
      <c r="V164" s="159"/>
      <c r="W164" s="159"/>
      <c r="X164" s="159"/>
      <c r="Y164" s="159"/>
      <c r="Z164" s="159"/>
      <c r="AA164" s="163"/>
      <c r="AT164" s="164" t="s">
        <v>143</v>
      </c>
      <c r="AU164" s="164" t="s">
        <v>95</v>
      </c>
      <c r="AV164" s="11" t="s">
        <v>79</v>
      </c>
      <c r="AW164" s="11" t="s">
        <v>30</v>
      </c>
      <c r="AX164" s="11" t="s">
        <v>71</v>
      </c>
      <c r="AY164" s="164" t="s">
        <v>126</v>
      </c>
    </row>
    <row r="165" spans="2:65" s="10" customFormat="1" ht="16.5" customHeight="1">
      <c r="B165" s="150"/>
      <c r="C165" s="151"/>
      <c r="D165" s="151"/>
      <c r="E165" s="152" t="s">
        <v>5</v>
      </c>
      <c r="F165" s="241" t="s">
        <v>203</v>
      </c>
      <c r="G165" s="242"/>
      <c r="H165" s="242"/>
      <c r="I165" s="242"/>
      <c r="J165" s="151"/>
      <c r="K165" s="153">
        <v>458.63499999999999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143</v>
      </c>
      <c r="AU165" s="157" t="s">
        <v>95</v>
      </c>
      <c r="AV165" s="10" t="s">
        <v>95</v>
      </c>
      <c r="AW165" s="10" t="s">
        <v>30</v>
      </c>
      <c r="AX165" s="10" t="s">
        <v>79</v>
      </c>
      <c r="AY165" s="157" t="s">
        <v>126</v>
      </c>
    </row>
    <row r="166" spans="2:65" s="1" customFormat="1" ht="25.5" customHeight="1">
      <c r="B166" s="123"/>
      <c r="C166" s="143" t="s">
        <v>204</v>
      </c>
      <c r="D166" s="143" t="s">
        <v>127</v>
      </c>
      <c r="E166" s="144" t="s">
        <v>205</v>
      </c>
      <c r="F166" s="223" t="s">
        <v>206</v>
      </c>
      <c r="G166" s="223"/>
      <c r="H166" s="223"/>
      <c r="I166" s="223"/>
      <c r="J166" s="145" t="s">
        <v>151</v>
      </c>
      <c r="K166" s="146">
        <v>229.31800000000001</v>
      </c>
      <c r="L166" s="224">
        <v>0</v>
      </c>
      <c r="M166" s="224"/>
      <c r="N166" s="225">
        <f>ROUND(L166*K166,2)</f>
        <v>0</v>
      </c>
      <c r="O166" s="225"/>
      <c r="P166" s="225"/>
      <c r="Q166" s="225"/>
      <c r="R166" s="124"/>
      <c r="T166" s="147" t="s">
        <v>5</v>
      </c>
      <c r="U166" s="46" t="s">
        <v>36</v>
      </c>
      <c r="V166" s="38"/>
      <c r="W166" s="148">
        <f>V166*K166</f>
        <v>0</v>
      </c>
      <c r="X166" s="148">
        <v>0</v>
      </c>
      <c r="Y166" s="148">
        <f>X166*K166</f>
        <v>0</v>
      </c>
      <c r="Z166" s="148">
        <v>0</v>
      </c>
      <c r="AA166" s="149">
        <f>Z166*K166</f>
        <v>0</v>
      </c>
      <c r="AR166" s="21" t="s">
        <v>131</v>
      </c>
      <c r="AT166" s="21" t="s">
        <v>127</v>
      </c>
      <c r="AU166" s="21" t="s">
        <v>95</v>
      </c>
      <c r="AY166" s="21" t="s">
        <v>126</v>
      </c>
      <c r="BE166" s="105">
        <f>IF(U166="základní",N166,0)</f>
        <v>0</v>
      </c>
      <c r="BF166" s="105">
        <f>IF(U166="snížená",N166,0)</f>
        <v>0</v>
      </c>
      <c r="BG166" s="105">
        <f>IF(U166="zákl. přenesená",N166,0)</f>
        <v>0</v>
      </c>
      <c r="BH166" s="105">
        <f>IF(U166="sníž. přenesená",N166,0)</f>
        <v>0</v>
      </c>
      <c r="BI166" s="105">
        <f>IF(U166="nulová",N166,0)</f>
        <v>0</v>
      </c>
      <c r="BJ166" s="21" t="s">
        <v>79</v>
      </c>
      <c r="BK166" s="105">
        <f>ROUND(L166*K166,2)</f>
        <v>0</v>
      </c>
      <c r="BL166" s="21" t="s">
        <v>131</v>
      </c>
      <c r="BM166" s="21" t="s">
        <v>207</v>
      </c>
    </row>
    <row r="167" spans="2:65" s="11" customFormat="1" ht="16.5" customHeight="1">
      <c r="B167" s="158"/>
      <c r="C167" s="159"/>
      <c r="D167" s="159"/>
      <c r="E167" s="160" t="s">
        <v>5</v>
      </c>
      <c r="F167" s="247" t="s">
        <v>182</v>
      </c>
      <c r="G167" s="248"/>
      <c r="H167" s="248"/>
      <c r="I167" s="248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143</v>
      </c>
      <c r="AU167" s="164" t="s">
        <v>95</v>
      </c>
      <c r="AV167" s="11" t="s">
        <v>79</v>
      </c>
      <c r="AW167" s="11" t="s">
        <v>30</v>
      </c>
      <c r="AX167" s="11" t="s">
        <v>71</v>
      </c>
      <c r="AY167" s="164" t="s">
        <v>126</v>
      </c>
    </row>
    <row r="168" spans="2:65" s="10" customFormat="1" ht="16.5" customHeight="1">
      <c r="B168" s="150"/>
      <c r="C168" s="151"/>
      <c r="D168" s="151"/>
      <c r="E168" s="152" t="s">
        <v>5</v>
      </c>
      <c r="F168" s="241" t="s">
        <v>208</v>
      </c>
      <c r="G168" s="242"/>
      <c r="H168" s="242"/>
      <c r="I168" s="242"/>
      <c r="J168" s="151"/>
      <c r="K168" s="153">
        <v>229.31800000000001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209</v>
      </c>
      <c r="D169" s="143" t="s">
        <v>127</v>
      </c>
      <c r="E169" s="144" t="s">
        <v>210</v>
      </c>
      <c r="F169" s="223" t="s">
        <v>211</v>
      </c>
      <c r="G169" s="223"/>
      <c r="H169" s="223"/>
      <c r="I169" s="223"/>
      <c r="J169" s="145" t="s">
        <v>151</v>
      </c>
      <c r="K169" s="146">
        <v>458.63499999999999</v>
      </c>
      <c r="L169" s="224">
        <v>0</v>
      </c>
      <c r="M169" s="224"/>
      <c r="N169" s="225">
        <f>ROUND(L169*K169,2)</f>
        <v>0</v>
      </c>
      <c r="O169" s="225"/>
      <c r="P169" s="225"/>
      <c r="Q169" s="225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0</v>
      </c>
      <c r="Y169" s="148">
        <f>X169*K169</f>
        <v>0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212</v>
      </c>
    </row>
    <row r="170" spans="2:65" s="11" customFormat="1" ht="16.5" customHeight="1">
      <c r="B170" s="158"/>
      <c r="C170" s="159"/>
      <c r="D170" s="159"/>
      <c r="E170" s="160" t="s">
        <v>5</v>
      </c>
      <c r="F170" s="247" t="s">
        <v>188</v>
      </c>
      <c r="G170" s="248"/>
      <c r="H170" s="248"/>
      <c r="I170" s="248"/>
      <c r="J170" s="159"/>
      <c r="K170" s="160" t="s">
        <v>5</v>
      </c>
      <c r="L170" s="159"/>
      <c r="M170" s="159"/>
      <c r="N170" s="159"/>
      <c r="O170" s="159"/>
      <c r="P170" s="159"/>
      <c r="Q170" s="159"/>
      <c r="R170" s="161"/>
      <c r="T170" s="162"/>
      <c r="U170" s="159"/>
      <c r="V170" s="159"/>
      <c r="W170" s="159"/>
      <c r="X170" s="159"/>
      <c r="Y170" s="159"/>
      <c r="Z170" s="159"/>
      <c r="AA170" s="163"/>
      <c r="AT170" s="164" t="s">
        <v>143</v>
      </c>
      <c r="AU170" s="164" t="s">
        <v>95</v>
      </c>
      <c r="AV170" s="11" t="s">
        <v>79</v>
      </c>
      <c r="AW170" s="11" t="s">
        <v>30</v>
      </c>
      <c r="AX170" s="11" t="s">
        <v>71</v>
      </c>
      <c r="AY170" s="164" t="s">
        <v>126</v>
      </c>
    </row>
    <row r="171" spans="2:65" s="10" customFormat="1" ht="16.5" customHeight="1">
      <c r="B171" s="150"/>
      <c r="C171" s="151"/>
      <c r="D171" s="151"/>
      <c r="E171" s="152" t="s">
        <v>5</v>
      </c>
      <c r="F171" s="241" t="s">
        <v>203</v>
      </c>
      <c r="G171" s="242"/>
      <c r="H171" s="242"/>
      <c r="I171" s="242"/>
      <c r="J171" s="151"/>
      <c r="K171" s="153">
        <v>458.63499999999999</v>
      </c>
      <c r="L171" s="151"/>
      <c r="M171" s="151"/>
      <c r="N171" s="151"/>
      <c r="O171" s="151"/>
      <c r="P171" s="151"/>
      <c r="Q171" s="151"/>
      <c r="R171" s="154"/>
      <c r="T171" s="155"/>
      <c r="U171" s="151"/>
      <c r="V171" s="151"/>
      <c r="W171" s="151"/>
      <c r="X171" s="151"/>
      <c r="Y171" s="151"/>
      <c r="Z171" s="151"/>
      <c r="AA171" s="156"/>
      <c r="AT171" s="157" t="s">
        <v>143</v>
      </c>
      <c r="AU171" s="157" t="s">
        <v>95</v>
      </c>
      <c r="AV171" s="10" t="s">
        <v>95</v>
      </c>
      <c r="AW171" s="10" t="s">
        <v>30</v>
      </c>
      <c r="AX171" s="10" t="s">
        <v>79</v>
      </c>
      <c r="AY171" s="157" t="s">
        <v>126</v>
      </c>
    </row>
    <row r="172" spans="2:65" s="1" customFormat="1" ht="25.5" customHeight="1">
      <c r="B172" s="123"/>
      <c r="C172" s="143" t="s">
        <v>213</v>
      </c>
      <c r="D172" s="143" t="s">
        <v>127</v>
      </c>
      <c r="E172" s="144" t="s">
        <v>214</v>
      </c>
      <c r="F172" s="223" t="s">
        <v>215</v>
      </c>
      <c r="G172" s="223"/>
      <c r="H172" s="223"/>
      <c r="I172" s="223"/>
      <c r="J172" s="145" t="s">
        <v>151</v>
      </c>
      <c r="K172" s="146">
        <v>229.31800000000001</v>
      </c>
      <c r="L172" s="224">
        <v>0</v>
      </c>
      <c r="M172" s="224"/>
      <c r="N172" s="225">
        <f>ROUND(L172*K172,2)</f>
        <v>0</v>
      </c>
      <c r="O172" s="225"/>
      <c r="P172" s="225"/>
      <c r="Q172" s="225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216</v>
      </c>
    </row>
    <row r="173" spans="2:65" s="11" customFormat="1" ht="16.5" customHeight="1">
      <c r="B173" s="158"/>
      <c r="C173" s="159"/>
      <c r="D173" s="159"/>
      <c r="E173" s="160" t="s">
        <v>5</v>
      </c>
      <c r="F173" s="247" t="s">
        <v>182</v>
      </c>
      <c r="G173" s="248"/>
      <c r="H173" s="248"/>
      <c r="I173" s="248"/>
      <c r="J173" s="159"/>
      <c r="K173" s="160" t="s">
        <v>5</v>
      </c>
      <c r="L173" s="159"/>
      <c r="M173" s="159"/>
      <c r="N173" s="159"/>
      <c r="O173" s="159"/>
      <c r="P173" s="159"/>
      <c r="Q173" s="159"/>
      <c r="R173" s="161"/>
      <c r="T173" s="162"/>
      <c r="U173" s="159"/>
      <c r="V173" s="159"/>
      <c r="W173" s="159"/>
      <c r="X173" s="159"/>
      <c r="Y173" s="159"/>
      <c r="Z173" s="159"/>
      <c r="AA173" s="163"/>
      <c r="AT173" s="164" t="s">
        <v>143</v>
      </c>
      <c r="AU173" s="164" t="s">
        <v>95</v>
      </c>
      <c r="AV173" s="11" t="s">
        <v>79</v>
      </c>
      <c r="AW173" s="11" t="s">
        <v>30</v>
      </c>
      <c r="AX173" s="11" t="s">
        <v>71</v>
      </c>
      <c r="AY173" s="164" t="s">
        <v>126</v>
      </c>
    </row>
    <row r="174" spans="2:65" s="10" customFormat="1" ht="16.5" customHeight="1">
      <c r="B174" s="150"/>
      <c r="C174" s="151"/>
      <c r="D174" s="151"/>
      <c r="E174" s="152" t="s">
        <v>5</v>
      </c>
      <c r="F174" s="241" t="s">
        <v>208</v>
      </c>
      <c r="G174" s="242"/>
      <c r="H174" s="242"/>
      <c r="I174" s="242"/>
      <c r="J174" s="151"/>
      <c r="K174" s="153">
        <v>229.31800000000001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143</v>
      </c>
      <c r="AU174" s="157" t="s">
        <v>95</v>
      </c>
      <c r="AV174" s="10" t="s">
        <v>95</v>
      </c>
      <c r="AW174" s="10" t="s">
        <v>30</v>
      </c>
      <c r="AX174" s="10" t="s">
        <v>79</v>
      </c>
      <c r="AY174" s="157" t="s">
        <v>126</v>
      </c>
    </row>
    <row r="175" spans="2:65" s="1" customFormat="1" ht="25.5" customHeight="1">
      <c r="B175" s="123"/>
      <c r="C175" s="143" t="s">
        <v>11</v>
      </c>
      <c r="D175" s="143" t="s">
        <v>127</v>
      </c>
      <c r="E175" s="144" t="s">
        <v>217</v>
      </c>
      <c r="F175" s="223" t="s">
        <v>218</v>
      </c>
      <c r="G175" s="223"/>
      <c r="H175" s="223"/>
      <c r="I175" s="223"/>
      <c r="J175" s="145" t="s">
        <v>151</v>
      </c>
      <c r="K175" s="146">
        <v>69.265000000000001</v>
      </c>
      <c r="L175" s="224">
        <v>0</v>
      </c>
      <c r="M175" s="224"/>
      <c r="N175" s="225">
        <f>ROUND(L175*K175,2)</f>
        <v>0</v>
      </c>
      <c r="O175" s="225"/>
      <c r="P175" s="225"/>
      <c r="Q175" s="225"/>
      <c r="R175" s="124"/>
      <c r="T175" s="147" t="s">
        <v>5</v>
      </c>
      <c r="U175" s="46" t="s">
        <v>36</v>
      </c>
      <c r="V175" s="38"/>
      <c r="W175" s="148">
        <f>V175*K175</f>
        <v>0</v>
      </c>
      <c r="X175" s="148">
        <v>0</v>
      </c>
      <c r="Y175" s="148">
        <f>X175*K175</f>
        <v>0</v>
      </c>
      <c r="Z175" s="148">
        <v>0</v>
      </c>
      <c r="AA175" s="149">
        <f>Z175*K175</f>
        <v>0</v>
      </c>
      <c r="AR175" s="21" t="s">
        <v>131</v>
      </c>
      <c r="AT175" s="21" t="s">
        <v>127</v>
      </c>
      <c r="AU175" s="21" t="s">
        <v>95</v>
      </c>
      <c r="AY175" s="21" t="s">
        <v>126</v>
      </c>
      <c r="BE175" s="105">
        <f>IF(U175="základní",N175,0)</f>
        <v>0</v>
      </c>
      <c r="BF175" s="105">
        <f>IF(U175="snížená",N175,0)</f>
        <v>0</v>
      </c>
      <c r="BG175" s="105">
        <f>IF(U175="zákl. přenesená",N175,0)</f>
        <v>0</v>
      </c>
      <c r="BH175" s="105">
        <f>IF(U175="sníž. přenesená",N175,0)</f>
        <v>0</v>
      </c>
      <c r="BI175" s="105">
        <f>IF(U175="nulová",N175,0)</f>
        <v>0</v>
      </c>
      <c r="BJ175" s="21" t="s">
        <v>79</v>
      </c>
      <c r="BK175" s="105">
        <f>ROUND(L175*K175,2)</f>
        <v>0</v>
      </c>
      <c r="BL175" s="21" t="s">
        <v>131</v>
      </c>
      <c r="BM175" s="21" t="s">
        <v>219</v>
      </c>
    </row>
    <row r="176" spans="2:65" s="11" customFormat="1" ht="16.5" customHeight="1">
      <c r="B176" s="158"/>
      <c r="C176" s="159"/>
      <c r="D176" s="159"/>
      <c r="E176" s="160" t="s">
        <v>5</v>
      </c>
      <c r="F176" s="247" t="s">
        <v>220</v>
      </c>
      <c r="G176" s="248"/>
      <c r="H176" s="248"/>
      <c r="I176" s="248"/>
      <c r="J176" s="159"/>
      <c r="K176" s="160" t="s">
        <v>5</v>
      </c>
      <c r="L176" s="159"/>
      <c r="M176" s="159"/>
      <c r="N176" s="159"/>
      <c r="O176" s="159"/>
      <c r="P176" s="159"/>
      <c r="Q176" s="159"/>
      <c r="R176" s="161"/>
      <c r="T176" s="162"/>
      <c r="U176" s="159"/>
      <c r="V176" s="159"/>
      <c r="W176" s="159"/>
      <c r="X176" s="159"/>
      <c r="Y176" s="159"/>
      <c r="Z176" s="159"/>
      <c r="AA176" s="163"/>
      <c r="AT176" s="164" t="s">
        <v>143</v>
      </c>
      <c r="AU176" s="164" t="s">
        <v>95</v>
      </c>
      <c r="AV176" s="11" t="s">
        <v>79</v>
      </c>
      <c r="AW176" s="11" t="s">
        <v>30</v>
      </c>
      <c r="AX176" s="11" t="s">
        <v>71</v>
      </c>
      <c r="AY176" s="164" t="s">
        <v>126</v>
      </c>
    </row>
    <row r="177" spans="2:65" s="10" customFormat="1" ht="16.5" customHeight="1">
      <c r="B177" s="150"/>
      <c r="C177" s="151"/>
      <c r="D177" s="151"/>
      <c r="E177" s="152" t="s">
        <v>5</v>
      </c>
      <c r="F177" s="241" t="s">
        <v>221</v>
      </c>
      <c r="G177" s="242"/>
      <c r="H177" s="242"/>
      <c r="I177" s="242"/>
      <c r="J177" s="151"/>
      <c r="K177" s="153">
        <v>88.968999999999994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143</v>
      </c>
      <c r="AU177" s="157" t="s">
        <v>95</v>
      </c>
      <c r="AV177" s="10" t="s">
        <v>95</v>
      </c>
      <c r="AW177" s="10" t="s">
        <v>30</v>
      </c>
      <c r="AX177" s="10" t="s">
        <v>71</v>
      </c>
      <c r="AY177" s="157" t="s">
        <v>126</v>
      </c>
    </row>
    <row r="178" spans="2:65" s="11" customFormat="1" ht="16.5" customHeight="1">
      <c r="B178" s="158"/>
      <c r="C178" s="159"/>
      <c r="D178" s="159"/>
      <c r="E178" s="160" t="s">
        <v>5</v>
      </c>
      <c r="F178" s="239" t="s">
        <v>222</v>
      </c>
      <c r="G178" s="240"/>
      <c r="H178" s="240"/>
      <c r="I178" s="240"/>
      <c r="J178" s="159"/>
      <c r="K178" s="160" t="s">
        <v>5</v>
      </c>
      <c r="L178" s="159"/>
      <c r="M178" s="159"/>
      <c r="N178" s="159"/>
      <c r="O178" s="159"/>
      <c r="P178" s="159"/>
      <c r="Q178" s="159"/>
      <c r="R178" s="161"/>
      <c r="T178" s="162"/>
      <c r="U178" s="159"/>
      <c r="V178" s="159"/>
      <c r="W178" s="159"/>
      <c r="X178" s="159"/>
      <c r="Y178" s="159"/>
      <c r="Z178" s="159"/>
      <c r="AA178" s="163"/>
      <c r="AT178" s="164" t="s">
        <v>143</v>
      </c>
      <c r="AU178" s="164" t="s">
        <v>95</v>
      </c>
      <c r="AV178" s="11" t="s">
        <v>79</v>
      </c>
      <c r="AW178" s="11" t="s">
        <v>30</v>
      </c>
      <c r="AX178" s="11" t="s">
        <v>71</v>
      </c>
      <c r="AY178" s="164" t="s">
        <v>126</v>
      </c>
    </row>
    <row r="179" spans="2:65" s="10" customFormat="1" ht="16.5" customHeight="1">
      <c r="B179" s="150"/>
      <c r="C179" s="151"/>
      <c r="D179" s="151"/>
      <c r="E179" s="152" t="s">
        <v>5</v>
      </c>
      <c r="F179" s="241" t="s">
        <v>223</v>
      </c>
      <c r="G179" s="242"/>
      <c r="H179" s="242"/>
      <c r="I179" s="242"/>
      <c r="J179" s="151"/>
      <c r="K179" s="153">
        <v>58.786000000000001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71</v>
      </c>
      <c r="AY179" s="157" t="s">
        <v>126</v>
      </c>
    </row>
    <row r="180" spans="2:65" s="11" customFormat="1" ht="16.5" customHeight="1">
      <c r="B180" s="158"/>
      <c r="C180" s="159"/>
      <c r="D180" s="159"/>
      <c r="E180" s="160" t="s">
        <v>5</v>
      </c>
      <c r="F180" s="239" t="s">
        <v>224</v>
      </c>
      <c r="G180" s="240"/>
      <c r="H180" s="240"/>
      <c r="I180" s="240"/>
      <c r="J180" s="159"/>
      <c r="K180" s="160" t="s">
        <v>5</v>
      </c>
      <c r="L180" s="159"/>
      <c r="M180" s="159"/>
      <c r="N180" s="159"/>
      <c r="O180" s="159"/>
      <c r="P180" s="159"/>
      <c r="Q180" s="159"/>
      <c r="R180" s="161"/>
      <c r="T180" s="162"/>
      <c r="U180" s="159"/>
      <c r="V180" s="159"/>
      <c r="W180" s="159"/>
      <c r="X180" s="159"/>
      <c r="Y180" s="159"/>
      <c r="Z180" s="159"/>
      <c r="AA180" s="163"/>
      <c r="AT180" s="164" t="s">
        <v>143</v>
      </c>
      <c r="AU180" s="164" t="s">
        <v>95</v>
      </c>
      <c r="AV180" s="11" t="s">
        <v>79</v>
      </c>
      <c r="AW180" s="11" t="s">
        <v>30</v>
      </c>
      <c r="AX180" s="11" t="s">
        <v>71</v>
      </c>
      <c r="AY180" s="164" t="s">
        <v>126</v>
      </c>
    </row>
    <row r="181" spans="2:65" s="10" customFormat="1" ht="16.5" customHeight="1">
      <c r="B181" s="150"/>
      <c r="C181" s="151"/>
      <c r="D181" s="151"/>
      <c r="E181" s="152" t="s">
        <v>5</v>
      </c>
      <c r="F181" s="241" t="s">
        <v>225</v>
      </c>
      <c r="G181" s="242"/>
      <c r="H181" s="242"/>
      <c r="I181" s="242"/>
      <c r="J181" s="151"/>
      <c r="K181" s="153">
        <v>8.8919999999999995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143</v>
      </c>
      <c r="AU181" s="157" t="s">
        <v>95</v>
      </c>
      <c r="AV181" s="10" t="s">
        <v>95</v>
      </c>
      <c r="AW181" s="10" t="s">
        <v>30</v>
      </c>
      <c r="AX181" s="10" t="s">
        <v>71</v>
      </c>
      <c r="AY181" s="157" t="s">
        <v>126</v>
      </c>
    </row>
    <row r="182" spans="2:65" s="11" customFormat="1" ht="16.5" customHeight="1">
      <c r="B182" s="158"/>
      <c r="C182" s="159"/>
      <c r="D182" s="159"/>
      <c r="E182" s="160" t="s">
        <v>5</v>
      </c>
      <c r="F182" s="239" t="s">
        <v>174</v>
      </c>
      <c r="G182" s="240"/>
      <c r="H182" s="240"/>
      <c r="I182" s="240"/>
      <c r="J182" s="159"/>
      <c r="K182" s="160" t="s">
        <v>5</v>
      </c>
      <c r="L182" s="159"/>
      <c r="M182" s="159"/>
      <c r="N182" s="159"/>
      <c r="O182" s="159"/>
      <c r="P182" s="159"/>
      <c r="Q182" s="159"/>
      <c r="R182" s="161"/>
      <c r="T182" s="162"/>
      <c r="U182" s="159"/>
      <c r="V182" s="159"/>
      <c r="W182" s="159"/>
      <c r="X182" s="159"/>
      <c r="Y182" s="159"/>
      <c r="Z182" s="159"/>
      <c r="AA182" s="163"/>
      <c r="AT182" s="164" t="s">
        <v>143</v>
      </c>
      <c r="AU182" s="164" t="s">
        <v>95</v>
      </c>
      <c r="AV182" s="11" t="s">
        <v>79</v>
      </c>
      <c r="AW182" s="11" t="s">
        <v>30</v>
      </c>
      <c r="AX182" s="11" t="s">
        <v>71</v>
      </c>
      <c r="AY182" s="164" t="s">
        <v>126</v>
      </c>
    </row>
    <row r="183" spans="2:65" s="10" customFormat="1" ht="16.5" customHeight="1">
      <c r="B183" s="150"/>
      <c r="C183" s="151"/>
      <c r="D183" s="151"/>
      <c r="E183" s="152" t="s">
        <v>5</v>
      </c>
      <c r="F183" s="241" t="s">
        <v>226</v>
      </c>
      <c r="G183" s="242"/>
      <c r="H183" s="242"/>
      <c r="I183" s="242"/>
      <c r="J183" s="151"/>
      <c r="K183" s="153">
        <v>-18.117000000000001</v>
      </c>
      <c r="L183" s="151"/>
      <c r="M183" s="151"/>
      <c r="N183" s="151"/>
      <c r="O183" s="151"/>
      <c r="P183" s="151"/>
      <c r="Q183" s="151"/>
      <c r="R183" s="154"/>
      <c r="T183" s="155"/>
      <c r="U183" s="151"/>
      <c r="V183" s="151"/>
      <c r="W183" s="151"/>
      <c r="X183" s="151"/>
      <c r="Y183" s="151"/>
      <c r="Z183" s="151"/>
      <c r="AA183" s="156"/>
      <c r="AT183" s="157" t="s">
        <v>143</v>
      </c>
      <c r="AU183" s="157" t="s">
        <v>95</v>
      </c>
      <c r="AV183" s="10" t="s">
        <v>95</v>
      </c>
      <c r="AW183" s="10" t="s">
        <v>30</v>
      </c>
      <c r="AX183" s="10" t="s">
        <v>71</v>
      </c>
      <c r="AY183" s="157" t="s">
        <v>126</v>
      </c>
    </row>
    <row r="184" spans="2:65" s="12" customFormat="1" ht="16.5" customHeight="1">
      <c r="B184" s="165"/>
      <c r="C184" s="166"/>
      <c r="D184" s="166"/>
      <c r="E184" s="167" t="s">
        <v>5</v>
      </c>
      <c r="F184" s="243" t="s">
        <v>159</v>
      </c>
      <c r="G184" s="244"/>
      <c r="H184" s="244"/>
      <c r="I184" s="244"/>
      <c r="J184" s="166"/>
      <c r="K184" s="168">
        <v>138.53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143</v>
      </c>
      <c r="AU184" s="172" t="s">
        <v>95</v>
      </c>
      <c r="AV184" s="12" t="s">
        <v>131</v>
      </c>
      <c r="AW184" s="12" t="s">
        <v>30</v>
      </c>
      <c r="AX184" s="12" t="s">
        <v>71</v>
      </c>
      <c r="AY184" s="172" t="s">
        <v>126</v>
      </c>
    </row>
    <row r="185" spans="2:65" s="11" customFormat="1" ht="16.5" customHeight="1">
      <c r="B185" s="158"/>
      <c r="C185" s="159"/>
      <c r="D185" s="159"/>
      <c r="E185" s="160" t="s">
        <v>5</v>
      </c>
      <c r="F185" s="239" t="s">
        <v>227</v>
      </c>
      <c r="G185" s="240"/>
      <c r="H185" s="240"/>
      <c r="I185" s="240"/>
      <c r="J185" s="159"/>
      <c r="K185" s="160" t="s">
        <v>5</v>
      </c>
      <c r="L185" s="159"/>
      <c r="M185" s="159"/>
      <c r="N185" s="159"/>
      <c r="O185" s="159"/>
      <c r="P185" s="159"/>
      <c r="Q185" s="159"/>
      <c r="R185" s="161"/>
      <c r="T185" s="162"/>
      <c r="U185" s="159"/>
      <c r="V185" s="159"/>
      <c r="W185" s="159"/>
      <c r="X185" s="159"/>
      <c r="Y185" s="159"/>
      <c r="Z185" s="159"/>
      <c r="AA185" s="163"/>
      <c r="AT185" s="164" t="s">
        <v>143</v>
      </c>
      <c r="AU185" s="164" t="s">
        <v>95</v>
      </c>
      <c r="AV185" s="11" t="s">
        <v>79</v>
      </c>
      <c r="AW185" s="11" t="s">
        <v>30</v>
      </c>
      <c r="AX185" s="11" t="s">
        <v>71</v>
      </c>
      <c r="AY185" s="164" t="s">
        <v>126</v>
      </c>
    </row>
    <row r="186" spans="2:65" s="10" customFormat="1" ht="16.5" customHeight="1">
      <c r="B186" s="150"/>
      <c r="C186" s="151"/>
      <c r="D186" s="151"/>
      <c r="E186" s="152" t="s">
        <v>5</v>
      </c>
      <c r="F186" s="241" t="s">
        <v>228</v>
      </c>
      <c r="G186" s="242"/>
      <c r="H186" s="242"/>
      <c r="I186" s="242"/>
      <c r="J186" s="151"/>
      <c r="K186" s="153">
        <v>69.265000000000001</v>
      </c>
      <c r="L186" s="151"/>
      <c r="M186" s="151"/>
      <c r="N186" s="151"/>
      <c r="O186" s="151"/>
      <c r="P186" s="151"/>
      <c r="Q186" s="151"/>
      <c r="R186" s="154"/>
      <c r="T186" s="155"/>
      <c r="U186" s="151"/>
      <c r="V186" s="151"/>
      <c r="W186" s="151"/>
      <c r="X186" s="151"/>
      <c r="Y186" s="151"/>
      <c r="Z186" s="151"/>
      <c r="AA186" s="156"/>
      <c r="AT186" s="157" t="s">
        <v>143</v>
      </c>
      <c r="AU186" s="157" t="s">
        <v>95</v>
      </c>
      <c r="AV186" s="10" t="s">
        <v>95</v>
      </c>
      <c r="AW186" s="10" t="s">
        <v>30</v>
      </c>
      <c r="AX186" s="10" t="s">
        <v>79</v>
      </c>
      <c r="AY186" s="157" t="s">
        <v>126</v>
      </c>
    </row>
    <row r="187" spans="2:65" s="1" customFormat="1" ht="25.5" customHeight="1">
      <c r="B187" s="123"/>
      <c r="C187" s="143" t="s">
        <v>229</v>
      </c>
      <c r="D187" s="143" t="s">
        <v>127</v>
      </c>
      <c r="E187" s="144" t="s">
        <v>230</v>
      </c>
      <c r="F187" s="223" t="s">
        <v>231</v>
      </c>
      <c r="G187" s="223"/>
      <c r="H187" s="223"/>
      <c r="I187" s="223"/>
      <c r="J187" s="145" t="s">
        <v>151</v>
      </c>
      <c r="K187" s="146">
        <v>34.633000000000003</v>
      </c>
      <c r="L187" s="224">
        <v>0</v>
      </c>
      <c r="M187" s="224"/>
      <c r="N187" s="225">
        <f>ROUND(L187*K187,2)</f>
        <v>0</v>
      </c>
      <c r="O187" s="225"/>
      <c r="P187" s="225"/>
      <c r="Q187" s="225"/>
      <c r="R187" s="124"/>
      <c r="T187" s="147" t="s">
        <v>5</v>
      </c>
      <c r="U187" s="46" t="s">
        <v>36</v>
      </c>
      <c r="V187" s="38"/>
      <c r="W187" s="148">
        <f>V187*K187</f>
        <v>0</v>
      </c>
      <c r="X187" s="148">
        <v>0</v>
      </c>
      <c r="Y187" s="148">
        <f>X187*K187</f>
        <v>0</v>
      </c>
      <c r="Z187" s="148">
        <v>0</v>
      </c>
      <c r="AA187" s="149">
        <f>Z187*K187</f>
        <v>0</v>
      </c>
      <c r="AR187" s="21" t="s">
        <v>131</v>
      </c>
      <c r="AT187" s="21" t="s">
        <v>127</v>
      </c>
      <c r="AU187" s="21" t="s">
        <v>95</v>
      </c>
      <c r="AY187" s="21" t="s">
        <v>126</v>
      </c>
      <c r="BE187" s="105">
        <f>IF(U187="základní",N187,0)</f>
        <v>0</v>
      </c>
      <c r="BF187" s="105">
        <f>IF(U187="snížená",N187,0)</f>
        <v>0</v>
      </c>
      <c r="BG187" s="105">
        <f>IF(U187="zákl. přenesená",N187,0)</f>
        <v>0</v>
      </c>
      <c r="BH187" s="105">
        <f>IF(U187="sníž. přenesená",N187,0)</f>
        <v>0</v>
      </c>
      <c r="BI187" s="105">
        <f>IF(U187="nulová",N187,0)</f>
        <v>0</v>
      </c>
      <c r="BJ187" s="21" t="s">
        <v>79</v>
      </c>
      <c r="BK187" s="105">
        <f>ROUND(L187*K187,2)</f>
        <v>0</v>
      </c>
      <c r="BL187" s="21" t="s">
        <v>131</v>
      </c>
      <c r="BM187" s="21" t="s">
        <v>232</v>
      </c>
    </row>
    <row r="188" spans="2:65" s="11" customFormat="1" ht="16.5" customHeight="1">
      <c r="B188" s="158"/>
      <c r="C188" s="159"/>
      <c r="D188" s="159"/>
      <c r="E188" s="160" t="s">
        <v>5</v>
      </c>
      <c r="F188" s="247" t="s">
        <v>182</v>
      </c>
      <c r="G188" s="248"/>
      <c r="H188" s="248"/>
      <c r="I188" s="248"/>
      <c r="J188" s="159"/>
      <c r="K188" s="160" t="s">
        <v>5</v>
      </c>
      <c r="L188" s="159"/>
      <c r="M188" s="159"/>
      <c r="N188" s="159"/>
      <c r="O188" s="159"/>
      <c r="P188" s="159"/>
      <c r="Q188" s="159"/>
      <c r="R188" s="161"/>
      <c r="T188" s="162"/>
      <c r="U188" s="159"/>
      <c r="V188" s="159"/>
      <c r="W188" s="159"/>
      <c r="X188" s="159"/>
      <c r="Y188" s="159"/>
      <c r="Z188" s="159"/>
      <c r="AA188" s="163"/>
      <c r="AT188" s="164" t="s">
        <v>143</v>
      </c>
      <c r="AU188" s="164" t="s">
        <v>95</v>
      </c>
      <c r="AV188" s="11" t="s">
        <v>79</v>
      </c>
      <c r="AW188" s="11" t="s">
        <v>30</v>
      </c>
      <c r="AX188" s="11" t="s">
        <v>71</v>
      </c>
      <c r="AY188" s="164" t="s">
        <v>126</v>
      </c>
    </row>
    <row r="189" spans="2:65" s="10" customFormat="1" ht="16.5" customHeight="1">
      <c r="B189" s="150"/>
      <c r="C189" s="151"/>
      <c r="D189" s="151"/>
      <c r="E189" s="152" t="s">
        <v>5</v>
      </c>
      <c r="F189" s="241" t="s">
        <v>233</v>
      </c>
      <c r="G189" s="242"/>
      <c r="H189" s="242"/>
      <c r="I189" s="242"/>
      <c r="J189" s="151"/>
      <c r="K189" s="153">
        <v>34.633000000000003</v>
      </c>
      <c r="L189" s="151"/>
      <c r="M189" s="151"/>
      <c r="N189" s="151"/>
      <c r="O189" s="151"/>
      <c r="P189" s="151"/>
      <c r="Q189" s="151"/>
      <c r="R189" s="154"/>
      <c r="T189" s="155"/>
      <c r="U189" s="151"/>
      <c r="V189" s="151"/>
      <c r="W189" s="151"/>
      <c r="X189" s="151"/>
      <c r="Y189" s="151"/>
      <c r="Z189" s="151"/>
      <c r="AA189" s="156"/>
      <c r="AT189" s="157" t="s">
        <v>143</v>
      </c>
      <c r="AU189" s="157" t="s">
        <v>95</v>
      </c>
      <c r="AV189" s="10" t="s">
        <v>95</v>
      </c>
      <c r="AW189" s="10" t="s">
        <v>30</v>
      </c>
      <c r="AX189" s="10" t="s">
        <v>79</v>
      </c>
      <c r="AY189" s="157" t="s">
        <v>126</v>
      </c>
    </row>
    <row r="190" spans="2:65" s="1" customFormat="1" ht="25.5" customHeight="1">
      <c r="B190" s="123"/>
      <c r="C190" s="143" t="s">
        <v>234</v>
      </c>
      <c r="D190" s="143" t="s">
        <v>127</v>
      </c>
      <c r="E190" s="144" t="s">
        <v>235</v>
      </c>
      <c r="F190" s="223" t="s">
        <v>236</v>
      </c>
      <c r="G190" s="223"/>
      <c r="H190" s="223"/>
      <c r="I190" s="223"/>
      <c r="J190" s="145" t="s">
        <v>151</v>
      </c>
      <c r="K190" s="146">
        <v>69.265000000000001</v>
      </c>
      <c r="L190" s="224">
        <v>0</v>
      </c>
      <c r="M190" s="224"/>
      <c r="N190" s="225">
        <f>ROUND(L190*K190,2)</f>
        <v>0</v>
      </c>
      <c r="O190" s="225"/>
      <c r="P190" s="225"/>
      <c r="Q190" s="225"/>
      <c r="R190" s="124"/>
      <c r="T190" s="147" t="s">
        <v>5</v>
      </c>
      <c r="U190" s="46" t="s">
        <v>36</v>
      </c>
      <c r="V190" s="38"/>
      <c r="W190" s="148">
        <f>V190*K190</f>
        <v>0</v>
      </c>
      <c r="X190" s="148">
        <v>0</v>
      </c>
      <c r="Y190" s="148">
        <f>X190*K190</f>
        <v>0</v>
      </c>
      <c r="Z190" s="148">
        <v>0</v>
      </c>
      <c r="AA190" s="149">
        <f>Z190*K190</f>
        <v>0</v>
      </c>
      <c r="AR190" s="21" t="s">
        <v>131</v>
      </c>
      <c r="AT190" s="21" t="s">
        <v>127</v>
      </c>
      <c r="AU190" s="21" t="s">
        <v>95</v>
      </c>
      <c r="AY190" s="21" t="s">
        <v>126</v>
      </c>
      <c r="BE190" s="105">
        <f>IF(U190="základní",N190,0)</f>
        <v>0</v>
      </c>
      <c r="BF190" s="105">
        <f>IF(U190="snížená",N190,0)</f>
        <v>0</v>
      </c>
      <c r="BG190" s="105">
        <f>IF(U190="zákl. přenesená",N190,0)</f>
        <v>0</v>
      </c>
      <c r="BH190" s="105">
        <f>IF(U190="sníž. přenesená",N190,0)</f>
        <v>0</v>
      </c>
      <c r="BI190" s="105">
        <f>IF(U190="nulová",N190,0)</f>
        <v>0</v>
      </c>
      <c r="BJ190" s="21" t="s">
        <v>79</v>
      </c>
      <c r="BK190" s="105">
        <f>ROUND(L190*K190,2)</f>
        <v>0</v>
      </c>
      <c r="BL190" s="21" t="s">
        <v>131</v>
      </c>
      <c r="BM190" s="21" t="s">
        <v>237</v>
      </c>
    </row>
    <row r="191" spans="2:65" s="11" customFormat="1" ht="16.5" customHeight="1">
      <c r="B191" s="158"/>
      <c r="C191" s="159"/>
      <c r="D191" s="159"/>
      <c r="E191" s="160" t="s">
        <v>5</v>
      </c>
      <c r="F191" s="247" t="s">
        <v>238</v>
      </c>
      <c r="G191" s="248"/>
      <c r="H191" s="248"/>
      <c r="I191" s="248"/>
      <c r="J191" s="159"/>
      <c r="K191" s="160" t="s">
        <v>5</v>
      </c>
      <c r="L191" s="159"/>
      <c r="M191" s="159"/>
      <c r="N191" s="159"/>
      <c r="O191" s="159"/>
      <c r="P191" s="159"/>
      <c r="Q191" s="159"/>
      <c r="R191" s="161"/>
      <c r="T191" s="162"/>
      <c r="U191" s="159"/>
      <c r="V191" s="159"/>
      <c r="W191" s="159"/>
      <c r="X191" s="159"/>
      <c r="Y191" s="159"/>
      <c r="Z191" s="159"/>
      <c r="AA191" s="163"/>
      <c r="AT191" s="164" t="s">
        <v>143</v>
      </c>
      <c r="AU191" s="164" t="s">
        <v>95</v>
      </c>
      <c r="AV191" s="11" t="s">
        <v>79</v>
      </c>
      <c r="AW191" s="11" t="s">
        <v>30</v>
      </c>
      <c r="AX191" s="11" t="s">
        <v>71</v>
      </c>
      <c r="AY191" s="164" t="s">
        <v>126</v>
      </c>
    </row>
    <row r="192" spans="2:65" s="10" customFormat="1" ht="16.5" customHeight="1">
      <c r="B192" s="150"/>
      <c r="C192" s="151"/>
      <c r="D192" s="151"/>
      <c r="E192" s="152" t="s">
        <v>5</v>
      </c>
      <c r="F192" s="241" t="s">
        <v>228</v>
      </c>
      <c r="G192" s="242"/>
      <c r="H192" s="242"/>
      <c r="I192" s="242"/>
      <c r="J192" s="151"/>
      <c r="K192" s="153">
        <v>69.265000000000001</v>
      </c>
      <c r="L192" s="151"/>
      <c r="M192" s="151"/>
      <c r="N192" s="151"/>
      <c r="O192" s="151"/>
      <c r="P192" s="151"/>
      <c r="Q192" s="151"/>
      <c r="R192" s="154"/>
      <c r="T192" s="155"/>
      <c r="U192" s="151"/>
      <c r="V192" s="151"/>
      <c r="W192" s="151"/>
      <c r="X192" s="151"/>
      <c r="Y192" s="151"/>
      <c r="Z192" s="151"/>
      <c r="AA192" s="156"/>
      <c r="AT192" s="157" t="s">
        <v>143</v>
      </c>
      <c r="AU192" s="157" t="s">
        <v>95</v>
      </c>
      <c r="AV192" s="10" t="s">
        <v>95</v>
      </c>
      <c r="AW192" s="10" t="s">
        <v>30</v>
      </c>
      <c r="AX192" s="10" t="s">
        <v>79</v>
      </c>
      <c r="AY192" s="157" t="s">
        <v>126</v>
      </c>
    </row>
    <row r="193" spans="2:65" s="1" customFormat="1" ht="25.5" customHeight="1">
      <c r="B193" s="123"/>
      <c r="C193" s="143" t="s">
        <v>239</v>
      </c>
      <c r="D193" s="143" t="s">
        <v>127</v>
      </c>
      <c r="E193" s="144" t="s">
        <v>240</v>
      </c>
      <c r="F193" s="223" t="s">
        <v>241</v>
      </c>
      <c r="G193" s="223"/>
      <c r="H193" s="223"/>
      <c r="I193" s="223"/>
      <c r="J193" s="145" t="s">
        <v>151</v>
      </c>
      <c r="K193" s="146">
        <v>34.633000000000003</v>
      </c>
      <c r="L193" s="224">
        <v>0</v>
      </c>
      <c r="M193" s="224"/>
      <c r="N193" s="225">
        <f>ROUND(L193*K193,2)</f>
        <v>0</v>
      </c>
      <c r="O193" s="225"/>
      <c r="P193" s="225"/>
      <c r="Q193" s="225"/>
      <c r="R193" s="124"/>
      <c r="T193" s="147" t="s">
        <v>5</v>
      </c>
      <c r="U193" s="46" t="s">
        <v>36</v>
      </c>
      <c r="V193" s="38"/>
      <c r="W193" s="148">
        <f>V193*K193</f>
        <v>0</v>
      </c>
      <c r="X193" s="148">
        <v>0</v>
      </c>
      <c r="Y193" s="148">
        <f>X193*K193</f>
        <v>0</v>
      </c>
      <c r="Z193" s="148">
        <v>0</v>
      </c>
      <c r="AA193" s="149">
        <f>Z193*K193</f>
        <v>0</v>
      </c>
      <c r="AR193" s="21" t="s">
        <v>131</v>
      </c>
      <c r="AT193" s="21" t="s">
        <v>127</v>
      </c>
      <c r="AU193" s="21" t="s">
        <v>95</v>
      </c>
      <c r="AY193" s="21" t="s">
        <v>126</v>
      </c>
      <c r="BE193" s="105">
        <f>IF(U193="základní",N193,0)</f>
        <v>0</v>
      </c>
      <c r="BF193" s="105">
        <f>IF(U193="snížená",N193,0)</f>
        <v>0</v>
      </c>
      <c r="BG193" s="105">
        <f>IF(U193="zákl. přenesená",N193,0)</f>
        <v>0</v>
      </c>
      <c r="BH193" s="105">
        <f>IF(U193="sníž. přenesená",N193,0)</f>
        <v>0</v>
      </c>
      <c r="BI193" s="105">
        <f>IF(U193="nulová",N193,0)</f>
        <v>0</v>
      </c>
      <c r="BJ193" s="21" t="s">
        <v>79</v>
      </c>
      <c r="BK193" s="105">
        <f>ROUND(L193*K193,2)</f>
        <v>0</v>
      </c>
      <c r="BL193" s="21" t="s">
        <v>131</v>
      </c>
      <c r="BM193" s="21" t="s">
        <v>242</v>
      </c>
    </row>
    <row r="194" spans="2:65" s="11" customFormat="1" ht="16.5" customHeight="1">
      <c r="B194" s="158"/>
      <c r="C194" s="159"/>
      <c r="D194" s="159"/>
      <c r="E194" s="160" t="s">
        <v>5</v>
      </c>
      <c r="F194" s="247" t="s">
        <v>182</v>
      </c>
      <c r="G194" s="248"/>
      <c r="H194" s="248"/>
      <c r="I194" s="248"/>
      <c r="J194" s="159"/>
      <c r="K194" s="160" t="s">
        <v>5</v>
      </c>
      <c r="L194" s="159"/>
      <c r="M194" s="159"/>
      <c r="N194" s="159"/>
      <c r="O194" s="159"/>
      <c r="P194" s="159"/>
      <c r="Q194" s="159"/>
      <c r="R194" s="161"/>
      <c r="T194" s="162"/>
      <c r="U194" s="159"/>
      <c r="V194" s="159"/>
      <c r="W194" s="159"/>
      <c r="X194" s="159"/>
      <c r="Y194" s="159"/>
      <c r="Z194" s="159"/>
      <c r="AA194" s="163"/>
      <c r="AT194" s="164" t="s">
        <v>143</v>
      </c>
      <c r="AU194" s="164" t="s">
        <v>95</v>
      </c>
      <c r="AV194" s="11" t="s">
        <v>79</v>
      </c>
      <c r="AW194" s="11" t="s">
        <v>30</v>
      </c>
      <c r="AX194" s="11" t="s">
        <v>71</v>
      </c>
      <c r="AY194" s="164" t="s">
        <v>126</v>
      </c>
    </row>
    <row r="195" spans="2:65" s="10" customFormat="1" ht="16.5" customHeight="1">
      <c r="B195" s="150"/>
      <c r="C195" s="151"/>
      <c r="D195" s="151"/>
      <c r="E195" s="152" t="s">
        <v>5</v>
      </c>
      <c r="F195" s="241" t="s">
        <v>233</v>
      </c>
      <c r="G195" s="242"/>
      <c r="H195" s="242"/>
      <c r="I195" s="242"/>
      <c r="J195" s="151"/>
      <c r="K195" s="153">
        <v>34.633000000000003</v>
      </c>
      <c r="L195" s="151"/>
      <c r="M195" s="151"/>
      <c r="N195" s="151"/>
      <c r="O195" s="151"/>
      <c r="P195" s="151"/>
      <c r="Q195" s="151"/>
      <c r="R195" s="154"/>
      <c r="T195" s="155"/>
      <c r="U195" s="151"/>
      <c r="V195" s="151"/>
      <c r="W195" s="151"/>
      <c r="X195" s="151"/>
      <c r="Y195" s="151"/>
      <c r="Z195" s="151"/>
      <c r="AA195" s="156"/>
      <c r="AT195" s="157" t="s">
        <v>143</v>
      </c>
      <c r="AU195" s="157" t="s">
        <v>95</v>
      </c>
      <c r="AV195" s="10" t="s">
        <v>95</v>
      </c>
      <c r="AW195" s="10" t="s">
        <v>30</v>
      </c>
      <c r="AX195" s="10" t="s">
        <v>79</v>
      </c>
      <c r="AY195" s="157" t="s">
        <v>126</v>
      </c>
    </row>
    <row r="196" spans="2:65" s="1" customFormat="1" ht="25.5" customHeight="1">
      <c r="B196" s="123"/>
      <c r="C196" s="143" t="s">
        <v>243</v>
      </c>
      <c r="D196" s="143" t="s">
        <v>127</v>
      </c>
      <c r="E196" s="144" t="s">
        <v>244</v>
      </c>
      <c r="F196" s="223" t="s">
        <v>245</v>
      </c>
      <c r="G196" s="223"/>
      <c r="H196" s="223"/>
      <c r="I196" s="223"/>
      <c r="J196" s="145" t="s">
        <v>246</v>
      </c>
      <c r="K196" s="146">
        <v>253.1</v>
      </c>
      <c r="L196" s="224">
        <v>0</v>
      </c>
      <c r="M196" s="224"/>
      <c r="N196" s="225">
        <f>ROUND(L196*K196,2)</f>
        <v>0</v>
      </c>
      <c r="O196" s="225"/>
      <c r="P196" s="225"/>
      <c r="Q196" s="225"/>
      <c r="R196" s="124"/>
      <c r="T196" s="147" t="s">
        <v>5</v>
      </c>
      <c r="U196" s="46" t="s">
        <v>36</v>
      </c>
      <c r="V196" s="38"/>
      <c r="W196" s="148">
        <f>V196*K196</f>
        <v>0</v>
      </c>
      <c r="X196" s="148">
        <v>8.4000000000000003E-4</v>
      </c>
      <c r="Y196" s="148">
        <f>X196*K196</f>
        <v>0.21260400000000002</v>
      </c>
      <c r="Z196" s="148">
        <v>0</v>
      </c>
      <c r="AA196" s="149">
        <f>Z196*K196</f>
        <v>0</v>
      </c>
      <c r="AR196" s="21" t="s">
        <v>131</v>
      </c>
      <c r="AT196" s="21" t="s">
        <v>127</v>
      </c>
      <c r="AU196" s="21" t="s">
        <v>95</v>
      </c>
      <c r="AY196" s="21" t="s">
        <v>126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21" t="s">
        <v>79</v>
      </c>
      <c r="BK196" s="105">
        <f>ROUND(L196*K196,2)</f>
        <v>0</v>
      </c>
      <c r="BL196" s="21" t="s">
        <v>131</v>
      </c>
      <c r="BM196" s="21" t="s">
        <v>247</v>
      </c>
    </row>
    <row r="197" spans="2:65" s="11" customFormat="1" ht="16.5" customHeight="1">
      <c r="B197" s="158"/>
      <c r="C197" s="159"/>
      <c r="D197" s="159"/>
      <c r="E197" s="160" t="s">
        <v>5</v>
      </c>
      <c r="F197" s="247" t="s">
        <v>248</v>
      </c>
      <c r="G197" s="248"/>
      <c r="H197" s="248"/>
      <c r="I197" s="248"/>
      <c r="J197" s="159"/>
      <c r="K197" s="160" t="s">
        <v>5</v>
      </c>
      <c r="L197" s="159"/>
      <c r="M197" s="159"/>
      <c r="N197" s="159"/>
      <c r="O197" s="159"/>
      <c r="P197" s="159"/>
      <c r="Q197" s="159"/>
      <c r="R197" s="161"/>
      <c r="T197" s="162"/>
      <c r="U197" s="159"/>
      <c r="V197" s="159"/>
      <c r="W197" s="159"/>
      <c r="X197" s="159"/>
      <c r="Y197" s="159"/>
      <c r="Z197" s="159"/>
      <c r="AA197" s="163"/>
      <c r="AT197" s="164" t="s">
        <v>143</v>
      </c>
      <c r="AU197" s="164" t="s">
        <v>95</v>
      </c>
      <c r="AV197" s="11" t="s">
        <v>79</v>
      </c>
      <c r="AW197" s="11" t="s">
        <v>30</v>
      </c>
      <c r="AX197" s="11" t="s">
        <v>71</v>
      </c>
      <c r="AY197" s="164" t="s">
        <v>126</v>
      </c>
    </row>
    <row r="198" spans="2:65" s="10" customFormat="1" ht="16.5" customHeight="1">
      <c r="B198" s="150"/>
      <c r="C198" s="151"/>
      <c r="D198" s="151"/>
      <c r="E198" s="152" t="s">
        <v>5</v>
      </c>
      <c r="F198" s="241" t="s">
        <v>249</v>
      </c>
      <c r="G198" s="242"/>
      <c r="H198" s="242"/>
      <c r="I198" s="242"/>
      <c r="J198" s="151"/>
      <c r="K198" s="153">
        <v>0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143</v>
      </c>
      <c r="AU198" s="157" t="s">
        <v>95</v>
      </c>
      <c r="AV198" s="10" t="s">
        <v>95</v>
      </c>
      <c r="AW198" s="10" t="s">
        <v>30</v>
      </c>
      <c r="AX198" s="10" t="s">
        <v>71</v>
      </c>
      <c r="AY198" s="157" t="s">
        <v>126</v>
      </c>
    </row>
    <row r="199" spans="2:65" s="11" customFormat="1" ht="16.5" customHeight="1">
      <c r="B199" s="158"/>
      <c r="C199" s="159"/>
      <c r="D199" s="159"/>
      <c r="E199" s="160" t="s">
        <v>5</v>
      </c>
      <c r="F199" s="239" t="s">
        <v>250</v>
      </c>
      <c r="G199" s="240"/>
      <c r="H199" s="240"/>
      <c r="I199" s="240"/>
      <c r="J199" s="159"/>
      <c r="K199" s="160" t="s">
        <v>5</v>
      </c>
      <c r="L199" s="159"/>
      <c r="M199" s="159"/>
      <c r="N199" s="159"/>
      <c r="O199" s="159"/>
      <c r="P199" s="159"/>
      <c r="Q199" s="159"/>
      <c r="R199" s="161"/>
      <c r="T199" s="162"/>
      <c r="U199" s="159"/>
      <c r="V199" s="159"/>
      <c r="W199" s="159"/>
      <c r="X199" s="159"/>
      <c r="Y199" s="159"/>
      <c r="Z199" s="159"/>
      <c r="AA199" s="163"/>
      <c r="AT199" s="164" t="s">
        <v>143</v>
      </c>
      <c r="AU199" s="164" t="s">
        <v>95</v>
      </c>
      <c r="AV199" s="11" t="s">
        <v>79</v>
      </c>
      <c r="AW199" s="11" t="s">
        <v>30</v>
      </c>
      <c r="AX199" s="11" t="s">
        <v>71</v>
      </c>
      <c r="AY199" s="164" t="s">
        <v>126</v>
      </c>
    </row>
    <row r="200" spans="2:65" s="10" customFormat="1" ht="16.5" customHeight="1">
      <c r="B200" s="150"/>
      <c r="C200" s="151"/>
      <c r="D200" s="151"/>
      <c r="E200" s="152" t="s">
        <v>5</v>
      </c>
      <c r="F200" s="241" t="s">
        <v>251</v>
      </c>
      <c r="G200" s="242"/>
      <c r="H200" s="242"/>
      <c r="I200" s="242"/>
      <c r="J200" s="151"/>
      <c r="K200" s="153">
        <v>0</v>
      </c>
      <c r="L200" s="151"/>
      <c r="M200" s="151"/>
      <c r="N200" s="151"/>
      <c r="O200" s="151"/>
      <c r="P200" s="151"/>
      <c r="Q200" s="151"/>
      <c r="R200" s="154"/>
      <c r="T200" s="155"/>
      <c r="U200" s="151"/>
      <c r="V200" s="151"/>
      <c r="W200" s="151"/>
      <c r="X200" s="151"/>
      <c r="Y200" s="151"/>
      <c r="Z200" s="151"/>
      <c r="AA200" s="156"/>
      <c r="AT200" s="157" t="s">
        <v>143</v>
      </c>
      <c r="AU200" s="157" t="s">
        <v>95</v>
      </c>
      <c r="AV200" s="10" t="s">
        <v>95</v>
      </c>
      <c r="AW200" s="10" t="s">
        <v>30</v>
      </c>
      <c r="AX200" s="10" t="s">
        <v>71</v>
      </c>
      <c r="AY200" s="157" t="s">
        <v>126</v>
      </c>
    </row>
    <row r="201" spans="2:65" s="10" customFormat="1" ht="16.5" customHeight="1">
      <c r="B201" s="150"/>
      <c r="C201" s="151"/>
      <c r="D201" s="151"/>
      <c r="E201" s="152" t="s">
        <v>5</v>
      </c>
      <c r="F201" s="241" t="s">
        <v>252</v>
      </c>
      <c r="G201" s="242"/>
      <c r="H201" s="242"/>
      <c r="I201" s="242"/>
      <c r="J201" s="151"/>
      <c r="K201" s="153">
        <v>0</v>
      </c>
      <c r="L201" s="151"/>
      <c r="M201" s="151"/>
      <c r="N201" s="151"/>
      <c r="O201" s="151"/>
      <c r="P201" s="151"/>
      <c r="Q201" s="151"/>
      <c r="R201" s="154"/>
      <c r="T201" s="155"/>
      <c r="U201" s="151"/>
      <c r="V201" s="151"/>
      <c r="W201" s="151"/>
      <c r="X201" s="151"/>
      <c r="Y201" s="151"/>
      <c r="Z201" s="151"/>
      <c r="AA201" s="156"/>
      <c r="AT201" s="157" t="s">
        <v>143</v>
      </c>
      <c r="AU201" s="157" t="s">
        <v>95</v>
      </c>
      <c r="AV201" s="10" t="s">
        <v>95</v>
      </c>
      <c r="AW201" s="10" t="s">
        <v>30</v>
      </c>
      <c r="AX201" s="10" t="s">
        <v>71</v>
      </c>
      <c r="AY201" s="157" t="s">
        <v>126</v>
      </c>
    </row>
    <row r="202" spans="2:65" s="10" customFormat="1" ht="16.5" customHeight="1">
      <c r="B202" s="150"/>
      <c r="C202" s="151"/>
      <c r="D202" s="151"/>
      <c r="E202" s="152" t="s">
        <v>5</v>
      </c>
      <c r="F202" s="241" t="s">
        <v>253</v>
      </c>
      <c r="G202" s="242"/>
      <c r="H202" s="242"/>
      <c r="I202" s="242"/>
      <c r="J202" s="151"/>
      <c r="K202" s="153">
        <v>87.86</v>
      </c>
      <c r="L202" s="151"/>
      <c r="M202" s="151"/>
      <c r="N202" s="151"/>
      <c r="O202" s="151"/>
      <c r="P202" s="151"/>
      <c r="Q202" s="151"/>
      <c r="R202" s="154"/>
      <c r="T202" s="155"/>
      <c r="U202" s="151"/>
      <c r="V202" s="151"/>
      <c r="W202" s="151"/>
      <c r="X202" s="151"/>
      <c r="Y202" s="151"/>
      <c r="Z202" s="151"/>
      <c r="AA202" s="156"/>
      <c r="AT202" s="157" t="s">
        <v>143</v>
      </c>
      <c r="AU202" s="157" t="s">
        <v>95</v>
      </c>
      <c r="AV202" s="10" t="s">
        <v>95</v>
      </c>
      <c r="AW202" s="10" t="s">
        <v>30</v>
      </c>
      <c r="AX202" s="10" t="s">
        <v>71</v>
      </c>
      <c r="AY202" s="157" t="s">
        <v>126</v>
      </c>
    </row>
    <row r="203" spans="2:65" s="11" customFormat="1" ht="16.5" customHeight="1">
      <c r="B203" s="158"/>
      <c r="C203" s="159"/>
      <c r="D203" s="159"/>
      <c r="E203" s="160" t="s">
        <v>5</v>
      </c>
      <c r="F203" s="239" t="s">
        <v>254</v>
      </c>
      <c r="G203" s="240"/>
      <c r="H203" s="240"/>
      <c r="I203" s="240"/>
      <c r="J203" s="159"/>
      <c r="K203" s="160" t="s">
        <v>5</v>
      </c>
      <c r="L203" s="159"/>
      <c r="M203" s="159"/>
      <c r="N203" s="159"/>
      <c r="O203" s="159"/>
      <c r="P203" s="159"/>
      <c r="Q203" s="159"/>
      <c r="R203" s="161"/>
      <c r="T203" s="162"/>
      <c r="U203" s="159"/>
      <c r="V203" s="159"/>
      <c r="W203" s="159"/>
      <c r="X203" s="159"/>
      <c r="Y203" s="159"/>
      <c r="Z203" s="159"/>
      <c r="AA203" s="163"/>
      <c r="AT203" s="164" t="s">
        <v>143</v>
      </c>
      <c r="AU203" s="164" t="s">
        <v>95</v>
      </c>
      <c r="AV203" s="11" t="s">
        <v>79</v>
      </c>
      <c r="AW203" s="11" t="s">
        <v>30</v>
      </c>
      <c r="AX203" s="11" t="s">
        <v>71</v>
      </c>
      <c r="AY203" s="164" t="s">
        <v>126</v>
      </c>
    </row>
    <row r="204" spans="2:65" s="10" customFormat="1" ht="16.5" customHeight="1">
      <c r="B204" s="150"/>
      <c r="C204" s="151"/>
      <c r="D204" s="151"/>
      <c r="E204" s="152" t="s">
        <v>5</v>
      </c>
      <c r="F204" s="241" t="s">
        <v>255</v>
      </c>
      <c r="G204" s="242"/>
      <c r="H204" s="242"/>
      <c r="I204" s="242"/>
      <c r="J204" s="151"/>
      <c r="K204" s="153">
        <v>79.8</v>
      </c>
      <c r="L204" s="151"/>
      <c r="M204" s="151"/>
      <c r="N204" s="151"/>
      <c r="O204" s="151"/>
      <c r="P204" s="151"/>
      <c r="Q204" s="151"/>
      <c r="R204" s="154"/>
      <c r="T204" s="155"/>
      <c r="U204" s="151"/>
      <c r="V204" s="151"/>
      <c r="W204" s="151"/>
      <c r="X204" s="151"/>
      <c r="Y204" s="151"/>
      <c r="Z204" s="151"/>
      <c r="AA204" s="156"/>
      <c r="AT204" s="157" t="s">
        <v>143</v>
      </c>
      <c r="AU204" s="157" t="s">
        <v>95</v>
      </c>
      <c r="AV204" s="10" t="s">
        <v>95</v>
      </c>
      <c r="AW204" s="10" t="s">
        <v>30</v>
      </c>
      <c r="AX204" s="10" t="s">
        <v>71</v>
      </c>
      <c r="AY204" s="157" t="s">
        <v>126</v>
      </c>
    </row>
    <row r="205" spans="2:65" s="10" customFormat="1" ht="16.5" customHeight="1">
      <c r="B205" s="150"/>
      <c r="C205" s="151"/>
      <c r="D205" s="151"/>
      <c r="E205" s="152" t="s">
        <v>5</v>
      </c>
      <c r="F205" s="241" t="s">
        <v>256</v>
      </c>
      <c r="G205" s="242"/>
      <c r="H205" s="242"/>
      <c r="I205" s="242"/>
      <c r="J205" s="151"/>
      <c r="K205" s="153">
        <v>10.68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143</v>
      </c>
      <c r="AU205" s="157" t="s">
        <v>95</v>
      </c>
      <c r="AV205" s="10" t="s">
        <v>95</v>
      </c>
      <c r="AW205" s="10" t="s">
        <v>30</v>
      </c>
      <c r="AX205" s="10" t="s">
        <v>71</v>
      </c>
      <c r="AY205" s="157" t="s">
        <v>126</v>
      </c>
    </row>
    <row r="206" spans="2:65" s="10" customFormat="1" ht="16.5" customHeight="1">
      <c r="B206" s="150"/>
      <c r="C206" s="151"/>
      <c r="D206" s="151"/>
      <c r="E206" s="152" t="s">
        <v>5</v>
      </c>
      <c r="F206" s="241" t="s">
        <v>257</v>
      </c>
      <c r="G206" s="242"/>
      <c r="H206" s="242"/>
      <c r="I206" s="242"/>
      <c r="J206" s="151"/>
      <c r="K206" s="153">
        <v>74.760000000000005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143</v>
      </c>
      <c r="AU206" s="157" t="s">
        <v>95</v>
      </c>
      <c r="AV206" s="10" t="s">
        <v>95</v>
      </c>
      <c r="AW206" s="10" t="s">
        <v>30</v>
      </c>
      <c r="AX206" s="10" t="s">
        <v>71</v>
      </c>
      <c r="AY206" s="157" t="s">
        <v>126</v>
      </c>
    </row>
    <row r="207" spans="2:65" s="12" customFormat="1" ht="16.5" customHeight="1">
      <c r="B207" s="165"/>
      <c r="C207" s="166"/>
      <c r="D207" s="166"/>
      <c r="E207" s="167" t="s">
        <v>5</v>
      </c>
      <c r="F207" s="243" t="s">
        <v>159</v>
      </c>
      <c r="G207" s="244"/>
      <c r="H207" s="244"/>
      <c r="I207" s="244"/>
      <c r="J207" s="166"/>
      <c r="K207" s="168">
        <v>253.1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143</v>
      </c>
      <c r="AU207" s="172" t="s">
        <v>95</v>
      </c>
      <c r="AV207" s="12" t="s">
        <v>131</v>
      </c>
      <c r="AW207" s="12" t="s">
        <v>30</v>
      </c>
      <c r="AX207" s="12" t="s">
        <v>79</v>
      </c>
      <c r="AY207" s="172" t="s">
        <v>126</v>
      </c>
    </row>
    <row r="208" spans="2:65" s="1" customFormat="1" ht="25.5" customHeight="1">
      <c r="B208" s="123"/>
      <c r="C208" s="143" t="s">
        <v>258</v>
      </c>
      <c r="D208" s="143" t="s">
        <v>127</v>
      </c>
      <c r="E208" s="144" t="s">
        <v>259</v>
      </c>
      <c r="F208" s="223" t="s">
        <v>260</v>
      </c>
      <c r="G208" s="223"/>
      <c r="H208" s="223"/>
      <c r="I208" s="223"/>
      <c r="J208" s="145" t="s">
        <v>246</v>
      </c>
      <c r="K208" s="146">
        <v>1697.4559999999999</v>
      </c>
      <c r="L208" s="224">
        <v>0</v>
      </c>
      <c r="M208" s="224"/>
      <c r="N208" s="225">
        <f>ROUND(L208*K208,2)</f>
        <v>0</v>
      </c>
      <c r="O208" s="225"/>
      <c r="P208" s="225"/>
      <c r="Q208" s="225"/>
      <c r="R208" s="124"/>
      <c r="T208" s="147" t="s">
        <v>5</v>
      </c>
      <c r="U208" s="46" t="s">
        <v>36</v>
      </c>
      <c r="V208" s="38"/>
      <c r="W208" s="148">
        <f>V208*K208</f>
        <v>0</v>
      </c>
      <c r="X208" s="148">
        <v>8.4999999999999995E-4</v>
      </c>
      <c r="Y208" s="148">
        <f>X208*K208</f>
        <v>1.4428375999999998</v>
      </c>
      <c r="Z208" s="148">
        <v>0</v>
      </c>
      <c r="AA208" s="149">
        <f>Z208*K208</f>
        <v>0</v>
      </c>
      <c r="AR208" s="21" t="s">
        <v>131</v>
      </c>
      <c r="AT208" s="21" t="s">
        <v>127</v>
      </c>
      <c r="AU208" s="21" t="s">
        <v>95</v>
      </c>
      <c r="AY208" s="21" t="s">
        <v>126</v>
      </c>
      <c r="BE208" s="105">
        <f>IF(U208="základní",N208,0)</f>
        <v>0</v>
      </c>
      <c r="BF208" s="105">
        <f>IF(U208="snížená",N208,0)</f>
        <v>0</v>
      </c>
      <c r="BG208" s="105">
        <f>IF(U208="zákl. přenesená",N208,0)</f>
        <v>0</v>
      </c>
      <c r="BH208" s="105">
        <f>IF(U208="sníž. přenesená",N208,0)</f>
        <v>0</v>
      </c>
      <c r="BI208" s="105">
        <f>IF(U208="nulová",N208,0)</f>
        <v>0</v>
      </c>
      <c r="BJ208" s="21" t="s">
        <v>79</v>
      </c>
      <c r="BK208" s="105">
        <f>ROUND(L208*K208,2)</f>
        <v>0</v>
      </c>
      <c r="BL208" s="21" t="s">
        <v>131</v>
      </c>
      <c r="BM208" s="21" t="s">
        <v>261</v>
      </c>
    </row>
    <row r="209" spans="2:65" s="11" customFormat="1" ht="16.5" customHeight="1">
      <c r="B209" s="158"/>
      <c r="C209" s="159"/>
      <c r="D209" s="159"/>
      <c r="E209" s="160" t="s">
        <v>5</v>
      </c>
      <c r="F209" s="247" t="s">
        <v>248</v>
      </c>
      <c r="G209" s="248"/>
      <c r="H209" s="248"/>
      <c r="I209" s="248"/>
      <c r="J209" s="159"/>
      <c r="K209" s="160" t="s">
        <v>5</v>
      </c>
      <c r="L209" s="159"/>
      <c r="M209" s="159"/>
      <c r="N209" s="159"/>
      <c r="O209" s="159"/>
      <c r="P209" s="159"/>
      <c r="Q209" s="159"/>
      <c r="R209" s="161"/>
      <c r="T209" s="162"/>
      <c r="U209" s="159"/>
      <c r="V209" s="159"/>
      <c r="W209" s="159"/>
      <c r="X209" s="159"/>
      <c r="Y209" s="159"/>
      <c r="Z209" s="159"/>
      <c r="AA209" s="163"/>
      <c r="AT209" s="164" t="s">
        <v>143</v>
      </c>
      <c r="AU209" s="164" t="s">
        <v>95</v>
      </c>
      <c r="AV209" s="11" t="s">
        <v>79</v>
      </c>
      <c r="AW209" s="11" t="s">
        <v>30</v>
      </c>
      <c r="AX209" s="11" t="s">
        <v>71</v>
      </c>
      <c r="AY209" s="164" t="s">
        <v>126</v>
      </c>
    </row>
    <row r="210" spans="2:65" s="10" customFormat="1" ht="16.5" customHeight="1">
      <c r="B210" s="150"/>
      <c r="C210" s="151"/>
      <c r="D210" s="151"/>
      <c r="E210" s="152" t="s">
        <v>5</v>
      </c>
      <c r="F210" s="241" t="s">
        <v>262</v>
      </c>
      <c r="G210" s="242"/>
      <c r="H210" s="242"/>
      <c r="I210" s="242"/>
      <c r="J210" s="151"/>
      <c r="K210" s="153">
        <v>967.47199999999998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143</v>
      </c>
      <c r="AU210" s="157" t="s">
        <v>95</v>
      </c>
      <c r="AV210" s="10" t="s">
        <v>95</v>
      </c>
      <c r="AW210" s="10" t="s">
        <v>30</v>
      </c>
      <c r="AX210" s="10" t="s">
        <v>71</v>
      </c>
      <c r="AY210" s="157" t="s">
        <v>126</v>
      </c>
    </row>
    <row r="211" spans="2:65" s="11" customFormat="1" ht="16.5" customHeight="1">
      <c r="B211" s="158"/>
      <c r="C211" s="159"/>
      <c r="D211" s="159"/>
      <c r="E211" s="160" t="s">
        <v>5</v>
      </c>
      <c r="F211" s="239" t="s">
        <v>250</v>
      </c>
      <c r="G211" s="240"/>
      <c r="H211" s="240"/>
      <c r="I211" s="240"/>
      <c r="J211" s="159"/>
      <c r="K211" s="160" t="s">
        <v>5</v>
      </c>
      <c r="L211" s="159"/>
      <c r="M211" s="159"/>
      <c r="N211" s="159"/>
      <c r="O211" s="159"/>
      <c r="P211" s="159"/>
      <c r="Q211" s="159"/>
      <c r="R211" s="161"/>
      <c r="T211" s="162"/>
      <c r="U211" s="159"/>
      <c r="V211" s="159"/>
      <c r="W211" s="159"/>
      <c r="X211" s="159"/>
      <c r="Y211" s="159"/>
      <c r="Z211" s="159"/>
      <c r="AA211" s="163"/>
      <c r="AT211" s="164" t="s">
        <v>143</v>
      </c>
      <c r="AU211" s="164" t="s">
        <v>95</v>
      </c>
      <c r="AV211" s="11" t="s">
        <v>79</v>
      </c>
      <c r="AW211" s="11" t="s">
        <v>30</v>
      </c>
      <c r="AX211" s="11" t="s">
        <v>71</v>
      </c>
      <c r="AY211" s="164" t="s">
        <v>126</v>
      </c>
    </row>
    <row r="212" spans="2:65" s="10" customFormat="1" ht="16.5" customHeight="1">
      <c r="B212" s="150"/>
      <c r="C212" s="151"/>
      <c r="D212" s="151"/>
      <c r="E212" s="152" t="s">
        <v>5</v>
      </c>
      <c r="F212" s="241" t="s">
        <v>263</v>
      </c>
      <c r="G212" s="242"/>
      <c r="H212" s="242"/>
      <c r="I212" s="242"/>
      <c r="J212" s="151"/>
      <c r="K212" s="153">
        <v>562.46400000000006</v>
      </c>
      <c r="L212" s="151"/>
      <c r="M212" s="151"/>
      <c r="N212" s="151"/>
      <c r="O212" s="151"/>
      <c r="P212" s="151"/>
      <c r="Q212" s="151"/>
      <c r="R212" s="154"/>
      <c r="T212" s="155"/>
      <c r="U212" s="151"/>
      <c r="V212" s="151"/>
      <c r="W212" s="151"/>
      <c r="X212" s="151"/>
      <c r="Y212" s="151"/>
      <c r="Z212" s="151"/>
      <c r="AA212" s="156"/>
      <c r="AT212" s="157" t="s">
        <v>143</v>
      </c>
      <c r="AU212" s="157" t="s">
        <v>95</v>
      </c>
      <c r="AV212" s="10" t="s">
        <v>95</v>
      </c>
      <c r="AW212" s="10" t="s">
        <v>30</v>
      </c>
      <c r="AX212" s="10" t="s">
        <v>71</v>
      </c>
      <c r="AY212" s="157" t="s">
        <v>126</v>
      </c>
    </row>
    <row r="213" spans="2:65" s="10" customFormat="1" ht="16.5" customHeight="1">
      <c r="B213" s="150"/>
      <c r="C213" s="151"/>
      <c r="D213" s="151"/>
      <c r="E213" s="152" t="s">
        <v>5</v>
      </c>
      <c r="F213" s="241" t="s">
        <v>264</v>
      </c>
      <c r="G213" s="242"/>
      <c r="H213" s="242"/>
      <c r="I213" s="242"/>
      <c r="J213" s="151"/>
      <c r="K213" s="153">
        <v>133.32</v>
      </c>
      <c r="L213" s="151"/>
      <c r="M213" s="151"/>
      <c r="N213" s="151"/>
      <c r="O213" s="151"/>
      <c r="P213" s="151"/>
      <c r="Q213" s="151"/>
      <c r="R213" s="154"/>
      <c r="T213" s="155"/>
      <c r="U213" s="151"/>
      <c r="V213" s="151"/>
      <c r="W213" s="151"/>
      <c r="X213" s="151"/>
      <c r="Y213" s="151"/>
      <c r="Z213" s="151"/>
      <c r="AA213" s="156"/>
      <c r="AT213" s="157" t="s">
        <v>143</v>
      </c>
      <c r="AU213" s="157" t="s">
        <v>95</v>
      </c>
      <c r="AV213" s="10" t="s">
        <v>95</v>
      </c>
      <c r="AW213" s="10" t="s">
        <v>30</v>
      </c>
      <c r="AX213" s="10" t="s">
        <v>71</v>
      </c>
      <c r="AY213" s="157" t="s">
        <v>126</v>
      </c>
    </row>
    <row r="214" spans="2:65" s="10" customFormat="1" ht="16.5" customHeight="1">
      <c r="B214" s="150"/>
      <c r="C214" s="151"/>
      <c r="D214" s="151"/>
      <c r="E214" s="152" t="s">
        <v>5</v>
      </c>
      <c r="F214" s="241" t="s">
        <v>265</v>
      </c>
      <c r="G214" s="242"/>
      <c r="H214" s="242"/>
      <c r="I214" s="242"/>
      <c r="J214" s="151"/>
      <c r="K214" s="153">
        <v>0</v>
      </c>
      <c r="L214" s="151"/>
      <c r="M214" s="151"/>
      <c r="N214" s="151"/>
      <c r="O214" s="151"/>
      <c r="P214" s="151"/>
      <c r="Q214" s="151"/>
      <c r="R214" s="154"/>
      <c r="T214" s="155"/>
      <c r="U214" s="151"/>
      <c r="V214" s="151"/>
      <c r="W214" s="151"/>
      <c r="X214" s="151"/>
      <c r="Y214" s="151"/>
      <c r="Z214" s="151"/>
      <c r="AA214" s="156"/>
      <c r="AT214" s="157" t="s">
        <v>143</v>
      </c>
      <c r="AU214" s="157" t="s">
        <v>95</v>
      </c>
      <c r="AV214" s="10" t="s">
        <v>95</v>
      </c>
      <c r="AW214" s="10" t="s">
        <v>30</v>
      </c>
      <c r="AX214" s="10" t="s">
        <v>71</v>
      </c>
      <c r="AY214" s="157" t="s">
        <v>126</v>
      </c>
    </row>
    <row r="215" spans="2:65" s="11" customFormat="1" ht="16.5" customHeight="1">
      <c r="B215" s="158"/>
      <c r="C215" s="159"/>
      <c r="D215" s="159"/>
      <c r="E215" s="160" t="s">
        <v>5</v>
      </c>
      <c r="F215" s="239" t="s">
        <v>254</v>
      </c>
      <c r="G215" s="240"/>
      <c r="H215" s="240"/>
      <c r="I215" s="240"/>
      <c r="J215" s="159"/>
      <c r="K215" s="160" t="s">
        <v>5</v>
      </c>
      <c r="L215" s="159"/>
      <c r="M215" s="159"/>
      <c r="N215" s="159"/>
      <c r="O215" s="159"/>
      <c r="P215" s="159"/>
      <c r="Q215" s="159"/>
      <c r="R215" s="161"/>
      <c r="T215" s="162"/>
      <c r="U215" s="159"/>
      <c r="V215" s="159"/>
      <c r="W215" s="159"/>
      <c r="X215" s="159"/>
      <c r="Y215" s="159"/>
      <c r="Z215" s="159"/>
      <c r="AA215" s="163"/>
      <c r="AT215" s="164" t="s">
        <v>143</v>
      </c>
      <c r="AU215" s="164" t="s">
        <v>95</v>
      </c>
      <c r="AV215" s="11" t="s">
        <v>79</v>
      </c>
      <c r="AW215" s="11" t="s">
        <v>30</v>
      </c>
      <c r="AX215" s="11" t="s">
        <v>71</v>
      </c>
      <c r="AY215" s="164" t="s">
        <v>126</v>
      </c>
    </row>
    <row r="216" spans="2:65" s="10" customFormat="1" ht="16.5" customHeight="1">
      <c r="B216" s="150"/>
      <c r="C216" s="151"/>
      <c r="D216" s="151"/>
      <c r="E216" s="152" t="s">
        <v>5</v>
      </c>
      <c r="F216" s="241" t="s">
        <v>266</v>
      </c>
      <c r="G216" s="242"/>
      <c r="H216" s="242"/>
      <c r="I216" s="242"/>
      <c r="J216" s="151"/>
      <c r="K216" s="153">
        <v>34.200000000000003</v>
      </c>
      <c r="L216" s="151"/>
      <c r="M216" s="151"/>
      <c r="N216" s="151"/>
      <c r="O216" s="151"/>
      <c r="P216" s="151"/>
      <c r="Q216" s="151"/>
      <c r="R216" s="154"/>
      <c r="T216" s="155"/>
      <c r="U216" s="151"/>
      <c r="V216" s="151"/>
      <c r="W216" s="151"/>
      <c r="X216" s="151"/>
      <c r="Y216" s="151"/>
      <c r="Z216" s="151"/>
      <c r="AA216" s="156"/>
      <c r="AT216" s="157" t="s">
        <v>143</v>
      </c>
      <c r="AU216" s="157" t="s">
        <v>95</v>
      </c>
      <c r="AV216" s="10" t="s">
        <v>95</v>
      </c>
      <c r="AW216" s="10" t="s">
        <v>30</v>
      </c>
      <c r="AX216" s="10" t="s">
        <v>71</v>
      </c>
      <c r="AY216" s="157" t="s">
        <v>126</v>
      </c>
    </row>
    <row r="217" spans="2:65" s="10" customFormat="1" ht="16.5" customHeight="1">
      <c r="B217" s="150"/>
      <c r="C217" s="151"/>
      <c r="D217" s="151"/>
      <c r="E217" s="152" t="s">
        <v>5</v>
      </c>
      <c r="F217" s="241" t="s">
        <v>267</v>
      </c>
      <c r="G217" s="242"/>
      <c r="H217" s="242"/>
      <c r="I217" s="242"/>
      <c r="J217" s="151"/>
      <c r="K217" s="153">
        <v>0</v>
      </c>
      <c r="L217" s="151"/>
      <c r="M217" s="151"/>
      <c r="N217" s="151"/>
      <c r="O217" s="151"/>
      <c r="P217" s="151"/>
      <c r="Q217" s="151"/>
      <c r="R217" s="154"/>
      <c r="T217" s="155"/>
      <c r="U217" s="151"/>
      <c r="V217" s="151"/>
      <c r="W217" s="151"/>
      <c r="X217" s="151"/>
      <c r="Y217" s="151"/>
      <c r="Z217" s="151"/>
      <c r="AA217" s="156"/>
      <c r="AT217" s="157" t="s">
        <v>143</v>
      </c>
      <c r="AU217" s="157" t="s">
        <v>95</v>
      </c>
      <c r="AV217" s="10" t="s">
        <v>95</v>
      </c>
      <c r="AW217" s="10" t="s">
        <v>30</v>
      </c>
      <c r="AX217" s="10" t="s">
        <v>71</v>
      </c>
      <c r="AY217" s="157" t="s">
        <v>126</v>
      </c>
    </row>
    <row r="218" spans="2:65" s="10" customFormat="1" ht="16.5" customHeight="1">
      <c r="B218" s="150"/>
      <c r="C218" s="151"/>
      <c r="D218" s="151"/>
      <c r="E218" s="152" t="s">
        <v>5</v>
      </c>
      <c r="F218" s="241" t="s">
        <v>268</v>
      </c>
      <c r="G218" s="242"/>
      <c r="H218" s="242"/>
      <c r="I218" s="242"/>
      <c r="J218" s="151"/>
      <c r="K218" s="153">
        <v>0</v>
      </c>
      <c r="L218" s="151"/>
      <c r="M218" s="151"/>
      <c r="N218" s="151"/>
      <c r="O218" s="151"/>
      <c r="P218" s="151"/>
      <c r="Q218" s="151"/>
      <c r="R218" s="154"/>
      <c r="T218" s="155"/>
      <c r="U218" s="151"/>
      <c r="V218" s="151"/>
      <c r="W218" s="151"/>
      <c r="X218" s="151"/>
      <c r="Y218" s="151"/>
      <c r="Z218" s="151"/>
      <c r="AA218" s="156"/>
      <c r="AT218" s="157" t="s">
        <v>143</v>
      </c>
      <c r="AU218" s="157" t="s">
        <v>95</v>
      </c>
      <c r="AV218" s="10" t="s">
        <v>95</v>
      </c>
      <c r="AW218" s="10" t="s">
        <v>30</v>
      </c>
      <c r="AX218" s="10" t="s">
        <v>71</v>
      </c>
      <c r="AY218" s="157" t="s">
        <v>126</v>
      </c>
    </row>
    <row r="219" spans="2:65" s="12" customFormat="1" ht="16.5" customHeight="1">
      <c r="B219" s="165"/>
      <c r="C219" s="166"/>
      <c r="D219" s="166"/>
      <c r="E219" s="167" t="s">
        <v>5</v>
      </c>
      <c r="F219" s="243" t="s">
        <v>159</v>
      </c>
      <c r="G219" s="244"/>
      <c r="H219" s="244"/>
      <c r="I219" s="244"/>
      <c r="J219" s="166"/>
      <c r="K219" s="168">
        <v>1697.4559999999999</v>
      </c>
      <c r="L219" s="166"/>
      <c r="M219" s="166"/>
      <c r="N219" s="166"/>
      <c r="O219" s="166"/>
      <c r="P219" s="166"/>
      <c r="Q219" s="166"/>
      <c r="R219" s="169"/>
      <c r="T219" s="170"/>
      <c r="U219" s="166"/>
      <c r="V219" s="166"/>
      <c r="W219" s="166"/>
      <c r="X219" s="166"/>
      <c r="Y219" s="166"/>
      <c r="Z219" s="166"/>
      <c r="AA219" s="171"/>
      <c r="AT219" s="172" t="s">
        <v>143</v>
      </c>
      <c r="AU219" s="172" t="s">
        <v>95</v>
      </c>
      <c r="AV219" s="12" t="s">
        <v>131</v>
      </c>
      <c r="AW219" s="12" t="s">
        <v>30</v>
      </c>
      <c r="AX219" s="12" t="s">
        <v>79</v>
      </c>
      <c r="AY219" s="172" t="s">
        <v>126</v>
      </c>
    </row>
    <row r="220" spans="2:65" s="1" customFormat="1" ht="25.5" customHeight="1">
      <c r="B220" s="123"/>
      <c r="C220" s="143" t="s">
        <v>10</v>
      </c>
      <c r="D220" s="143" t="s">
        <v>127</v>
      </c>
      <c r="E220" s="144" t="s">
        <v>269</v>
      </c>
      <c r="F220" s="223" t="s">
        <v>270</v>
      </c>
      <c r="G220" s="223"/>
      <c r="H220" s="223"/>
      <c r="I220" s="223"/>
      <c r="J220" s="145" t="s">
        <v>246</v>
      </c>
      <c r="K220" s="146">
        <v>253.1</v>
      </c>
      <c r="L220" s="224">
        <v>0</v>
      </c>
      <c r="M220" s="224"/>
      <c r="N220" s="225">
        <f>ROUND(L220*K220,2)</f>
        <v>0</v>
      </c>
      <c r="O220" s="225"/>
      <c r="P220" s="225"/>
      <c r="Q220" s="225"/>
      <c r="R220" s="124"/>
      <c r="T220" s="147" t="s">
        <v>5</v>
      </c>
      <c r="U220" s="46" t="s">
        <v>36</v>
      </c>
      <c r="V220" s="38"/>
      <c r="W220" s="148">
        <f>V220*K220</f>
        <v>0</v>
      </c>
      <c r="X220" s="148">
        <v>0</v>
      </c>
      <c r="Y220" s="148">
        <f>X220*K220</f>
        <v>0</v>
      </c>
      <c r="Z220" s="148">
        <v>0</v>
      </c>
      <c r="AA220" s="149">
        <f>Z220*K220</f>
        <v>0</v>
      </c>
      <c r="AR220" s="21" t="s">
        <v>131</v>
      </c>
      <c r="AT220" s="21" t="s">
        <v>127</v>
      </c>
      <c r="AU220" s="21" t="s">
        <v>95</v>
      </c>
      <c r="AY220" s="21" t="s">
        <v>126</v>
      </c>
      <c r="BE220" s="105">
        <f>IF(U220="základní",N220,0)</f>
        <v>0</v>
      </c>
      <c r="BF220" s="105">
        <f>IF(U220="snížená",N220,0)</f>
        <v>0</v>
      </c>
      <c r="BG220" s="105">
        <f>IF(U220="zákl. přenesená",N220,0)</f>
        <v>0</v>
      </c>
      <c r="BH220" s="105">
        <f>IF(U220="sníž. přenesená",N220,0)</f>
        <v>0</v>
      </c>
      <c r="BI220" s="105">
        <f>IF(U220="nulová",N220,0)</f>
        <v>0</v>
      </c>
      <c r="BJ220" s="21" t="s">
        <v>79</v>
      </c>
      <c r="BK220" s="105">
        <f>ROUND(L220*K220,2)</f>
        <v>0</v>
      </c>
      <c r="BL220" s="21" t="s">
        <v>131</v>
      </c>
      <c r="BM220" s="21" t="s">
        <v>271</v>
      </c>
    </row>
    <row r="221" spans="2:65" s="1" customFormat="1" ht="25.5" customHeight="1">
      <c r="B221" s="123"/>
      <c r="C221" s="143" t="s">
        <v>272</v>
      </c>
      <c r="D221" s="143" t="s">
        <v>127</v>
      </c>
      <c r="E221" s="144" t="s">
        <v>273</v>
      </c>
      <c r="F221" s="223" t="s">
        <v>274</v>
      </c>
      <c r="G221" s="223"/>
      <c r="H221" s="223"/>
      <c r="I221" s="223"/>
      <c r="J221" s="145" t="s">
        <v>246</v>
      </c>
      <c r="K221" s="146">
        <v>1697.4559999999999</v>
      </c>
      <c r="L221" s="224">
        <v>0</v>
      </c>
      <c r="M221" s="224"/>
      <c r="N221" s="225">
        <f>ROUND(L221*K221,2)</f>
        <v>0</v>
      </c>
      <c r="O221" s="225"/>
      <c r="P221" s="225"/>
      <c r="Q221" s="225"/>
      <c r="R221" s="124"/>
      <c r="T221" s="147" t="s">
        <v>5</v>
      </c>
      <c r="U221" s="46" t="s">
        <v>36</v>
      </c>
      <c r="V221" s="38"/>
      <c r="W221" s="148">
        <f>V221*K221</f>
        <v>0</v>
      </c>
      <c r="X221" s="148">
        <v>0</v>
      </c>
      <c r="Y221" s="148">
        <f>X221*K221</f>
        <v>0</v>
      </c>
      <c r="Z221" s="148">
        <v>0</v>
      </c>
      <c r="AA221" s="149">
        <f>Z221*K221</f>
        <v>0</v>
      </c>
      <c r="AR221" s="21" t="s">
        <v>131</v>
      </c>
      <c r="AT221" s="21" t="s">
        <v>127</v>
      </c>
      <c r="AU221" s="21" t="s">
        <v>95</v>
      </c>
      <c r="AY221" s="21" t="s">
        <v>126</v>
      </c>
      <c r="BE221" s="105">
        <f>IF(U221="základní",N221,0)</f>
        <v>0</v>
      </c>
      <c r="BF221" s="105">
        <f>IF(U221="snížená",N221,0)</f>
        <v>0</v>
      </c>
      <c r="BG221" s="105">
        <f>IF(U221="zákl. přenesená",N221,0)</f>
        <v>0</v>
      </c>
      <c r="BH221" s="105">
        <f>IF(U221="sníž. přenesená",N221,0)</f>
        <v>0</v>
      </c>
      <c r="BI221" s="105">
        <f>IF(U221="nulová",N221,0)</f>
        <v>0</v>
      </c>
      <c r="BJ221" s="21" t="s">
        <v>79</v>
      </c>
      <c r="BK221" s="105">
        <f>ROUND(L221*K221,2)</f>
        <v>0</v>
      </c>
      <c r="BL221" s="21" t="s">
        <v>131</v>
      </c>
      <c r="BM221" s="21" t="s">
        <v>275</v>
      </c>
    </row>
    <row r="222" spans="2:65" s="1" customFormat="1" ht="25.5" customHeight="1">
      <c r="B222" s="123"/>
      <c r="C222" s="143" t="s">
        <v>276</v>
      </c>
      <c r="D222" s="143" t="s">
        <v>127</v>
      </c>
      <c r="E222" s="144" t="s">
        <v>277</v>
      </c>
      <c r="F222" s="223" t="s">
        <v>278</v>
      </c>
      <c r="G222" s="223"/>
      <c r="H222" s="223"/>
      <c r="I222" s="223"/>
      <c r="J222" s="145" t="s">
        <v>151</v>
      </c>
      <c r="K222" s="146">
        <v>474.04599999999999</v>
      </c>
      <c r="L222" s="224">
        <v>0</v>
      </c>
      <c r="M222" s="224"/>
      <c r="N222" s="225">
        <f>ROUND(L222*K222,2)</f>
        <v>0</v>
      </c>
      <c r="O222" s="225"/>
      <c r="P222" s="225"/>
      <c r="Q222" s="225"/>
      <c r="R222" s="124"/>
      <c r="T222" s="147" t="s">
        <v>5</v>
      </c>
      <c r="U222" s="46" t="s">
        <v>36</v>
      </c>
      <c r="V222" s="38"/>
      <c r="W222" s="148">
        <f>V222*K222</f>
        <v>0</v>
      </c>
      <c r="X222" s="148">
        <v>0</v>
      </c>
      <c r="Y222" s="148">
        <f>X222*K222</f>
        <v>0</v>
      </c>
      <c r="Z222" s="148">
        <v>0</v>
      </c>
      <c r="AA222" s="149">
        <f>Z222*K222</f>
        <v>0</v>
      </c>
      <c r="AR222" s="21" t="s">
        <v>131</v>
      </c>
      <c r="AT222" s="21" t="s">
        <v>127</v>
      </c>
      <c r="AU222" s="21" t="s">
        <v>95</v>
      </c>
      <c r="AY222" s="21" t="s">
        <v>126</v>
      </c>
      <c r="BE222" s="105">
        <f>IF(U222="základní",N222,0)</f>
        <v>0</v>
      </c>
      <c r="BF222" s="105">
        <f>IF(U222="snížená",N222,0)</f>
        <v>0</v>
      </c>
      <c r="BG222" s="105">
        <f>IF(U222="zákl. přenesená",N222,0)</f>
        <v>0</v>
      </c>
      <c r="BH222" s="105">
        <f>IF(U222="sníž. přenesená",N222,0)</f>
        <v>0</v>
      </c>
      <c r="BI222" s="105">
        <f>IF(U222="nulová",N222,0)</f>
        <v>0</v>
      </c>
      <c r="BJ222" s="21" t="s">
        <v>79</v>
      </c>
      <c r="BK222" s="105">
        <f>ROUND(L222*K222,2)</f>
        <v>0</v>
      </c>
      <c r="BL222" s="21" t="s">
        <v>131</v>
      </c>
      <c r="BM222" s="21" t="s">
        <v>279</v>
      </c>
    </row>
    <row r="223" spans="2:65" s="11" customFormat="1" ht="16.5" customHeight="1">
      <c r="B223" s="158"/>
      <c r="C223" s="159"/>
      <c r="D223" s="159"/>
      <c r="E223" s="160" t="s">
        <v>5</v>
      </c>
      <c r="F223" s="247" t="s">
        <v>248</v>
      </c>
      <c r="G223" s="248"/>
      <c r="H223" s="248"/>
      <c r="I223" s="248"/>
      <c r="J223" s="159"/>
      <c r="K223" s="160" t="s">
        <v>5</v>
      </c>
      <c r="L223" s="159"/>
      <c r="M223" s="159"/>
      <c r="N223" s="159"/>
      <c r="O223" s="159"/>
      <c r="P223" s="159"/>
      <c r="Q223" s="159"/>
      <c r="R223" s="161"/>
      <c r="T223" s="162"/>
      <c r="U223" s="159"/>
      <c r="V223" s="159"/>
      <c r="W223" s="159"/>
      <c r="X223" s="159"/>
      <c r="Y223" s="159"/>
      <c r="Z223" s="159"/>
      <c r="AA223" s="163"/>
      <c r="AT223" s="164" t="s">
        <v>143</v>
      </c>
      <c r="AU223" s="164" t="s">
        <v>95</v>
      </c>
      <c r="AV223" s="11" t="s">
        <v>79</v>
      </c>
      <c r="AW223" s="11" t="s">
        <v>30</v>
      </c>
      <c r="AX223" s="11" t="s">
        <v>71</v>
      </c>
      <c r="AY223" s="164" t="s">
        <v>126</v>
      </c>
    </row>
    <row r="224" spans="2:65" s="10" customFormat="1" ht="16.5" customHeight="1">
      <c r="B224" s="150"/>
      <c r="C224" s="151"/>
      <c r="D224" s="151"/>
      <c r="E224" s="152" t="s">
        <v>5</v>
      </c>
      <c r="F224" s="241" t="s">
        <v>280</v>
      </c>
      <c r="G224" s="242"/>
      <c r="H224" s="242"/>
      <c r="I224" s="242"/>
      <c r="J224" s="151"/>
      <c r="K224" s="153">
        <v>356.51299999999998</v>
      </c>
      <c r="L224" s="151"/>
      <c r="M224" s="151"/>
      <c r="N224" s="151"/>
      <c r="O224" s="151"/>
      <c r="P224" s="151"/>
      <c r="Q224" s="151"/>
      <c r="R224" s="154"/>
      <c r="T224" s="155"/>
      <c r="U224" s="151"/>
      <c r="V224" s="151"/>
      <c r="W224" s="151"/>
      <c r="X224" s="151"/>
      <c r="Y224" s="151"/>
      <c r="Z224" s="151"/>
      <c r="AA224" s="156"/>
      <c r="AT224" s="157" t="s">
        <v>143</v>
      </c>
      <c r="AU224" s="157" t="s">
        <v>95</v>
      </c>
      <c r="AV224" s="10" t="s">
        <v>95</v>
      </c>
      <c r="AW224" s="10" t="s">
        <v>30</v>
      </c>
      <c r="AX224" s="10" t="s">
        <v>71</v>
      </c>
      <c r="AY224" s="157" t="s">
        <v>126</v>
      </c>
    </row>
    <row r="225" spans="2:65" s="11" customFormat="1" ht="16.5" customHeight="1">
      <c r="B225" s="158"/>
      <c r="C225" s="159"/>
      <c r="D225" s="159"/>
      <c r="E225" s="160" t="s">
        <v>5</v>
      </c>
      <c r="F225" s="239" t="s">
        <v>250</v>
      </c>
      <c r="G225" s="240"/>
      <c r="H225" s="240"/>
      <c r="I225" s="240"/>
      <c r="J225" s="159"/>
      <c r="K225" s="160" t="s">
        <v>5</v>
      </c>
      <c r="L225" s="159"/>
      <c r="M225" s="159"/>
      <c r="N225" s="159"/>
      <c r="O225" s="159"/>
      <c r="P225" s="159"/>
      <c r="Q225" s="159"/>
      <c r="R225" s="161"/>
      <c r="T225" s="162"/>
      <c r="U225" s="159"/>
      <c r="V225" s="159"/>
      <c r="W225" s="159"/>
      <c r="X225" s="159"/>
      <c r="Y225" s="159"/>
      <c r="Z225" s="159"/>
      <c r="AA225" s="163"/>
      <c r="AT225" s="164" t="s">
        <v>143</v>
      </c>
      <c r="AU225" s="164" t="s">
        <v>95</v>
      </c>
      <c r="AV225" s="11" t="s">
        <v>79</v>
      </c>
      <c r="AW225" s="11" t="s">
        <v>30</v>
      </c>
      <c r="AX225" s="11" t="s">
        <v>71</v>
      </c>
      <c r="AY225" s="164" t="s">
        <v>126</v>
      </c>
    </row>
    <row r="226" spans="2:65" s="10" customFormat="1" ht="16.5" customHeight="1">
      <c r="B226" s="150"/>
      <c r="C226" s="151"/>
      <c r="D226" s="151"/>
      <c r="E226" s="152" t="s">
        <v>5</v>
      </c>
      <c r="F226" s="241" t="s">
        <v>281</v>
      </c>
      <c r="G226" s="242"/>
      <c r="H226" s="242"/>
      <c r="I226" s="242"/>
      <c r="J226" s="151"/>
      <c r="K226" s="153">
        <v>481.00400000000002</v>
      </c>
      <c r="L226" s="151"/>
      <c r="M226" s="151"/>
      <c r="N226" s="151"/>
      <c r="O226" s="151"/>
      <c r="P226" s="151"/>
      <c r="Q226" s="151"/>
      <c r="R226" s="154"/>
      <c r="T226" s="155"/>
      <c r="U226" s="151"/>
      <c r="V226" s="151"/>
      <c r="W226" s="151"/>
      <c r="X226" s="151"/>
      <c r="Y226" s="151"/>
      <c r="Z226" s="151"/>
      <c r="AA226" s="156"/>
      <c r="AT226" s="157" t="s">
        <v>143</v>
      </c>
      <c r="AU226" s="157" t="s">
        <v>95</v>
      </c>
      <c r="AV226" s="10" t="s">
        <v>95</v>
      </c>
      <c r="AW226" s="10" t="s">
        <v>30</v>
      </c>
      <c r="AX226" s="10" t="s">
        <v>71</v>
      </c>
      <c r="AY226" s="157" t="s">
        <v>126</v>
      </c>
    </row>
    <row r="227" spans="2:65" s="11" customFormat="1" ht="16.5" customHeight="1">
      <c r="B227" s="158"/>
      <c r="C227" s="159"/>
      <c r="D227" s="159"/>
      <c r="E227" s="160" t="s">
        <v>5</v>
      </c>
      <c r="F227" s="239" t="s">
        <v>254</v>
      </c>
      <c r="G227" s="240"/>
      <c r="H227" s="240"/>
      <c r="I227" s="240"/>
      <c r="J227" s="159"/>
      <c r="K227" s="160" t="s">
        <v>5</v>
      </c>
      <c r="L227" s="159"/>
      <c r="M227" s="159"/>
      <c r="N227" s="159"/>
      <c r="O227" s="159"/>
      <c r="P227" s="159"/>
      <c r="Q227" s="159"/>
      <c r="R227" s="161"/>
      <c r="T227" s="162"/>
      <c r="U227" s="159"/>
      <c r="V227" s="159"/>
      <c r="W227" s="159"/>
      <c r="X227" s="159"/>
      <c r="Y227" s="159"/>
      <c r="Z227" s="159"/>
      <c r="AA227" s="163"/>
      <c r="AT227" s="164" t="s">
        <v>143</v>
      </c>
      <c r="AU227" s="164" t="s">
        <v>95</v>
      </c>
      <c r="AV227" s="11" t="s">
        <v>79</v>
      </c>
      <c r="AW227" s="11" t="s">
        <v>30</v>
      </c>
      <c r="AX227" s="11" t="s">
        <v>71</v>
      </c>
      <c r="AY227" s="164" t="s">
        <v>126</v>
      </c>
    </row>
    <row r="228" spans="2:65" s="10" customFormat="1" ht="16.5" customHeight="1">
      <c r="B228" s="150"/>
      <c r="C228" s="151"/>
      <c r="D228" s="151"/>
      <c r="E228" s="152" t="s">
        <v>5</v>
      </c>
      <c r="F228" s="241" t="s">
        <v>282</v>
      </c>
      <c r="G228" s="242"/>
      <c r="H228" s="242"/>
      <c r="I228" s="242"/>
      <c r="J228" s="151"/>
      <c r="K228" s="153">
        <v>110.574</v>
      </c>
      <c r="L228" s="151"/>
      <c r="M228" s="151"/>
      <c r="N228" s="151"/>
      <c r="O228" s="151"/>
      <c r="P228" s="151"/>
      <c r="Q228" s="151"/>
      <c r="R228" s="154"/>
      <c r="T228" s="155"/>
      <c r="U228" s="151"/>
      <c r="V228" s="151"/>
      <c r="W228" s="151"/>
      <c r="X228" s="151"/>
      <c r="Y228" s="151"/>
      <c r="Z228" s="151"/>
      <c r="AA228" s="156"/>
      <c r="AT228" s="157" t="s">
        <v>143</v>
      </c>
      <c r="AU228" s="157" t="s">
        <v>95</v>
      </c>
      <c r="AV228" s="10" t="s">
        <v>95</v>
      </c>
      <c r="AW228" s="10" t="s">
        <v>30</v>
      </c>
      <c r="AX228" s="10" t="s">
        <v>71</v>
      </c>
      <c r="AY228" s="157" t="s">
        <v>126</v>
      </c>
    </row>
    <row r="229" spans="2:65" s="12" customFormat="1" ht="16.5" customHeight="1">
      <c r="B229" s="165"/>
      <c r="C229" s="166"/>
      <c r="D229" s="166"/>
      <c r="E229" s="167" t="s">
        <v>5</v>
      </c>
      <c r="F229" s="243" t="s">
        <v>159</v>
      </c>
      <c r="G229" s="244"/>
      <c r="H229" s="244"/>
      <c r="I229" s="244"/>
      <c r="J229" s="166"/>
      <c r="K229" s="168">
        <v>948.09100000000001</v>
      </c>
      <c r="L229" s="166"/>
      <c r="M229" s="166"/>
      <c r="N229" s="166"/>
      <c r="O229" s="166"/>
      <c r="P229" s="166"/>
      <c r="Q229" s="166"/>
      <c r="R229" s="169"/>
      <c r="T229" s="170"/>
      <c r="U229" s="166"/>
      <c r="V229" s="166"/>
      <c r="W229" s="166"/>
      <c r="X229" s="166"/>
      <c r="Y229" s="166"/>
      <c r="Z229" s="166"/>
      <c r="AA229" s="171"/>
      <c r="AT229" s="172" t="s">
        <v>143</v>
      </c>
      <c r="AU229" s="172" t="s">
        <v>95</v>
      </c>
      <c r="AV229" s="12" t="s">
        <v>131</v>
      </c>
      <c r="AW229" s="12" t="s">
        <v>30</v>
      </c>
      <c r="AX229" s="12" t="s">
        <v>71</v>
      </c>
      <c r="AY229" s="172" t="s">
        <v>126</v>
      </c>
    </row>
    <row r="230" spans="2:65" s="11" customFormat="1" ht="25.5" customHeight="1">
      <c r="B230" s="158"/>
      <c r="C230" s="159"/>
      <c r="D230" s="159"/>
      <c r="E230" s="160" t="s">
        <v>5</v>
      </c>
      <c r="F230" s="239" t="s">
        <v>283</v>
      </c>
      <c r="G230" s="240"/>
      <c r="H230" s="240"/>
      <c r="I230" s="240"/>
      <c r="J230" s="159"/>
      <c r="K230" s="160" t="s">
        <v>5</v>
      </c>
      <c r="L230" s="159"/>
      <c r="M230" s="159"/>
      <c r="N230" s="159"/>
      <c r="O230" s="159"/>
      <c r="P230" s="159"/>
      <c r="Q230" s="159"/>
      <c r="R230" s="161"/>
      <c r="T230" s="162"/>
      <c r="U230" s="159"/>
      <c r="V230" s="159"/>
      <c r="W230" s="159"/>
      <c r="X230" s="159"/>
      <c r="Y230" s="159"/>
      <c r="Z230" s="159"/>
      <c r="AA230" s="163"/>
      <c r="AT230" s="164" t="s">
        <v>143</v>
      </c>
      <c r="AU230" s="164" t="s">
        <v>95</v>
      </c>
      <c r="AV230" s="11" t="s">
        <v>79</v>
      </c>
      <c r="AW230" s="11" t="s">
        <v>30</v>
      </c>
      <c r="AX230" s="11" t="s">
        <v>71</v>
      </c>
      <c r="AY230" s="164" t="s">
        <v>126</v>
      </c>
    </row>
    <row r="231" spans="2:65" s="10" customFormat="1" ht="16.5" customHeight="1">
      <c r="B231" s="150"/>
      <c r="C231" s="151"/>
      <c r="D231" s="151"/>
      <c r="E231" s="152" t="s">
        <v>5</v>
      </c>
      <c r="F231" s="241" t="s">
        <v>284</v>
      </c>
      <c r="G231" s="242"/>
      <c r="H231" s="242"/>
      <c r="I231" s="242"/>
      <c r="J231" s="151"/>
      <c r="K231" s="153">
        <v>474.04599999999999</v>
      </c>
      <c r="L231" s="151"/>
      <c r="M231" s="151"/>
      <c r="N231" s="151"/>
      <c r="O231" s="151"/>
      <c r="P231" s="151"/>
      <c r="Q231" s="151"/>
      <c r="R231" s="154"/>
      <c r="T231" s="155"/>
      <c r="U231" s="151"/>
      <c r="V231" s="151"/>
      <c r="W231" s="151"/>
      <c r="X231" s="151"/>
      <c r="Y231" s="151"/>
      <c r="Z231" s="151"/>
      <c r="AA231" s="156"/>
      <c r="AT231" s="157" t="s">
        <v>143</v>
      </c>
      <c r="AU231" s="157" t="s">
        <v>95</v>
      </c>
      <c r="AV231" s="10" t="s">
        <v>95</v>
      </c>
      <c r="AW231" s="10" t="s">
        <v>30</v>
      </c>
      <c r="AX231" s="10" t="s">
        <v>79</v>
      </c>
      <c r="AY231" s="157" t="s">
        <v>126</v>
      </c>
    </row>
    <row r="232" spans="2:65" s="1" customFormat="1" ht="25.5" customHeight="1">
      <c r="B232" s="123"/>
      <c r="C232" s="143" t="s">
        <v>285</v>
      </c>
      <c r="D232" s="143" t="s">
        <v>127</v>
      </c>
      <c r="E232" s="144" t="s">
        <v>286</v>
      </c>
      <c r="F232" s="223" t="s">
        <v>287</v>
      </c>
      <c r="G232" s="223"/>
      <c r="H232" s="223"/>
      <c r="I232" s="223"/>
      <c r="J232" s="145" t="s">
        <v>151</v>
      </c>
      <c r="K232" s="146">
        <v>185.04499999999999</v>
      </c>
      <c r="L232" s="224">
        <v>0</v>
      </c>
      <c r="M232" s="224"/>
      <c r="N232" s="225">
        <f>ROUND(L232*K232,2)</f>
        <v>0</v>
      </c>
      <c r="O232" s="225"/>
      <c r="P232" s="225"/>
      <c r="Q232" s="225"/>
      <c r="R232" s="124"/>
      <c r="T232" s="147" t="s">
        <v>5</v>
      </c>
      <c r="U232" s="46" t="s">
        <v>36</v>
      </c>
      <c r="V232" s="38"/>
      <c r="W232" s="148">
        <f>V232*K232</f>
        <v>0</v>
      </c>
      <c r="X232" s="148">
        <v>0</v>
      </c>
      <c r="Y232" s="148">
        <f>X232*K232</f>
        <v>0</v>
      </c>
      <c r="Z232" s="148">
        <v>0</v>
      </c>
      <c r="AA232" s="149">
        <f>Z232*K232</f>
        <v>0</v>
      </c>
      <c r="AR232" s="21" t="s">
        <v>131</v>
      </c>
      <c r="AT232" s="21" t="s">
        <v>127</v>
      </c>
      <c r="AU232" s="21" t="s">
        <v>95</v>
      </c>
      <c r="AY232" s="21" t="s">
        <v>126</v>
      </c>
      <c r="BE232" s="105">
        <f>IF(U232="základní",N232,0)</f>
        <v>0</v>
      </c>
      <c r="BF232" s="105">
        <f>IF(U232="snížená",N232,0)</f>
        <v>0</v>
      </c>
      <c r="BG232" s="105">
        <f>IF(U232="zákl. přenesená",N232,0)</f>
        <v>0</v>
      </c>
      <c r="BH232" s="105">
        <f>IF(U232="sníž. přenesená",N232,0)</f>
        <v>0</v>
      </c>
      <c r="BI232" s="105">
        <f>IF(U232="nulová",N232,0)</f>
        <v>0</v>
      </c>
      <c r="BJ232" s="21" t="s">
        <v>79</v>
      </c>
      <c r="BK232" s="105">
        <f>ROUND(L232*K232,2)</f>
        <v>0</v>
      </c>
      <c r="BL232" s="21" t="s">
        <v>131</v>
      </c>
      <c r="BM232" s="21" t="s">
        <v>288</v>
      </c>
    </row>
    <row r="233" spans="2:65" s="10" customFormat="1" ht="16.5" customHeight="1">
      <c r="B233" s="150"/>
      <c r="C233" s="151"/>
      <c r="D233" s="151"/>
      <c r="E233" s="152" t="s">
        <v>5</v>
      </c>
      <c r="F233" s="237" t="s">
        <v>289</v>
      </c>
      <c r="G233" s="238"/>
      <c r="H233" s="238"/>
      <c r="I233" s="238"/>
      <c r="J233" s="151"/>
      <c r="K233" s="153">
        <v>145.511</v>
      </c>
      <c r="L233" s="151"/>
      <c r="M233" s="151"/>
      <c r="N233" s="151"/>
      <c r="O233" s="151"/>
      <c r="P233" s="151"/>
      <c r="Q233" s="151"/>
      <c r="R233" s="154"/>
      <c r="T233" s="155"/>
      <c r="U233" s="151"/>
      <c r="V233" s="151"/>
      <c r="W233" s="151"/>
      <c r="X233" s="151"/>
      <c r="Y233" s="151"/>
      <c r="Z233" s="151"/>
      <c r="AA233" s="156"/>
      <c r="AT233" s="157" t="s">
        <v>143</v>
      </c>
      <c r="AU233" s="157" t="s">
        <v>95</v>
      </c>
      <c r="AV233" s="10" t="s">
        <v>95</v>
      </c>
      <c r="AW233" s="10" t="s">
        <v>30</v>
      </c>
      <c r="AX233" s="10" t="s">
        <v>71</v>
      </c>
      <c r="AY233" s="157" t="s">
        <v>126</v>
      </c>
    </row>
    <row r="234" spans="2:65" s="10" customFormat="1" ht="16.5" customHeight="1">
      <c r="B234" s="150"/>
      <c r="C234" s="151"/>
      <c r="D234" s="151"/>
      <c r="E234" s="152" t="s">
        <v>5</v>
      </c>
      <c r="F234" s="241" t="s">
        <v>290</v>
      </c>
      <c r="G234" s="242"/>
      <c r="H234" s="242"/>
      <c r="I234" s="242"/>
      <c r="J234" s="151"/>
      <c r="K234" s="153">
        <v>39.533999999999999</v>
      </c>
      <c r="L234" s="151"/>
      <c r="M234" s="151"/>
      <c r="N234" s="151"/>
      <c r="O234" s="151"/>
      <c r="P234" s="151"/>
      <c r="Q234" s="151"/>
      <c r="R234" s="154"/>
      <c r="T234" s="155"/>
      <c r="U234" s="151"/>
      <c r="V234" s="151"/>
      <c r="W234" s="151"/>
      <c r="X234" s="151"/>
      <c r="Y234" s="151"/>
      <c r="Z234" s="151"/>
      <c r="AA234" s="156"/>
      <c r="AT234" s="157" t="s">
        <v>143</v>
      </c>
      <c r="AU234" s="157" t="s">
        <v>95</v>
      </c>
      <c r="AV234" s="10" t="s">
        <v>95</v>
      </c>
      <c r="AW234" s="10" t="s">
        <v>30</v>
      </c>
      <c r="AX234" s="10" t="s">
        <v>71</v>
      </c>
      <c r="AY234" s="157" t="s">
        <v>126</v>
      </c>
    </row>
    <row r="235" spans="2:65" s="1" customFormat="1" ht="25.5" customHeight="1">
      <c r="B235" s="123"/>
      <c r="C235" s="143" t="s">
        <v>291</v>
      </c>
      <c r="D235" s="143" t="s">
        <v>127</v>
      </c>
      <c r="E235" s="144" t="s">
        <v>292</v>
      </c>
      <c r="F235" s="223" t="s">
        <v>293</v>
      </c>
      <c r="G235" s="223"/>
      <c r="H235" s="223"/>
      <c r="I235" s="223"/>
      <c r="J235" s="145" t="s">
        <v>151</v>
      </c>
      <c r="K235" s="146">
        <v>1012.256</v>
      </c>
      <c r="L235" s="224">
        <v>0</v>
      </c>
      <c r="M235" s="224"/>
      <c r="N235" s="225">
        <f>ROUND(L235*K235,2)</f>
        <v>0</v>
      </c>
      <c r="O235" s="225"/>
      <c r="P235" s="225"/>
      <c r="Q235" s="225"/>
      <c r="R235" s="124"/>
      <c r="T235" s="147" t="s">
        <v>5</v>
      </c>
      <c r="U235" s="46" t="s">
        <v>36</v>
      </c>
      <c r="V235" s="38"/>
      <c r="W235" s="148">
        <f>V235*K235</f>
        <v>0</v>
      </c>
      <c r="X235" s="148">
        <v>0</v>
      </c>
      <c r="Y235" s="148">
        <f>X235*K235</f>
        <v>0</v>
      </c>
      <c r="Z235" s="148">
        <v>0</v>
      </c>
      <c r="AA235" s="149">
        <f>Z235*K235</f>
        <v>0</v>
      </c>
      <c r="AR235" s="21" t="s">
        <v>131</v>
      </c>
      <c r="AT235" s="21" t="s">
        <v>127</v>
      </c>
      <c r="AU235" s="21" t="s">
        <v>95</v>
      </c>
      <c r="AY235" s="21" t="s">
        <v>126</v>
      </c>
      <c r="BE235" s="105">
        <f>IF(U235="základní",N235,0)</f>
        <v>0</v>
      </c>
      <c r="BF235" s="105">
        <f>IF(U235="snížená",N235,0)</f>
        <v>0</v>
      </c>
      <c r="BG235" s="105">
        <f>IF(U235="zákl. přenesená",N235,0)</f>
        <v>0</v>
      </c>
      <c r="BH235" s="105">
        <f>IF(U235="sníž. přenesená",N235,0)</f>
        <v>0</v>
      </c>
      <c r="BI235" s="105">
        <f>IF(U235="nulová",N235,0)</f>
        <v>0</v>
      </c>
      <c r="BJ235" s="21" t="s">
        <v>79</v>
      </c>
      <c r="BK235" s="105">
        <f>ROUND(L235*K235,2)</f>
        <v>0</v>
      </c>
      <c r="BL235" s="21" t="s">
        <v>131</v>
      </c>
      <c r="BM235" s="21" t="s">
        <v>294</v>
      </c>
    </row>
    <row r="236" spans="2:65" s="10" customFormat="1" ht="16.5" customHeight="1">
      <c r="B236" s="150"/>
      <c r="C236" s="151"/>
      <c r="D236" s="151"/>
      <c r="E236" s="152" t="s">
        <v>5</v>
      </c>
      <c r="F236" s="237" t="s">
        <v>295</v>
      </c>
      <c r="G236" s="238"/>
      <c r="H236" s="238"/>
      <c r="I236" s="238"/>
      <c r="J236" s="151"/>
      <c r="K236" s="153">
        <v>1012.256</v>
      </c>
      <c r="L236" s="151"/>
      <c r="M236" s="151"/>
      <c r="N236" s="151"/>
      <c r="O236" s="151"/>
      <c r="P236" s="151"/>
      <c r="Q236" s="151"/>
      <c r="R236" s="154"/>
      <c r="T236" s="155"/>
      <c r="U236" s="151"/>
      <c r="V236" s="151"/>
      <c r="W236" s="151"/>
      <c r="X236" s="151"/>
      <c r="Y236" s="151"/>
      <c r="Z236" s="151"/>
      <c r="AA236" s="156"/>
      <c r="AT236" s="157" t="s">
        <v>143</v>
      </c>
      <c r="AU236" s="157" t="s">
        <v>95</v>
      </c>
      <c r="AV236" s="10" t="s">
        <v>95</v>
      </c>
      <c r="AW236" s="10" t="s">
        <v>30</v>
      </c>
      <c r="AX236" s="10" t="s">
        <v>79</v>
      </c>
      <c r="AY236" s="157" t="s">
        <v>126</v>
      </c>
    </row>
    <row r="237" spans="2:65" s="1" customFormat="1" ht="16.5" customHeight="1">
      <c r="B237" s="123"/>
      <c r="C237" s="143" t="s">
        <v>296</v>
      </c>
      <c r="D237" s="143" t="s">
        <v>127</v>
      </c>
      <c r="E237" s="144" t="s">
        <v>297</v>
      </c>
      <c r="F237" s="223" t="s">
        <v>298</v>
      </c>
      <c r="G237" s="223"/>
      <c r="H237" s="223"/>
      <c r="I237" s="223"/>
      <c r="J237" s="145" t="s">
        <v>151</v>
      </c>
      <c r="K237" s="146">
        <v>1012.256</v>
      </c>
      <c r="L237" s="224">
        <v>0</v>
      </c>
      <c r="M237" s="224"/>
      <c r="N237" s="225">
        <f>ROUND(L237*K237,2)</f>
        <v>0</v>
      </c>
      <c r="O237" s="225"/>
      <c r="P237" s="225"/>
      <c r="Q237" s="225"/>
      <c r="R237" s="124"/>
      <c r="T237" s="147" t="s">
        <v>5</v>
      </c>
      <c r="U237" s="46" t="s">
        <v>36</v>
      </c>
      <c r="V237" s="38"/>
      <c r="W237" s="148">
        <f>V237*K237</f>
        <v>0</v>
      </c>
      <c r="X237" s="148">
        <v>0</v>
      </c>
      <c r="Y237" s="148">
        <f>X237*K237</f>
        <v>0</v>
      </c>
      <c r="Z237" s="148">
        <v>0</v>
      </c>
      <c r="AA237" s="149">
        <f>Z237*K237</f>
        <v>0</v>
      </c>
      <c r="AR237" s="21" t="s">
        <v>131</v>
      </c>
      <c r="AT237" s="21" t="s">
        <v>127</v>
      </c>
      <c r="AU237" s="21" t="s">
        <v>95</v>
      </c>
      <c r="AY237" s="21" t="s">
        <v>126</v>
      </c>
      <c r="BE237" s="105">
        <f>IF(U237="základní",N237,0)</f>
        <v>0</v>
      </c>
      <c r="BF237" s="105">
        <f>IF(U237="snížená",N237,0)</f>
        <v>0</v>
      </c>
      <c r="BG237" s="105">
        <f>IF(U237="zákl. přenesená",N237,0)</f>
        <v>0</v>
      </c>
      <c r="BH237" s="105">
        <f>IF(U237="sníž. přenesená",N237,0)</f>
        <v>0</v>
      </c>
      <c r="BI237" s="105">
        <f>IF(U237="nulová",N237,0)</f>
        <v>0</v>
      </c>
      <c r="BJ237" s="21" t="s">
        <v>79</v>
      </c>
      <c r="BK237" s="105">
        <f>ROUND(L237*K237,2)</f>
        <v>0</v>
      </c>
      <c r="BL237" s="21" t="s">
        <v>131</v>
      </c>
      <c r="BM237" s="21" t="s">
        <v>299</v>
      </c>
    </row>
    <row r="238" spans="2:65" s="1" customFormat="1" ht="25.5" customHeight="1">
      <c r="B238" s="123"/>
      <c r="C238" s="143" t="s">
        <v>300</v>
      </c>
      <c r="D238" s="143" t="s">
        <v>127</v>
      </c>
      <c r="E238" s="144" t="s">
        <v>301</v>
      </c>
      <c r="F238" s="223" t="s">
        <v>302</v>
      </c>
      <c r="G238" s="223"/>
      <c r="H238" s="223"/>
      <c r="I238" s="223"/>
      <c r="J238" s="145" t="s">
        <v>303</v>
      </c>
      <c r="K238" s="146">
        <v>1822.0609999999999</v>
      </c>
      <c r="L238" s="224">
        <v>0</v>
      </c>
      <c r="M238" s="224"/>
      <c r="N238" s="225">
        <f>ROUND(L238*K238,2)</f>
        <v>0</v>
      </c>
      <c r="O238" s="225"/>
      <c r="P238" s="225"/>
      <c r="Q238" s="225"/>
      <c r="R238" s="124"/>
      <c r="T238" s="147" t="s">
        <v>5</v>
      </c>
      <c r="U238" s="46" t="s">
        <v>36</v>
      </c>
      <c r="V238" s="38"/>
      <c r="W238" s="148">
        <f>V238*K238</f>
        <v>0</v>
      </c>
      <c r="X238" s="148">
        <v>0</v>
      </c>
      <c r="Y238" s="148">
        <f>X238*K238</f>
        <v>0</v>
      </c>
      <c r="Z238" s="148">
        <v>0</v>
      </c>
      <c r="AA238" s="149">
        <f>Z238*K238</f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>IF(U238="základní",N238,0)</f>
        <v>0</v>
      </c>
      <c r="BF238" s="105">
        <f>IF(U238="snížená",N238,0)</f>
        <v>0</v>
      </c>
      <c r="BG238" s="105">
        <f>IF(U238="zákl. přenesená",N238,0)</f>
        <v>0</v>
      </c>
      <c r="BH238" s="105">
        <f>IF(U238="sníž. přenesená",N238,0)</f>
        <v>0</v>
      </c>
      <c r="BI238" s="105">
        <f>IF(U238="nulová",N238,0)</f>
        <v>0</v>
      </c>
      <c r="BJ238" s="21" t="s">
        <v>79</v>
      </c>
      <c r="BK238" s="105">
        <f>ROUND(L238*K238,2)</f>
        <v>0</v>
      </c>
      <c r="BL238" s="21" t="s">
        <v>131</v>
      </c>
      <c r="BM238" s="21" t="s">
        <v>304</v>
      </c>
    </row>
    <row r="239" spans="2:65" s="10" customFormat="1" ht="16.5" customHeight="1">
      <c r="B239" s="150"/>
      <c r="C239" s="151"/>
      <c r="D239" s="151"/>
      <c r="E239" s="152" t="s">
        <v>5</v>
      </c>
      <c r="F239" s="237" t="s">
        <v>305</v>
      </c>
      <c r="G239" s="238"/>
      <c r="H239" s="238"/>
      <c r="I239" s="238"/>
      <c r="J239" s="151"/>
      <c r="K239" s="153">
        <v>1822.0609999999999</v>
      </c>
      <c r="L239" s="151"/>
      <c r="M239" s="151"/>
      <c r="N239" s="151"/>
      <c r="O239" s="151"/>
      <c r="P239" s="151"/>
      <c r="Q239" s="151"/>
      <c r="R239" s="154"/>
      <c r="T239" s="155"/>
      <c r="U239" s="151"/>
      <c r="V239" s="151"/>
      <c r="W239" s="151"/>
      <c r="X239" s="151"/>
      <c r="Y239" s="151"/>
      <c r="Z239" s="151"/>
      <c r="AA239" s="156"/>
      <c r="AT239" s="157" t="s">
        <v>143</v>
      </c>
      <c r="AU239" s="157" t="s">
        <v>95</v>
      </c>
      <c r="AV239" s="10" t="s">
        <v>95</v>
      </c>
      <c r="AW239" s="10" t="s">
        <v>30</v>
      </c>
      <c r="AX239" s="10" t="s">
        <v>79</v>
      </c>
      <c r="AY239" s="157" t="s">
        <v>126</v>
      </c>
    </row>
    <row r="240" spans="2:65" s="1" customFormat="1" ht="25.5" customHeight="1">
      <c r="B240" s="123"/>
      <c r="C240" s="143" t="s">
        <v>306</v>
      </c>
      <c r="D240" s="143" t="s">
        <v>127</v>
      </c>
      <c r="E240" s="144" t="s">
        <v>307</v>
      </c>
      <c r="F240" s="223" t="s">
        <v>308</v>
      </c>
      <c r="G240" s="223"/>
      <c r="H240" s="223"/>
      <c r="I240" s="223"/>
      <c r="J240" s="145" t="s">
        <v>151</v>
      </c>
      <c r="K240" s="146">
        <v>1075.4259999999999</v>
      </c>
      <c r="L240" s="224">
        <v>0</v>
      </c>
      <c r="M240" s="224"/>
      <c r="N240" s="225">
        <f>ROUND(L240*K240,2)</f>
        <v>0</v>
      </c>
      <c r="O240" s="225"/>
      <c r="P240" s="225"/>
      <c r="Q240" s="225"/>
      <c r="R240" s="124"/>
      <c r="T240" s="147" t="s">
        <v>5</v>
      </c>
      <c r="U240" s="46" t="s">
        <v>36</v>
      </c>
      <c r="V240" s="38"/>
      <c r="W240" s="148">
        <f>V240*K240</f>
        <v>0</v>
      </c>
      <c r="X240" s="148">
        <v>0</v>
      </c>
      <c r="Y240" s="148">
        <f>X240*K240</f>
        <v>0</v>
      </c>
      <c r="Z240" s="148">
        <v>0</v>
      </c>
      <c r="AA240" s="149">
        <f>Z240*K240</f>
        <v>0</v>
      </c>
      <c r="AR240" s="21" t="s">
        <v>131</v>
      </c>
      <c r="AT240" s="21" t="s">
        <v>127</v>
      </c>
      <c r="AU240" s="21" t="s">
        <v>95</v>
      </c>
      <c r="AY240" s="21" t="s">
        <v>126</v>
      </c>
      <c r="BE240" s="105">
        <f>IF(U240="základní",N240,0)</f>
        <v>0</v>
      </c>
      <c r="BF240" s="105">
        <f>IF(U240="snížená",N240,0)</f>
        <v>0</v>
      </c>
      <c r="BG240" s="105">
        <f>IF(U240="zákl. přenesená",N240,0)</f>
        <v>0</v>
      </c>
      <c r="BH240" s="105">
        <f>IF(U240="sníž. přenesená",N240,0)</f>
        <v>0</v>
      </c>
      <c r="BI240" s="105">
        <f>IF(U240="nulová",N240,0)</f>
        <v>0</v>
      </c>
      <c r="BJ240" s="21" t="s">
        <v>79</v>
      </c>
      <c r="BK240" s="105">
        <f>ROUND(L240*K240,2)</f>
        <v>0</v>
      </c>
      <c r="BL240" s="21" t="s">
        <v>131</v>
      </c>
      <c r="BM240" s="21" t="s">
        <v>309</v>
      </c>
    </row>
    <row r="241" spans="2:65" s="11" customFormat="1" ht="51" customHeight="1">
      <c r="B241" s="158"/>
      <c r="C241" s="159"/>
      <c r="D241" s="159"/>
      <c r="E241" s="160" t="s">
        <v>5</v>
      </c>
      <c r="F241" s="247" t="s">
        <v>310</v>
      </c>
      <c r="G241" s="248"/>
      <c r="H241" s="248"/>
      <c r="I241" s="248"/>
      <c r="J241" s="159"/>
      <c r="K241" s="160" t="s">
        <v>5</v>
      </c>
      <c r="L241" s="159"/>
      <c r="M241" s="159"/>
      <c r="N241" s="159"/>
      <c r="O241" s="159"/>
      <c r="P241" s="159"/>
      <c r="Q241" s="159"/>
      <c r="R241" s="161"/>
      <c r="T241" s="162"/>
      <c r="U241" s="159"/>
      <c r="V241" s="159"/>
      <c r="W241" s="159"/>
      <c r="X241" s="159"/>
      <c r="Y241" s="159"/>
      <c r="Z241" s="159"/>
      <c r="AA241" s="163"/>
      <c r="AT241" s="164" t="s">
        <v>143</v>
      </c>
      <c r="AU241" s="164" t="s">
        <v>95</v>
      </c>
      <c r="AV241" s="11" t="s">
        <v>79</v>
      </c>
      <c r="AW241" s="11" t="s">
        <v>30</v>
      </c>
      <c r="AX241" s="11" t="s">
        <v>71</v>
      </c>
      <c r="AY241" s="164" t="s">
        <v>126</v>
      </c>
    </row>
    <row r="242" spans="2:65" s="10" customFormat="1" ht="25.5" customHeight="1">
      <c r="B242" s="150"/>
      <c r="C242" s="151"/>
      <c r="D242" s="151"/>
      <c r="E242" s="152" t="s">
        <v>5</v>
      </c>
      <c r="F242" s="241" t="s">
        <v>311</v>
      </c>
      <c r="G242" s="242"/>
      <c r="H242" s="242"/>
      <c r="I242" s="242"/>
      <c r="J242" s="151"/>
      <c r="K242" s="153">
        <v>1075.4259999999999</v>
      </c>
      <c r="L242" s="151"/>
      <c r="M242" s="151"/>
      <c r="N242" s="151"/>
      <c r="O242" s="151"/>
      <c r="P242" s="151"/>
      <c r="Q242" s="151"/>
      <c r="R242" s="154"/>
      <c r="T242" s="155"/>
      <c r="U242" s="151"/>
      <c r="V242" s="151"/>
      <c r="W242" s="151"/>
      <c r="X242" s="151"/>
      <c r="Y242" s="151"/>
      <c r="Z242" s="151"/>
      <c r="AA242" s="156"/>
      <c r="AT242" s="157" t="s">
        <v>143</v>
      </c>
      <c r="AU242" s="157" t="s">
        <v>95</v>
      </c>
      <c r="AV242" s="10" t="s">
        <v>95</v>
      </c>
      <c r="AW242" s="10" t="s">
        <v>30</v>
      </c>
      <c r="AX242" s="10" t="s">
        <v>79</v>
      </c>
      <c r="AY242" s="157" t="s">
        <v>126</v>
      </c>
    </row>
    <row r="243" spans="2:65" s="1" customFormat="1" ht="16.5" customHeight="1">
      <c r="B243" s="123"/>
      <c r="C243" s="173" t="s">
        <v>312</v>
      </c>
      <c r="D243" s="173" t="s">
        <v>313</v>
      </c>
      <c r="E243" s="174" t="s">
        <v>314</v>
      </c>
      <c r="F243" s="234" t="s">
        <v>315</v>
      </c>
      <c r="G243" s="234"/>
      <c r="H243" s="234"/>
      <c r="I243" s="234"/>
      <c r="J243" s="175" t="s">
        <v>303</v>
      </c>
      <c r="K243" s="176">
        <v>967.88300000000004</v>
      </c>
      <c r="L243" s="235">
        <v>0</v>
      </c>
      <c r="M243" s="235"/>
      <c r="N243" s="236">
        <f>ROUND(L243*K243,2)</f>
        <v>0</v>
      </c>
      <c r="O243" s="225"/>
      <c r="P243" s="225"/>
      <c r="Q243" s="225"/>
      <c r="R243" s="124"/>
      <c r="T243" s="147" t="s">
        <v>5</v>
      </c>
      <c r="U243" s="46" t="s">
        <v>36</v>
      </c>
      <c r="V243" s="38"/>
      <c r="W243" s="148">
        <f>V243*K243</f>
        <v>0</v>
      </c>
      <c r="X243" s="148">
        <v>1</v>
      </c>
      <c r="Y243" s="148">
        <f>X243*K243</f>
        <v>967.88300000000004</v>
      </c>
      <c r="Z243" s="148">
        <v>0</v>
      </c>
      <c r="AA243" s="149">
        <f>Z243*K243</f>
        <v>0</v>
      </c>
      <c r="AR243" s="21" t="s">
        <v>178</v>
      </c>
      <c r="AT243" s="21" t="s">
        <v>313</v>
      </c>
      <c r="AU243" s="21" t="s">
        <v>95</v>
      </c>
      <c r="AY243" s="21" t="s">
        <v>126</v>
      </c>
      <c r="BE243" s="105">
        <f>IF(U243="základní",N243,0)</f>
        <v>0</v>
      </c>
      <c r="BF243" s="105">
        <f>IF(U243="snížená",N243,0)</f>
        <v>0</v>
      </c>
      <c r="BG243" s="105">
        <f>IF(U243="zákl. přenesená",N243,0)</f>
        <v>0</v>
      </c>
      <c r="BH243" s="105">
        <f>IF(U243="sníž. přenesená",N243,0)</f>
        <v>0</v>
      </c>
      <c r="BI243" s="105">
        <f>IF(U243="nulová",N243,0)</f>
        <v>0</v>
      </c>
      <c r="BJ243" s="21" t="s">
        <v>79</v>
      </c>
      <c r="BK243" s="105">
        <f>ROUND(L243*K243,2)</f>
        <v>0</v>
      </c>
      <c r="BL243" s="21" t="s">
        <v>131</v>
      </c>
      <c r="BM243" s="21" t="s">
        <v>316</v>
      </c>
    </row>
    <row r="244" spans="2:65" s="1" customFormat="1" ht="16.5" customHeight="1">
      <c r="B244" s="37"/>
      <c r="C244" s="38"/>
      <c r="D244" s="38"/>
      <c r="E244" s="38"/>
      <c r="F244" s="245" t="s">
        <v>317</v>
      </c>
      <c r="G244" s="246"/>
      <c r="H244" s="246"/>
      <c r="I244" s="246"/>
      <c r="J244" s="38"/>
      <c r="K244" s="38"/>
      <c r="L244" s="38"/>
      <c r="M244" s="38"/>
      <c r="N244" s="38"/>
      <c r="O244" s="38"/>
      <c r="P244" s="38"/>
      <c r="Q244" s="38"/>
      <c r="R244" s="39"/>
      <c r="T244" s="177"/>
      <c r="U244" s="38"/>
      <c r="V244" s="38"/>
      <c r="W244" s="38"/>
      <c r="X244" s="38"/>
      <c r="Y244" s="38"/>
      <c r="Z244" s="38"/>
      <c r="AA244" s="76"/>
      <c r="AT244" s="21" t="s">
        <v>318</v>
      </c>
      <c r="AU244" s="21" t="s">
        <v>95</v>
      </c>
    </row>
    <row r="245" spans="2:65" s="10" customFormat="1" ht="16.5" customHeight="1">
      <c r="B245" s="150"/>
      <c r="C245" s="151"/>
      <c r="D245" s="151"/>
      <c r="E245" s="152" t="s">
        <v>5</v>
      </c>
      <c r="F245" s="241" t="s">
        <v>319</v>
      </c>
      <c r="G245" s="242"/>
      <c r="H245" s="242"/>
      <c r="I245" s="242"/>
      <c r="J245" s="151"/>
      <c r="K245" s="153">
        <v>967.88300000000004</v>
      </c>
      <c r="L245" s="151"/>
      <c r="M245" s="151"/>
      <c r="N245" s="151"/>
      <c r="O245" s="151"/>
      <c r="P245" s="151"/>
      <c r="Q245" s="151"/>
      <c r="R245" s="154"/>
      <c r="T245" s="155"/>
      <c r="U245" s="151"/>
      <c r="V245" s="151"/>
      <c r="W245" s="151"/>
      <c r="X245" s="151"/>
      <c r="Y245" s="151"/>
      <c r="Z245" s="151"/>
      <c r="AA245" s="156"/>
      <c r="AT245" s="157" t="s">
        <v>143</v>
      </c>
      <c r="AU245" s="157" t="s">
        <v>95</v>
      </c>
      <c r="AV245" s="10" t="s">
        <v>95</v>
      </c>
      <c r="AW245" s="10" t="s">
        <v>30</v>
      </c>
      <c r="AX245" s="10" t="s">
        <v>79</v>
      </c>
      <c r="AY245" s="157" t="s">
        <v>126</v>
      </c>
    </row>
    <row r="246" spans="2:65" s="1" customFormat="1" ht="25.5" customHeight="1">
      <c r="B246" s="123"/>
      <c r="C246" s="143" t="s">
        <v>320</v>
      </c>
      <c r="D246" s="143" t="s">
        <v>127</v>
      </c>
      <c r="E246" s="144" t="s">
        <v>321</v>
      </c>
      <c r="F246" s="223" t="s">
        <v>322</v>
      </c>
      <c r="G246" s="223"/>
      <c r="H246" s="223"/>
      <c r="I246" s="223"/>
      <c r="J246" s="145" t="s">
        <v>151</v>
      </c>
      <c r="K246" s="146">
        <v>235.70099999999999</v>
      </c>
      <c r="L246" s="224">
        <v>0</v>
      </c>
      <c r="M246" s="224"/>
      <c r="N246" s="225">
        <f>ROUND(L246*K246,2)</f>
        <v>0</v>
      </c>
      <c r="O246" s="225"/>
      <c r="P246" s="225"/>
      <c r="Q246" s="225"/>
      <c r="R246" s="124"/>
      <c r="T246" s="147" t="s">
        <v>5</v>
      </c>
      <c r="U246" s="46" t="s">
        <v>36</v>
      </c>
      <c r="V246" s="38"/>
      <c r="W246" s="148">
        <f>V246*K246</f>
        <v>0</v>
      </c>
      <c r="X246" s="148">
        <v>0</v>
      </c>
      <c r="Y246" s="148">
        <f>X246*K246</f>
        <v>0</v>
      </c>
      <c r="Z246" s="148">
        <v>0</v>
      </c>
      <c r="AA246" s="149">
        <f>Z246*K246</f>
        <v>0</v>
      </c>
      <c r="AR246" s="21" t="s">
        <v>131</v>
      </c>
      <c r="AT246" s="21" t="s">
        <v>127</v>
      </c>
      <c r="AU246" s="21" t="s">
        <v>95</v>
      </c>
      <c r="AY246" s="21" t="s">
        <v>126</v>
      </c>
      <c r="BE246" s="105">
        <f>IF(U246="základní",N246,0)</f>
        <v>0</v>
      </c>
      <c r="BF246" s="105">
        <f>IF(U246="snížená",N246,0)</f>
        <v>0</v>
      </c>
      <c r="BG246" s="105">
        <f>IF(U246="zákl. přenesená",N246,0)</f>
        <v>0</v>
      </c>
      <c r="BH246" s="105">
        <f>IF(U246="sníž. přenesená",N246,0)</f>
        <v>0</v>
      </c>
      <c r="BI246" s="105">
        <f>IF(U246="nulová",N246,0)</f>
        <v>0</v>
      </c>
      <c r="BJ246" s="21" t="s">
        <v>79</v>
      </c>
      <c r="BK246" s="105">
        <f>ROUND(L246*K246,2)</f>
        <v>0</v>
      </c>
      <c r="BL246" s="21" t="s">
        <v>131</v>
      </c>
      <c r="BM246" s="21" t="s">
        <v>323</v>
      </c>
    </row>
    <row r="247" spans="2:65" s="11" customFormat="1" ht="16.5" customHeight="1">
      <c r="B247" s="158"/>
      <c r="C247" s="159"/>
      <c r="D247" s="159"/>
      <c r="E247" s="160" t="s">
        <v>5</v>
      </c>
      <c r="F247" s="247" t="s">
        <v>164</v>
      </c>
      <c r="G247" s="248"/>
      <c r="H247" s="248"/>
      <c r="I247" s="248"/>
      <c r="J247" s="159"/>
      <c r="K247" s="160" t="s">
        <v>5</v>
      </c>
      <c r="L247" s="159"/>
      <c r="M247" s="159"/>
      <c r="N247" s="159"/>
      <c r="O247" s="159"/>
      <c r="P247" s="159"/>
      <c r="Q247" s="159"/>
      <c r="R247" s="161"/>
      <c r="T247" s="162"/>
      <c r="U247" s="159"/>
      <c r="V247" s="159"/>
      <c r="W247" s="159"/>
      <c r="X247" s="159"/>
      <c r="Y247" s="159"/>
      <c r="Z247" s="159"/>
      <c r="AA247" s="163"/>
      <c r="AT247" s="164" t="s">
        <v>143</v>
      </c>
      <c r="AU247" s="164" t="s">
        <v>95</v>
      </c>
      <c r="AV247" s="11" t="s">
        <v>79</v>
      </c>
      <c r="AW247" s="11" t="s">
        <v>30</v>
      </c>
      <c r="AX247" s="11" t="s">
        <v>71</v>
      </c>
      <c r="AY247" s="164" t="s">
        <v>126</v>
      </c>
    </row>
    <row r="248" spans="2:65" s="10" customFormat="1" ht="38.25" customHeight="1">
      <c r="B248" s="150"/>
      <c r="C248" s="151"/>
      <c r="D248" s="151"/>
      <c r="E248" s="152" t="s">
        <v>5</v>
      </c>
      <c r="F248" s="241" t="s">
        <v>324</v>
      </c>
      <c r="G248" s="242"/>
      <c r="H248" s="242"/>
      <c r="I248" s="242"/>
      <c r="J248" s="151"/>
      <c r="K248" s="153">
        <v>110.226</v>
      </c>
      <c r="L248" s="151"/>
      <c r="M248" s="151"/>
      <c r="N248" s="151"/>
      <c r="O248" s="151"/>
      <c r="P248" s="151"/>
      <c r="Q248" s="151"/>
      <c r="R248" s="154"/>
      <c r="T248" s="155"/>
      <c r="U248" s="151"/>
      <c r="V248" s="151"/>
      <c r="W248" s="151"/>
      <c r="X248" s="151"/>
      <c r="Y248" s="151"/>
      <c r="Z248" s="151"/>
      <c r="AA248" s="156"/>
      <c r="AT248" s="157" t="s">
        <v>143</v>
      </c>
      <c r="AU248" s="157" t="s">
        <v>95</v>
      </c>
      <c r="AV248" s="10" t="s">
        <v>95</v>
      </c>
      <c r="AW248" s="10" t="s">
        <v>30</v>
      </c>
      <c r="AX248" s="10" t="s">
        <v>71</v>
      </c>
      <c r="AY248" s="157" t="s">
        <v>126</v>
      </c>
    </row>
    <row r="249" spans="2:65" s="11" customFormat="1" ht="16.5" customHeight="1">
      <c r="B249" s="158"/>
      <c r="C249" s="159"/>
      <c r="D249" s="159"/>
      <c r="E249" s="160" t="s">
        <v>5</v>
      </c>
      <c r="F249" s="239" t="s">
        <v>166</v>
      </c>
      <c r="G249" s="240"/>
      <c r="H249" s="240"/>
      <c r="I249" s="240"/>
      <c r="J249" s="159"/>
      <c r="K249" s="160" t="s">
        <v>5</v>
      </c>
      <c r="L249" s="159"/>
      <c r="M249" s="159"/>
      <c r="N249" s="159"/>
      <c r="O249" s="159"/>
      <c r="P249" s="159"/>
      <c r="Q249" s="159"/>
      <c r="R249" s="161"/>
      <c r="T249" s="162"/>
      <c r="U249" s="159"/>
      <c r="V249" s="159"/>
      <c r="W249" s="159"/>
      <c r="X249" s="159"/>
      <c r="Y249" s="159"/>
      <c r="Z249" s="159"/>
      <c r="AA249" s="163"/>
      <c r="AT249" s="164" t="s">
        <v>143</v>
      </c>
      <c r="AU249" s="164" t="s">
        <v>95</v>
      </c>
      <c r="AV249" s="11" t="s">
        <v>79</v>
      </c>
      <c r="AW249" s="11" t="s">
        <v>30</v>
      </c>
      <c r="AX249" s="11" t="s">
        <v>71</v>
      </c>
      <c r="AY249" s="164" t="s">
        <v>126</v>
      </c>
    </row>
    <row r="250" spans="2:65" s="10" customFormat="1" ht="25.5" customHeight="1">
      <c r="B250" s="150"/>
      <c r="C250" s="151"/>
      <c r="D250" s="151"/>
      <c r="E250" s="152" t="s">
        <v>5</v>
      </c>
      <c r="F250" s="241" t="s">
        <v>325</v>
      </c>
      <c r="G250" s="242"/>
      <c r="H250" s="242"/>
      <c r="I250" s="242"/>
      <c r="J250" s="151"/>
      <c r="K250" s="153">
        <v>74.593999999999994</v>
      </c>
      <c r="L250" s="151"/>
      <c r="M250" s="151"/>
      <c r="N250" s="151"/>
      <c r="O250" s="151"/>
      <c r="P250" s="151"/>
      <c r="Q250" s="151"/>
      <c r="R250" s="154"/>
      <c r="T250" s="155"/>
      <c r="U250" s="151"/>
      <c r="V250" s="151"/>
      <c r="W250" s="151"/>
      <c r="X250" s="151"/>
      <c r="Y250" s="151"/>
      <c r="Z250" s="151"/>
      <c r="AA250" s="156"/>
      <c r="AT250" s="157" t="s">
        <v>143</v>
      </c>
      <c r="AU250" s="157" t="s">
        <v>95</v>
      </c>
      <c r="AV250" s="10" t="s">
        <v>95</v>
      </c>
      <c r="AW250" s="10" t="s">
        <v>30</v>
      </c>
      <c r="AX250" s="10" t="s">
        <v>71</v>
      </c>
      <c r="AY250" s="157" t="s">
        <v>126</v>
      </c>
    </row>
    <row r="251" spans="2:65" s="10" customFormat="1" ht="25.5" customHeight="1">
      <c r="B251" s="150"/>
      <c r="C251" s="151"/>
      <c r="D251" s="151"/>
      <c r="E251" s="152" t="s">
        <v>5</v>
      </c>
      <c r="F251" s="241" t="s">
        <v>326</v>
      </c>
      <c r="G251" s="242"/>
      <c r="H251" s="242"/>
      <c r="I251" s="242"/>
      <c r="J251" s="151"/>
      <c r="K251" s="153">
        <v>16.155000000000001</v>
      </c>
      <c r="L251" s="151"/>
      <c r="M251" s="151"/>
      <c r="N251" s="151"/>
      <c r="O251" s="151"/>
      <c r="P251" s="151"/>
      <c r="Q251" s="151"/>
      <c r="R251" s="154"/>
      <c r="T251" s="155"/>
      <c r="U251" s="151"/>
      <c r="V251" s="151"/>
      <c r="W251" s="151"/>
      <c r="X251" s="151"/>
      <c r="Y251" s="151"/>
      <c r="Z251" s="151"/>
      <c r="AA251" s="156"/>
      <c r="AT251" s="157" t="s">
        <v>143</v>
      </c>
      <c r="AU251" s="157" t="s">
        <v>95</v>
      </c>
      <c r="AV251" s="10" t="s">
        <v>95</v>
      </c>
      <c r="AW251" s="10" t="s">
        <v>30</v>
      </c>
      <c r="AX251" s="10" t="s">
        <v>71</v>
      </c>
      <c r="AY251" s="157" t="s">
        <v>126</v>
      </c>
    </row>
    <row r="252" spans="2:65" s="10" customFormat="1" ht="16.5" customHeight="1">
      <c r="B252" s="150"/>
      <c r="C252" s="151"/>
      <c r="D252" s="151"/>
      <c r="E252" s="152" t="s">
        <v>5</v>
      </c>
      <c r="F252" s="241" t="s">
        <v>327</v>
      </c>
      <c r="G252" s="242"/>
      <c r="H252" s="242"/>
      <c r="I252" s="242"/>
      <c r="J252" s="151"/>
      <c r="K252" s="153">
        <v>9.06</v>
      </c>
      <c r="L252" s="151"/>
      <c r="M252" s="151"/>
      <c r="N252" s="151"/>
      <c r="O252" s="151"/>
      <c r="P252" s="151"/>
      <c r="Q252" s="151"/>
      <c r="R252" s="154"/>
      <c r="T252" s="155"/>
      <c r="U252" s="151"/>
      <c r="V252" s="151"/>
      <c r="W252" s="151"/>
      <c r="X252" s="151"/>
      <c r="Y252" s="151"/>
      <c r="Z252" s="151"/>
      <c r="AA252" s="156"/>
      <c r="AT252" s="157" t="s">
        <v>143</v>
      </c>
      <c r="AU252" s="157" t="s">
        <v>95</v>
      </c>
      <c r="AV252" s="10" t="s">
        <v>95</v>
      </c>
      <c r="AW252" s="10" t="s">
        <v>30</v>
      </c>
      <c r="AX252" s="10" t="s">
        <v>71</v>
      </c>
      <c r="AY252" s="157" t="s">
        <v>126</v>
      </c>
    </row>
    <row r="253" spans="2:65" s="11" customFormat="1" ht="16.5" customHeight="1">
      <c r="B253" s="158"/>
      <c r="C253" s="159"/>
      <c r="D253" s="159"/>
      <c r="E253" s="160" t="s">
        <v>5</v>
      </c>
      <c r="F253" s="239" t="s">
        <v>200</v>
      </c>
      <c r="G253" s="240"/>
      <c r="H253" s="240"/>
      <c r="I253" s="240"/>
      <c r="J253" s="159"/>
      <c r="K253" s="160" t="s">
        <v>5</v>
      </c>
      <c r="L253" s="159"/>
      <c r="M253" s="159"/>
      <c r="N253" s="159"/>
      <c r="O253" s="159"/>
      <c r="P253" s="159"/>
      <c r="Q253" s="159"/>
      <c r="R253" s="161"/>
      <c r="T253" s="162"/>
      <c r="U253" s="159"/>
      <c r="V253" s="159"/>
      <c r="W253" s="159"/>
      <c r="X253" s="159"/>
      <c r="Y253" s="159"/>
      <c r="Z253" s="159"/>
      <c r="AA253" s="163"/>
      <c r="AT253" s="164" t="s">
        <v>143</v>
      </c>
      <c r="AU253" s="164" t="s">
        <v>95</v>
      </c>
      <c r="AV253" s="11" t="s">
        <v>79</v>
      </c>
      <c r="AW253" s="11" t="s">
        <v>30</v>
      </c>
      <c r="AX253" s="11" t="s">
        <v>71</v>
      </c>
      <c r="AY253" s="164" t="s">
        <v>126</v>
      </c>
    </row>
    <row r="254" spans="2:65" s="10" customFormat="1" ht="25.5" customHeight="1">
      <c r="B254" s="150"/>
      <c r="C254" s="151"/>
      <c r="D254" s="151"/>
      <c r="E254" s="152" t="s">
        <v>5</v>
      </c>
      <c r="F254" s="241" t="s">
        <v>328</v>
      </c>
      <c r="G254" s="242"/>
      <c r="H254" s="242"/>
      <c r="I254" s="242"/>
      <c r="J254" s="151"/>
      <c r="K254" s="153">
        <v>15.988</v>
      </c>
      <c r="L254" s="151"/>
      <c r="M254" s="151"/>
      <c r="N254" s="151"/>
      <c r="O254" s="151"/>
      <c r="P254" s="151"/>
      <c r="Q254" s="151"/>
      <c r="R254" s="154"/>
      <c r="T254" s="155"/>
      <c r="U254" s="151"/>
      <c r="V254" s="151"/>
      <c r="W254" s="151"/>
      <c r="X254" s="151"/>
      <c r="Y254" s="151"/>
      <c r="Z254" s="151"/>
      <c r="AA254" s="156"/>
      <c r="AT254" s="157" t="s">
        <v>143</v>
      </c>
      <c r="AU254" s="157" t="s">
        <v>95</v>
      </c>
      <c r="AV254" s="10" t="s">
        <v>95</v>
      </c>
      <c r="AW254" s="10" t="s">
        <v>30</v>
      </c>
      <c r="AX254" s="10" t="s">
        <v>71</v>
      </c>
      <c r="AY254" s="157" t="s">
        <v>126</v>
      </c>
    </row>
    <row r="255" spans="2:65" s="10" customFormat="1" ht="16.5" customHeight="1">
      <c r="B255" s="150"/>
      <c r="C255" s="151"/>
      <c r="D255" s="151"/>
      <c r="E255" s="152" t="s">
        <v>5</v>
      </c>
      <c r="F255" s="241" t="s">
        <v>329</v>
      </c>
      <c r="G255" s="242"/>
      <c r="H255" s="242"/>
      <c r="I255" s="242"/>
      <c r="J255" s="151"/>
      <c r="K255" s="153">
        <v>1.4059999999999999</v>
      </c>
      <c r="L255" s="151"/>
      <c r="M255" s="151"/>
      <c r="N255" s="151"/>
      <c r="O255" s="151"/>
      <c r="P255" s="151"/>
      <c r="Q255" s="151"/>
      <c r="R255" s="154"/>
      <c r="T255" s="155"/>
      <c r="U255" s="151"/>
      <c r="V255" s="151"/>
      <c r="W255" s="151"/>
      <c r="X255" s="151"/>
      <c r="Y255" s="151"/>
      <c r="Z255" s="151"/>
      <c r="AA255" s="156"/>
      <c r="AT255" s="157" t="s">
        <v>143</v>
      </c>
      <c r="AU255" s="157" t="s">
        <v>95</v>
      </c>
      <c r="AV255" s="10" t="s">
        <v>95</v>
      </c>
      <c r="AW255" s="10" t="s">
        <v>30</v>
      </c>
      <c r="AX255" s="10" t="s">
        <v>71</v>
      </c>
      <c r="AY255" s="157" t="s">
        <v>126</v>
      </c>
    </row>
    <row r="256" spans="2:65" s="10" customFormat="1" ht="16.5" customHeight="1">
      <c r="B256" s="150"/>
      <c r="C256" s="151"/>
      <c r="D256" s="151"/>
      <c r="E256" s="152" t="s">
        <v>5</v>
      </c>
      <c r="F256" s="241" t="s">
        <v>330</v>
      </c>
      <c r="G256" s="242"/>
      <c r="H256" s="242"/>
      <c r="I256" s="242"/>
      <c r="J256" s="151"/>
      <c r="K256" s="153">
        <v>8.2720000000000002</v>
      </c>
      <c r="L256" s="151"/>
      <c r="M256" s="151"/>
      <c r="N256" s="151"/>
      <c r="O256" s="151"/>
      <c r="P256" s="151"/>
      <c r="Q256" s="151"/>
      <c r="R256" s="154"/>
      <c r="T256" s="155"/>
      <c r="U256" s="151"/>
      <c r="V256" s="151"/>
      <c r="W256" s="151"/>
      <c r="X256" s="151"/>
      <c r="Y256" s="151"/>
      <c r="Z256" s="151"/>
      <c r="AA256" s="156"/>
      <c r="AT256" s="157" t="s">
        <v>143</v>
      </c>
      <c r="AU256" s="157" t="s">
        <v>95</v>
      </c>
      <c r="AV256" s="10" t="s">
        <v>95</v>
      </c>
      <c r="AW256" s="10" t="s">
        <v>30</v>
      </c>
      <c r="AX256" s="10" t="s">
        <v>71</v>
      </c>
      <c r="AY256" s="157" t="s">
        <v>126</v>
      </c>
    </row>
    <row r="257" spans="2:65" s="12" customFormat="1" ht="16.5" customHeight="1">
      <c r="B257" s="165"/>
      <c r="C257" s="166"/>
      <c r="D257" s="166"/>
      <c r="E257" s="167" t="s">
        <v>5</v>
      </c>
      <c r="F257" s="243" t="s">
        <v>159</v>
      </c>
      <c r="G257" s="244"/>
      <c r="H257" s="244"/>
      <c r="I257" s="244"/>
      <c r="J257" s="166"/>
      <c r="K257" s="168">
        <v>235.70099999999999</v>
      </c>
      <c r="L257" s="166"/>
      <c r="M257" s="166"/>
      <c r="N257" s="166"/>
      <c r="O257" s="166"/>
      <c r="P257" s="166"/>
      <c r="Q257" s="166"/>
      <c r="R257" s="169"/>
      <c r="T257" s="170"/>
      <c r="U257" s="166"/>
      <c r="V257" s="166"/>
      <c r="W257" s="166"/>
      <c r="X257" s="166"/>
      <c r="Y257" s="166"/>
      <c r="Z257" s="166"/>
      <c r="AA257" s="171"/>
      <c r="AT257" s="172" t="s">
        <v>143</v>
      </c>
      <c r="AU257" s="172" t="s">
        <v>95</v>
      </c>
      <c r="AV257" s="12" t="s">
        <v>131</v>
      </c>
      <c r="AW257" s="12" t="s">
        <v>30</v>
      </c>
      <c r="AX257" s="12" t="s">
        <v>79</v>
      </c>
      <c r="AY257" s="172" t="s">
        <v>126</v>
      </c>
    </row>
    <row r="258" spans="2:65" s="1" customFormat="1" ht="16.5" customHeight="1">
      <c r="B258" s="123"/>
      <c r="C258" s="173" t="s">
        <v>331</v>
      </c>
      <c r="D258" s="173" t="s">
        <v>313</v>
      </c>
      <c r="E258" s="174" t="s">
        <v>332</v>
      </c>
      <c r="F258" s="234" t="s">
        <v>333</v>
      </c>
      <c r="G258" s="234"/>
      <c r="H258" s="234"/>
      <c r="I258" s="234"/>
      <c r="J258" s="175" t="s">
        <v>303</v>
      </c>
      <c r="K258" s="176">
        <v>471.40199999999999</v>
      </c>
      <c r="L258" s="235">
        <v>0</v>
      </c>
      <c r="M258" s="235"/>
      <c r="N258" s="236">
        <f>ROUND(L258*K258,2)</f>
        <v>0</v>
      </c>
      <c r="O258" s="225"/>
      <c r="P258" s="225"/>
      <c r="Q258" s="225"/>
      <c r="R258" s="124"/>
      <c r="T258" s="147" t="s">
        <v>5</v>
      </c>
      <c r="U258" s="46" t="s">
        <v>36</v>
      </c>
      <c r="V258" s="38"/>
      <c r="W258" s="148">
        <f>V258*K258</f>
        <v>0</v>
      </c>
      <c r="X258" s="148">
        <v>1</v>
      </c>
      <c r="Y258" s="148">
        <f>X258*K258</f>
        <v>471.40199999999999</v>
      </c>
      <c r="Z258" s="148">
        <v>0</v>
      </c>
      <c r="AA258" s="149">
        <f>Z258*K258</f>
        <v>0</v>
      </c>
      <c r="AR258" s="21" t="s">
        <v>178</v>
      </c>
      <c r="AT258" s="21" t="s">
        <v>313</v>
      </c>
      <c r="AU258" s="21" t="s">
        <v>95</v>
      </c>
      <c r="AY258" s="21" t="s">
        <v>126</v>
      </c>
      <c r="BE258" s="105">
        <f>IF(U258="základní",N258,0)</f>
        <v>0</v>
      </c>
      <c r="BF258" s="105">
        <f>IF(U258="snížená",N258,0)</f>
        <v>0</v>
      </c>
      <c r="BG258" s="105">
        <f>IF(U258="zákl. přenesená",N258,0)</f>
        <v>0</v>
      </c>
      <c r="BH258" s="105">
        <f>IF(U258="sníž. přenesená",N258,0)</f>
        <v>0</v>
      </c>
      <c r="BI258" s="105">
        <f>IF(U258="nulová",N258,0)</f>
        <v>0</v>
      </c>
      <c r="BJ258" s="21" t="s">
        <v>79</v>
      </c>
      <c r="BK258" s="105">
        <f>ROUND(L258*K258,2)</f>
        <v>0</v>
      </c>
      <c r="BL258" s="21" t="s">
        <v>131</v>
      </c>
      <c r="BM258" s="21" t="s">
        <v>334</v>
      </c>
    </row>
    <row r="259" spans="2:65" s="10" customFormat="1" ht="16.5" customHeight="1">
      <c r="B259" s="150"/>
      <c r="C259" s="151"/>
      <c r="D259" s="151"/>
      <c r="E259" s="152" t="s">
        <v>5</v>
      </c>
      <c r="F259" s="237" t="s">
        <v>335</v>
      </c>
      <c r="G259" s="238"/>
      <c r="H259" s="238"/>
      <c r="I259" s="238"/>
      <c r="J259" s="151"/>
      <c r="K259" s="153">
        <v>471.40199999999999</v>
      </c>
      <c r="L259" s="151"/>
      <c r="M259" s="151"/>
      <c r="N259" s="151"/>
      <c r="O259" s="151"/>
      <c r="P259" s="151"/>
      <c r="Q259" s="151"/>
      <c r="R259" s="154"/>
      <c r="T259" s="155"/>
      <c r="U259" s="151"/>
      <c r="V259" s="151"/>
      <c r="W259" s="151"/>
      <c r="X259" s="151"/>
      <c r="Y259" s="151"/>
      <c r="Z259" s="151"/>
      <c r="AA259" s="156"/>
      <c r="AT259" s="157" t="s">
        <v>143</v>
      </c>
      <c r="AU259" s="157" t="s">
        <v>95</v>
      </c>
      <c r="AV259" s="10" t="s">
        <v>95</v>
      </c>
      <c r="AW259" s="10" t="s">
        <v>30</v>
      </c>
      <c r="AX259" s="10" t="s">
        <v>79</v>
      </c>
      <c r="AY259" s="157" t="s">
        <v>126</v>
      </c>
    </row>
    <row r="260" spans="2:65" s="1" customFormat="1" ht="38.25" customHeight="1">
      <c r="B260" s="123"/>
      <c r="C260" s="143" t="s">
        <v>336</v>
      </c>
      <c r="D260" s="143" t="s">
        <v>127</v>
      </c>
      <c r="E260" s="144" t="s">
        <v>337</v>
      </c>
      <c r="F260" s="223" t="s">
        <v>338</v>
      </c>
      <c r="G260" s="223"/>
      <c r="H260" s="223"/>
      <c r="I260" s="223"/>
      <c r="J260" s="145" t="s">
        <v>246</v>
      </c>
      <c r="K260" s="146">
        <v>888.66</v>
      </c>
      <c r="L260" s="224">
        <v>0</v>
      </c>
      <c r="M260" s="224"/>
      <c r="N260" s="225">
        <f>ROUND(L260*K260,2)</f>
        <v>0</v>
      </c>
      <c r="O260" s="225"/>
      <c r="P260" s="225"/>
      <c r="Q260" s="225"/>
      <c r="R260" s="124"/>
      <c r="T260" s="147" t="s">
        <v>5</v>
      </c>
      <c r="U260" s="46" t="s">
        <v>36</v>
      </c>
      <c r="V260" s="38"/>
      <c r="W260" s="148">
        <f>V260*K260</f>
        <v>0</v>
      </c>
      <c r="X260" s="148">
        <v>0</v>
      </c>
      <c r="Y260" s="148">
        <f>X260*K260</f>
        <v>0</v>
      </c>
      <c r="Z260" s="148">
        <v>0</v>
      </c>
      <c r="AA260" s="149">
        <f>Z260*K260</f>
        <v>0</v>
      </c>
      <c r="AR260" s="21" t="s">
        <v>131</v>
      </c>
      <c r="AT260" s="21" t="s">
        <v>127</v>
      </c>
      <c r="AU260" s="21" t="s">
        <v>95</v>
      </c>
      <c r="AY260" s="21" t="s">
        <v>126</v>
      </c>
      <c r="BE260" s="105">
        <f>IF(U260="základní",N260,0)</f>
        <v>0</v>
      </c>
      <c r="BF260" s="105">
        <f>IF(U260="snížená",N260,0)</f>
        <v>0</v>
      </c>
      <c r="BG260" s="105">
        <f>IF(U260="zákl. přenesená",N260,0)</f>
        <v>0</v>
      </c>
      <c r="BH260" s="105">
        <f>IF(U260="sníž. přenesená",N260,0)</f>
        <v>0</v>
      </c>
      <c r="BI260" s="105">
        <f>IF(U260="nulová",N260,0)</f>
        <v>0</v>
      </c>
      <c r="BJ260" s="21" t="s">
        <v>79</v>
      </c>
      <c r="BK260" s="105">
        <f>ROUND(L260*K260,2)</f>
        <v>0</v>
      </c>
      <c r="BL260" s="21" t="s">
        <v>131</v>
      </c>
      <c r="BM260" s="21" t="s">
        <v>339</v>
      </c>
    </row>
    <row r="261" spans="2:65" s="10" customFormat="1" ht="16.5" customHeight="1">
      <c r="B261" s="150"/>
      <c r="C261" s="151"/>
      <c r="D261" s="151"/>
      <c r="E261" s="152" t="s">
        <v>5</v>
      </c>
      <c r="F261" s="237" t="s">
        <v>340</v>
      </c>
      <c r="G261" s="238"/>
      <c r="H261" s="238"/>
      <c r="I261" s="238"/>
      <c r="J261" s="151"/>
      <c r="K261" s="153">
        <v>888.66</v>
      </c>
      <c r="L261" s="151"/>
      <c r="M261" s="151"/>
      <c r="N261" s="151"/>
      <c r="O261" s="151"/>
      <c r="P261" s="151"/>
      <c r="Q261" s="151"/>
      <c r="R261" s="154"/>
      <c r="T261" s="155"/>
      <c r="U261" s="151"/>
      <c r="V261" s="151"/>
      <c r="W261" s="151"/>
      <c r="X261" s="151"/>
      <c r="Y261" s="151"/>
      <c r="Z261" s="151"/>
      <c r="AA261" s="156"/>
      <c r="AT261" s="157" t="s">
        <v>143</v>
      </c>
      <c r="AU261" s="157" t="s">
        <v>95</v>
      </c>
      <c r="AV261" s="10" t="s">
        <v>95</v>
      </c>
      <c r="AW261" s="10" t="s">
        <v>30</v>
      </c>
      <c r="AX261" s="10" t="s">
        <v>79</v>
      </c>
      <c r="AY261" s="157" t="s">
        <v>126</v>
      </c>
    </row>
    <row r="262" spans="2:65" s="9" customFormat="1" ht="29.85" customHeight="1">
      <c r="B262" s="132"/>
      <c r="C262" s="133"/>
      <c r="D262" s="142" t="s">
        <v>107</v>
      </c>
      <c r="E262" s="142"/>
      <c r="F262" s="142"/>
      <c r="G262" s="142"/>
      <c r="H262" s="142"/>
      <c r="I262" s="142"/>
      <c r="J262" s="142"/>
      <c r="K262" s="142"/>
      <c r="L262" s="142"/>
      <c r="M262" s="142"/>
      <c r="N262" s="230">
        <f>BK262</f>
        <v>0</v>
      </c>
      <c r="O262" s="231"/>
      <c r="P262" s="231"/>
      <c r="Q262" s="231"/>
      <c r="R262" s="135"/>
      <c r="T262" s="136"/>
      <c r="U262" s="133"/>
      <c r="V262" s="133"/>
      <c r="W262" s="137">
        <f>SUM(W263:W266)</f>
        <v>0</v>
      </c>
      <c r="X262" s="133"/>
      <c r="Y262" s="137">
        <f>SUM(Y263:Y266)</f>
        <v>4.9066000000000001</v>
      </c>
      <c r="Z262" s="133"/>
      <c r="AA262" s="138">
        <f>SUM(AA263:AA266)</f>
        <v>0</v>
      </c>
      <c r="AR262" s="139" t="s">
        <v>79</v>
      </c>
      <c r="AT262" s="140" t="s">
        <v>70</v>
      </c>
      <c r="AU262" s="140" t="s">
        <v>79</v>
      </c>
      <c r="AY262" s="139" t="s">
        <v>126</v>
      </c>
      <c r="BK262" s="141">
        <f>SUM(BK263:BK266)</f>
        <v>0</v>
      </c>
    </row>
    <row r="263" spans="2:65" s="1" customFormat="1" ht="25.5" customHeight="1">
      <c r="B263" s="123"/>
      <c r="C263" s="143" t="s">
        <v>341</v>
      </c>
      <c r="D263" s="143" t="s">
        <v>127</v>
      </c>
      <c r="E263" s="144" t="s">
        <v>342</v>
      </c>
      <c r="F263" s="223" t="s">
        <v>343</v>
      </c>
      <c r="G263" s="223"/>
      <c r="H263" s="223"/>
      <c r="I263" s="223"/>
      <c r="J263" s="145" t="s">
        <v>140</v>
      </c>
      <c r="K263" s="146">
        <v>381.7</v>
      </c>
      <c r="L263" s="224">
        <v>0</v>
      </c>
      <c r="M263" s="224"/>
      <c r="N263" s="225">
        <f>ROUND(L263*K263,2)</f>
        <v>0</v>
      </c>
      <c r="O263" s="225"/>
      <c r="P263" s="225"/>
      <c r="Q263" s="225"/>
      <c r="R263" s="124"/>
      <c r="T263" s="147" t="s">
        <v>5</v>
      </c>
      <c r="U263" s="46" t="s">
        <v>36</v>
      </c>
      <c r="V263" s="38"/>
      <c r="W263" s="148">
        <f>V263*K263</f>
        <v>0</v>
      </c>
      <c r="X263" s="148">
        <v>0</v>
      </c>
      <c r="Y263" s="148">
        <f>X263*K263</f>
        <v>0</v>
      </c>
      <c r="Z263" s="148">
        <v>0</v>
      </c>
      <c r="AA263" s="149">
        <f>Z263*K263</f>
        <v>0</v>
      </c>
      <c r="AR263" s="21" t="s">
        <v>131</v>
      </c>
      <c r="AT263" s="21" t="s">
        <v>127</v>
      </c>
      <c r="AU263" s="21" t="s">
        <v>95</v>
      </c>
      <c r="AY263" s="21" t="s">
        <v>126</v>
      </c>
      <c r="BE263" s="105">
        <f>IF(U263="základní",N263,0)</f>
        <v>0</v>
      </c>
      <c r="BF263" s="105">
        <f>IF(U263="snížená",N263,0)</f>
        <v>0</v>
      </c>
      <c r="BG263" s="105">
        <f>IF(U263="zákl. přenesená",N263,0)</f>
        <v>0</v>
      </c>
      <c r="BH263" s="105">
        <f>IF(U263="sníž. přenesená",N263,0)</f>
        <v>0</v>
      </c>
      <c r="BI263" s="105">
        <f>IF(U263="nulová",N263,0)</f>
        <v>0</v>
      </c>
      <c r="BJ263" s="21" t="s">
        <v>79</v>
      </c>
      <c r="BK263" s="105">
        <f>ROUND(L263*K263,2)</f>
        <v>0</v>
      </c>
      <c r="BL263" s="21" t="s">
        <v>131</v>
      </c>
      <c r="BM263" s="21" t="s">
        <v>344</v>
      </c>
    </row>
    <row r="264" spans="2:65" s="1" customFormat="1" ht="38.25" customHeight="1">
      <c r="B264" s="123"/>
      <c r="C264" s="143" t="s">
        <v>345</v>
      </c>
      <c r="D264" s="143" t="s">
        <v>127</v>
      </c>
      <c r="E264" s="144" t="s">
        <v>346</v>
      </c>
      <c r="F264" s="223" t="s">
        <v>920</v>
      </c>
      <c r="G264" s="223"/>
      <c r="H264" s="223"/>
      <c r="I264" s="223"/>
      <c r="J264" s="145" t="s">
        <v>347</v>
      </c>
      <c r="K264" s="146">
        <v>1</v>
      </c>
      <c r="L264" s="224">
        <v>0</v>
      </c>
      <c r="M264" s="224"/>
      <c r="N264" s="225">
        <f>ROUND(L264*K264,2)</f>
        <v>0</v>
      </c>
      <c r="O264" s="225"/>
      <c r="P264" s="225"/>
      <c r="Q264" s="225"/>
      <c r="R264" s="124"/>
      <c r="T264" s="147" t="s">
        <v>5</v>
      </c>
      <c r="U264" s="46" t="s">
        <v>36</v>
      </c>
      <c r="V264" s="38"/>
      <c r="W264" s="148">
        <f>V264*K264</f>
        <v>0</v>
      </c>
      <c r="X264" s="148">
        <v>2.4533</v>
      </c>
      <c r="Y264" s="148">
        <f>X264*K264</f>
        <v>2.4533</v>
      </c>
      <c r="Z264" s="148">
        <v>0</v>
      </c>
      <c r="AA264" s="149">
        <f>Z264*K264</f>
        <v>0</v>
      </c>
      <c r="AR264" s="21" t="s">
        <v>131</v>
      </c>
      <c r="AT264" s="21" t="s">
        <v>127</v>
      </c>
      <c r="AU264" s="21" t="s">
        <v>95</v>
      </c>
      <c r="AY264" s="21" t="s">
        <v>126</v>
      </c>
      <c r="BE264" s="105">
        <f>IF(U264="základní",N264,0)</f>
        <v>0</v>
      </c>
      <c r="BF264" s="105">
        <f>IF(U264="snížená",N264,0)</f>
        <v>0</v>
      </c>
      <c r="BG264" s="105">
        <f>IF(U264="zákl. přenesená",N264,0)</f>
        <v>0</v>
      </c>
      <c r="BH264" s="105">
        <f>IF(U264="sníž. přenesená",N264,0)</f>
        <v>0</v>
      </c>
      <c r="BI264" s="105">
        <f>IF(U264="nulová",N264,0)</f>
        <v>0</v>
      </c>
      <c r="BJ264" s="21" t="s">
        <v>79</v>
      </c>
      <c r="BK264" s="105">
        <f>ROUND(L264*K264,2)</f>
        <v>0</v>
      </c>
      <c r="BL264" s="21" t="s">
        <v>131</v>
      </c>
      <c r="BM264" s="21" t="s">
        <v>348</v>
      </c>
    </row>
    <row r="265" spans="2:65" s="1" customFormat="1" ht="25.5" customHeight="1">
      <c r="B265" s="123"/>
      <c r="C265" s="143" t="s">
        <v>349</v>
      </c>
      <c r="D265" s="143" t="s">
        <v>127</v>
      </c>
      <c r="E265" s="144" t="s">
        <v>350</v>
      </c>
      <c r="F265" s="223" t="s">
        <v>351</v>
      </c>
      <c r="G265" s="223"/>
      <c r="H265" s="223"/>
      <c r="I265" s="223"/>
      <c r="J265" s="145" t="s">
        <v>347</v>
      </c>
      <c r="K265" s="146">
        <v>1</v>
      </c>
      <c r="L265" s="224">
        <v>0</v>
      </c>
      <c r="M265" s="224"/>
      <c r="N265" s="225">
        <f>ROUND(L265*K265,2)</f>
        <v>0</v>
      </c>
      <c r="O265" s="225"/>
      <c r="P265" s="225"/>
      <c r="Q265" s="225"/>
      <c r="R265" s="124"/>
      <c r="T265" s="147" t="s">
        <v>5</v>
      </c>
      <c r="U265" s="46" t="s">
        <v>36</v>
      </c>
      <c r="V265" s="38"/>
      <c r="W265" s="148">
        <f>V265*K265</f>
        <v>0</v>
      </c>
      <c r="X265" s="148">
        <v>2.4533</v>
      </c>
      <c r="Y265" s="148">
        <f>X265*K265</f>
        <v>2.4533</v>
      </c>
      <c r="Z265" s="148">
        <v>0</v>
      </c>
      <c r="AA265" s="149">
        <f>Z265*K265</f>
        <v>0</v>
      </c>
      <c r="AR265" s="21" t="s">
        <v>131</v>
      </c>
      <c r="AT265" s="21" t="s">
        <v>127</v>
      </c>
      <c r="AU265" s="21" t="s">
        <v>95</v>
      </c>
      <c r="AY265" s="21" t="s">
        <v>126</v>
      </c>
      <c r="BE265" s="105">
        <f>IF(U265="základní",N265,0)</f>
        <v>0</v>
      </c>
      <c r="BF265" s="105">
        <f>IF(U265="snížená",N265,0)</f>
        <v>0</v>
      </c>
      <c r="BG265" s="105">
        <f>IF(U265="zákl. přenesená",N265,0)</f>
        <v>0</v>
      </c>
      <c r="BH265" s="105">
        <f>IF(U265="sníž. přenesená",N265,0)</f>
        <v>0</v>
      </c>
      <c r="BI265" s="105">
        <f>IF(U265="nulová",N265,0)</f>
        <v>0</v>
      </c>
      <c r="BJ265" s="21" t="s">
        <v>79</v>
      </c>
      <c r="BK265" s="105">
        <f>ROUND(L265*K265,2)</f>
        <v>0</v>
      </c>
      <c r="BL265" s="21" t="s">
        <v>131</v>
      </c>
      <c r="BM265" s="21" t="s">
        <v>352</v>
      </c>
    </row>
    <row r="266" spans="2:65" s="1" customFormat="1" ht="16.5" customHeight="1">
      <c r="B266" s="37"/>
      <c r="C266" s="38"/>
      <c r="D266" s="38"/>
      <c r="E266" s="38"/>
      <c r="F266" s="245" t="s">
        <v>23</v>
      </c>
      <c r="G266" s="246"/>
      <c r="H266" s="246"/>
      <c r="I266" s="246"/>
      <c r="J266" s="38"/>
      <c r="K266" s="38"/>
      <c r="L266" s="38"/>
      <c r="M266" s="38"/>
      <c r="N266" s="38"/>
      <c r="O266" s="38"/>
      <c r="P266" s="38"/>
      <c r="Q266" s="38"/>
      <c r="R266" s="39"/>
      <c r="T266" s="177"/>
      <c r="U266" s="38"/>
      <c r="V266" s="38"/>
      <c r="W266" s="38"/>
      <c r="X266" s="38"/>
      <c r="Y266" s="38"/>
      <c r="Z266" s="38"/>
      <c r="AA266" s="76"/>
      <c r="AT266" s="21" t="s">
        <v>318</v>
      </c>
      <c r="AU266" s="21" t="s">
        <v>95</v>
      </c>
    </row>
    <row r="267" spans="2:65" s="9" customFormat="1" ht="29.85" customHeight="1">
      <c r="B267" s="132"/>
      <c r="C267" s="133"/>
      <c r="D267" s="142" t="s">
        <v>108</v>
      </c>
      <c r="E267" s="142"/>
      <c r="F267" s="142"/>
      <c r="G267" s="142"/>
      <c r="H267" s="142"/>
      <c r="I267" s="142"/>
      <c r="J267" s="142"/>
      <c r="K267" s="142"/>
      <c r="L267" s="142"/>
      <c r="M267" s="142"/>
      <c r="N267" s="230">
        <f>BK267</f>
        <v>0</v>
      </c>
      <c r="O267" s="231"/>
      <c r="P267" s="231"/>
      <c r="Q267" s="231"/>
      <c r="R267" s="135"/>
      <c r="T267" s="136"/>
      <c r="U267" s="133"/>
      <c r="V267" s="133"/>
      <c r="W267" s="137">
        <f>SUM(W268:W296)</f>
        <v>0</v>
      </c>
      <c r="X267" s="133"/>
      <c r="Y267" s="137">
        <f>SUM(Y268:Y296)</f>
        <v>4.5504000000000003E-2</v>
      </c>
      <c r="Z267" s="133"/>
      <c r="AA267" s="138">
        <f>SUM(AA268:AA296)</f>
        <v>0</v>
      </c>
      <c r="AR267" s="139" t="s">
        <v>79</v>
      </c>
      <c r="AT267" s="140" t="s">
        <v>70</v>
      </c>
      <c r="AU267" s="140" t="s">
        <v>79</v>
      </c>
      <c r="AY267" s="139" t="s">
        <v>126</v>
      </c>
      <c r="BK267" s="141">
        <f>SUM(BK268:BK296)</f>
        <v>0</v>
      </c>
    </row>
    <row r="268" spans="2:65" s="1" customFormat="1" ht="25.5" customHeight="1">
      <c r="B268" s="123"/>
      <c r="C268" s="143" t="s">
        <v>353</v>
      </c>
      <c r="D268" s="143" t="s">
        <v>127</v>
      </c>
      <c r="E268" s="144" t="s">
        <v>354</v>
      </c>
      <c r="F268" s="223" t="s">
        <v>355</v>
      </c>
      <c r="G268" s="223"/>
      <c r="H268" s="223"/>
      <c r="I268" s="223"/>
      <c r="J268" s="145" t="s">
        <v>151</v>
      </c>
      <c r="K268" s="146">
        <v>72.611000000000004</v>
      </c>
      <c r="L268" s="224">
        <v>0</v>
      </c>
      <c r="M268" s="224"/>
      <c r="N268" s="225">
        <f>ROUND(L268*K268,2)</f>
        <v>0</v>
      </c>
      <c r="O268" s="225"/>
      <c r="P268" s="225"/>
      <c r="Q268" s="225"/>
      <c r="R268" s="124"/>
      <c r="T268" s="147" t="s">
        <v>5</v>
      </c>
      <c r="U268" s="46" t="s">
        <v>36</v>
      </c>
      <c r="V268" s="38"/>
      <c r="W268" s="148">
        <f>V268*K268</f>
        <v>0</v>
      </c>
      <c r="X268" s="148">
        <v>0</v>
      </c>
      <c r="Y268" s="148">
        <f>X268*K268</f>
        <v>0</v>
      </c>
      <c r="Z268" s="148">
        <v>0</v>
      </c>
      <c r="AA268" s="149">
        <f>Z268*K268</f>
        <v>0</v>
      </c>
      <c r="AR268" s="21" t="s">
        <v>131</v>
      </c>
      <c r="AT268" s="21" t="s">
        <v>127</v>
      </c>
      <c r="AU268" s="21" t="s">
        <v>95</v>
      </c>
      <c r="AY268" s="21" t="s">
        <v>126</v>
      </c>
      <c r="BE268" s="105">
        <f>IF(U268="základní",N268,0)</f>
        <v>0</v>
      </c>
      <c r="BF268" s="105">
        <f>IF(U268="snížená",N268,0)</f>
        <v>0</v>
      </c>
      <c r="BG268" s="105">
        <f>IF(U268="zákl. přenesená",N268,0)</f>
        <v>0</v>
      </c>
      <c r="BH268" s="105">
        <f>IF(U268="sníž. přenesená",N268,0)</f>
        <v>0</v>
      </c>
      <c r="BI268" s="105">
        <f>IF(U268="nulová",N268,0)</f>
        <v>0</v>
      </c>
      <c r="BJ268" s="21" t="s">
        <v>79</v>
      </c>
      <c r="BK268" s="105">
        <f>ROUND(L268*K268,2)</f>
        <v>0</v>
      </c>
      <c r="BL268" s="21" t="s">
        <v>131</v>
      </c>
      <c r="BM268" s="21" t="s">
        <v>356</v>
      </c>
    </row>
    <row r="269" spans="2:65" s="11" customFormat="1" ht="16.5" customHeight="1">
      <c r="B269" s="158"/>
      <c r="C269" s="159"/>
      <c r="D269" s="159"/>
      <c r="E269" s="160" t="s">
        <v>5</v>
      </c>
      <c r="F269" s="247" t="s">
        <v>164</v>
      </c>
      <c r="G269" s="248"/>
      <c r="H269" s="248"/>
      <c r="I269" s="248"/>
      <c r="J269" s="159"/>
      <c r="K269" s="160" t="s">
        <v>5</v>
      </c>
      <c r="L269" s="159"/>
      <c r="M269" s="159"/>
      <c r="N269" s="159"/>
      <c r="O269" s="159"/>
      <c r="P269" s="159"/>
      <c r="Q269" s="159"/>
      <c r="R269" s="161"/>
      <c r="T269" s="162"/>
      <c r="U269" s="159"/>
      <c r="V269" s="159"/>
      <c r="W269" s="159"/>
      <c r="X269" s="159"/>
      <c r="Y269" s="159"/>
      <c r="Z269" s="159"/>
      <c r="AA269" s="163"/>
      <c r="AT269" s="164" t="s">
        <v>143</v>
      </c>
      <c r="AU269" s="164" t="s">
        <v>95</v>
      </c>
      <c r="AV269" s="11" t="s">
        <v>79</v>
      </c>
      <c r="AW269" s="11" t="s">
        <v>30</v>
      </c>
      <c r="AX269" s="11" t="s">
        <v>71</v>
      </c>
      <c r="AY269" s="164" t="s">
        <v>126</v>
      </c>
    </row>
    <row r="270" spans="2:65" s="10" customFormat="1" ht="16.5" customHeight="1">
      <c r="B270" s="150"/>
      <c r="C270" s="151"/>
      <c r="D270" s="151"/>
      <c r="E270" s="152" t="s">
        <v>5</v>
      </c>
      <c r="F270" s="241" t="s">
        <v>357</v>
      </c>
      <c r="G270" s="242"/>
      <c r="H270" s="242"/>
      <c r="I270" s="242"/>
      <c r="J270" s="151"/>
      <c r="K270" s="153">
        <v>29.733000000000001</v>
      </c>
      <c r="L270" s="151"/>
      <c r="M270" s="151"/>
      <c r="N270" s="151"/>
      <c r="O270" s="151"/>
      <c r="P270" s="151"/>
      <c r="Q270" s="151"/>
      <c r="R270" s="154"/>
      <c r="T270" s="155"/>
      <c r="U270" s="151"/>
      <c r="V270" s="151"/>
      <c r="W270" s="151"/>
      <c r="X270" s="151"/>
      <c r="Y270" s="151"/>
      <c r="Z270" s="151"/>
      <c r="AA270" s="156"/>
      <c r="AT270" s="157" t="s">
        <v>143</v>
      </c>
      <c r="AU270" s="157" t="s">
        <v>95</v>
      </c>
      <c r="AV270" s="10" t="s">
        <v>95</v>
      </c>
      <c r="AW270" s="10" t="s">
        <v>30</v>
      </c>
      <c r="AX270" s="10" t="s">
        <v>71</v>
      </c>
      <c r="AY270" s="157" t="s">
        <v>126</v>
      </c>
    </row>
    <row r="271" spans="2:65" s="10" customFormat="1" ht="16.5" customHeight="1">
      <c r="B271" s="150"/>
      <c r="C271" s="151"/>
      <c r="D271" s="151"/>
      <c r="E271" s="152" t="s">
        <v>5</v>
      </c>
      <c r="F271" s="241" t="s">
        <v>358</v>
      </c>
      <c r="G271" s="242"/>
      <c r="H271" s="242"/>
      <c r="I271" s="242"/>
      <c r="J271" s="151"/>
      <c r="K271" s="153">
        <v>3.6</v>
      </c>
      <c r="L271" s="151"/>
      <c r="M271" s="151"/>
      <c r="N271" s="151"/>
      <c r="O271" s="151"/>
      <c r="P271" s="151"/>
      <c r="Q271" s="151"/>
      <c r="R271" s="154"/>
      <c r="T271" s="155"/>
      <c r="U271" s="151"/>
      <c r="V271" s="151"/>
      <c r="W271" s="151"/>
      <c r="X271" s="151"/>
      <c r="Y271" s="151"/>
      <c r="Z271" s="151"/>
      <c r="AA271" s="156"/>
      <c r="AT271" s="157" t="s">
        <v>143</v>
      </c>
      <c r="AU271" s="157" t="s">
        <v>95</v>
      </c>
      <c r="AV271" s="10" t="s">
        <v>95</v>
      </c>
      <c r="AW271" s="10" t="s">
        <v>30</v>
      </c>
      <c r="AX271" s="10" t="s">
        <v>71</v>
      </c>
      <c r="AY271" s="157" t="s">
        <v>126</v>
      </c>
    </row>
    <row r="272" spans="2:65" s="11" customFormat="1" ht="16.5" customHeight="1">
      <c r="B272" s="158"/>
      <c r="C272" s="159"/>
      <c r="D272" s="159"/>
      <c r="E272" s="160" t="s">
        <v>5</v>
      </c>
      <c r="F272" s="239" t="s">
        <v>166</v>
      </c>
      <c r="G272" s="240"/>
      <c r="H272" s="240"/>
      <c r="I272" s="240"/>
      <c r="J272" s="159"/>
      <c r="K272" s="160" t="s">
        <v>5</v>
      </c>
      <c r="L272" s="159"/>
      <c r="M272" s="159"/>
      <c r="N272" s="159"/>
      <c r="O272" s="159"/>
      <c r="P272" s="159"/>
      <c r="Q272" s="159"/>
      <c r="R272" s="161"/>
      <c r="T272" s="162"/>
      <c r="U272" s="159"/>
      <c r="V272" s="159"/>
      <c r="W272" s="159"/>
      <c r="X272" s="159"/>
      <c r="Y272" s="159"/>
      <c r="Z272" s="159"/>
      <c r="AA272" s="163"/>
      <c r="AT272" s="164" t="s">
        <v>143</v>
      </c>
      <c r="AU272" s="164" t="s">
        <v>95</v>
      </c>
      <c r="AV272" s="11" t="s">
        <v>79</v>
      </c>
      <c r="AW272" s="11" t="s">
        <v>30</v>
      </c>
      <c r="AX272" s="11" t="s">
        <v>71</v>
      </c>
      <c r="AY272" s="164" t="s">
        <v>126</v>
      </c>
    </row>
    <row r="273" spans="2:65" s="10" customFormat="1" ht="16.5" customHeight="1">
      <c r="B273" s="150"/>
      <c r="C273" s="151"/>
      <c r="D273" s="151"/>
      <c r="E273" s="152" t="s">
        <v>5</v>
      </c>
      <c r="F273" s="241" t="s">
        <v>359</v>
      </c>
      <c r="G273" s="242"/>
      <c r="H273" s="242"/>
      <c r="I273" s="242"/>
      <c r="J273" s="151"/>
      <c r="K273" s="153">
        <v>19.998000000000001</v>
      </c>
      <c r="L273" s="151"/>
      <c r="M273" s="151"/>
      <c r="N273" s="151"/>
      <c r="O273" s="151"/>
      <c r="P273" s="151"/>
      <c r="Q273" s="151"/>
      <c r="R273" s="154"/>
      <c r="T273" s="155"/>
      <c r="U273" s="151"/>
      <c r="V273" s="151"/>
      <c r="W273" s="151"/>
      <c r="X273" s="151"/>
      <c r="Y273" s="151"/>
      <c r="Z273" s="151"/>
      <c r="AA273" s="156"/>
      <c r="AT273" s="157" t="s">
        <v>143</v>
      </c>
      <c r="AU273" s="157" t="s">
        <v>95</v>
      </c>
      <c r="AV273" s="10" t="s">
        <v>95</v>
      </c>
      <c r="AW273" s="10" t="s">
        <v>30</v>
      </c>
      <c r="AX273" s="10" t="s">
        <v>71</v>
      </c>
      <c r="AY273" s="157" t="s">
        <v>126</v>
      </c>
    </row>
    <row r="274" spans="2:65" s="10" customFormat="1" ht="16.5" customHeight="1">
      <c r="B274" s="150"/>
      <c r="C274" s="151"/>
      <c r="D274" s="151"/>
      <c r="E274" s="152" t="s">
        <v>5</v>
      </c>
      <c r="F274" s="241" t="s">
        <v>360</v>
      </c>
      <c r="G274" s="242"/>
      <c r="H274" s="242"/>
      <c r="I274" s="242"/>
      <c r="J274" s="151"/>
      <c r="K274" s="153">
        <v>4.67</v>
      </c>
      <c r="L274" s="151"/>
      <c r="M274" s="151"/>
      <c r="N274" s="151"/>
      <c r="O274" s="151"/>
      <c r="P274" s="151"/>
      <c r="Q274" s="151"/>
      <c r="R274" s="154"/>
      <c r="T274" s="155"/>
      <c r="U274" s="151"/>
      <c r="V274" s="151"/>
      <c r="W274" s="151"/>
      <c r="X274" s="151"/>
      <c r="Y274" s="151"/>
      <c r="Z274" s="151"/>
      <c r="AA274" s="156"/>
      <c r="AT274" s="157" t="s">
        <v>143</v>
      </c>
      <c r="AU274" s="157" t="s">
        <v>95</v>
      </c>
      <c r="AV274" s="10" t="s">
        <v>95</v>
      </c>
      <c r="AW274" s="10" t="s">
        <v>30</v>
      </c>
      <c r="AX274" s="10" t="s">
        <v>71</v>
      </c>
      <c r="AY274" s="157" t="s">
        <v>126</v>
      </c>
    </row>
    <row r="275" spans="2:65" s="10" customFormat="1" ht="16.5" customHeight="1">
      <c r="B275" s="150"/>
      <c r="C275" s="151"/>
      <c r="D275" s="151"/>
      <c r="E275" s="152" t="s">
        <v>5</v>
      </c>
      <c r="F275" s="241" t="s">
        <v>361</v>
      </c>
      <c r="G275" s="242"/>
      <c r="H275" s="242"/>
      <c r="I275" s="242"/>
      <c r="J275" s="151"/>
      <c r="K275" s="153">
        <v>3.105</v>
      </c>
      <c r="L275" s="151"/>
      <c r="M275" s="151"/>
      <c r="N275" s="151"/>
      <c r="O275" s="151"/>
      <c r="P275" s="151"/>
      <c r="Q275" s="151"/>
      <c r="R275" s="154"/>
      <c r="T275" s="155"/>
      <c r="U275" s="151"/>
      <c r="V275" s="151"/>
      <c r="W275" s="151"/>
      <c r="X275" s="151"/>
      <c r="Y275" s="151"/>
      <c r="Z275" s="151"/>
      <c r="AA275" s="156"/>
      <c r="AT275" s="157" t="s">
        <v>143</v>
      </c>
      <c r="AU275" s="157" t="s">
        <v>95</v>
      </c>
      <c r="AV275" s="10" t="s">
        <v>95</v>
      </c>
      <c r="AW275" s="10" t="s">
        <v>30</v>
      </c>
      <c r="AX275" s="10" t="s">
        <v>71</v>
      </c>
      <c r="AY275" s="157" t="s">
        <v>126</v>
      </c>
    </row>
    <row r="276" spans="2:65" s="10" customFormat="1" ht="16.5" customHeight="1">
      <c r="B276" s="150"/>
      <c r="C276" s="151"/>
      <c r="D276" s="151"/>
      <c r="E276" s="152" t="s">
        <v>5</v>
      </c>
      <c r="F276" s="241" t="s">
        <v>362</v>
      </c>
      <c r="G276" s="242"/>
      <c r="H276" s="242"/>
      <c r="I276" s="242"/>
      <c r="J276" s="151"/>
      <c r="K276" s="153">
        <v>3</v>
      </c>
      <c r="L276" s="151"/>
      <c r="M276" s="151"/>
      <c r="N276" s="151"/>
      <c r="O276" s="151"/>
      <c r="P276" s="151"/>
      <c r="Q276" s="151"/>
      <c r="R276" s="154"/>
      <c r="T276" s="155"/>
      <c r="U276" s="151"/>
      <c r="V276" s="151"/>
      <c r="W276" s="151"/>
      <c r="X276" s="151"/>
      <c r="Y276" s="151"/>
      <c r="Z276" s="151"/>
      <c r="AA276" s="156"/>
      <c r="AT276" s="157" t="s">
        <v>143</v>
      </c>
      <c r="AU276" s="157" t="s">
        <v>95</v>
      </c>
      <c r="AV276" s="10" t="s">
        <v>95</v>
      </c>
      <c r="AW276" s="10" t="s">
        <v>30</v>
      </c>
      <c r="AX276" s="10" t="s">
        <v>71</v>
      </c>
      <c r="AY276" s="157" t="s">
        <v>126</v>
      </c>
    </row>
    <row r="277" spans="2:65" s="11" customFormat="1" ht="16.5" customHeight="1">
      <c r="B277" s="158"/>
      <c r="C277" s="159"/>
      <c r="D277" s="159"/>
      <c r="E277" s="160" t="s">
        <v>5</v>
      </c>
      <c r="F277" s="239" t="s">
        <v>200</v>
      </c>
      <c r="G277" s="240"/>
      <c r="H277" s="240"/>
      <c r="I277" s="240"/>
      <c r="J277" s="159"/>
      <c r="K277" s="160" t="s">
        <v>5</v>
      </c>
      <c r="L277" s="159"/>
      <c r="M277" s="159"/>
      <c r="N277" s="159"/>
      <c r="O277" s="159"/>
      <c r="P277" s="159"/>
      <c r="Q277" s="159"/>
      <c r="R277" s="161"/>
      <c r="T277" s="162"/>
      <c r="U277" s="159"/>
      <c r="V277" s="159"/>
      <c r="W277" s="159"/>
      <c r="X277" s="159"/>
      <c r="Y277" s="159"/>
      <c r="Z277" s="159"/>
      <c r="AA277" s="163"/>
      <c r="AT277" s="164" t="s">
        <v>143</v>
      </c>
      <c r="AU277" s="164" t="s">
        <v>95</v>
      </c>
      <c r="AV277" s="11" t="s">
        <v>79</v>
      </c>
      <c r="AW277" s="11" t="s">
        <v>30</v>
      </c>
      <c r="AX277" s="11" t="s">
        <v>71</v>
      </c>
      <c r="AY277" s="164" t="s">
        <v>126</v>
      </c>
    </row>
    <row r="278" spans="2:65" s="10" customFormat="1" ht="16.5" customHeight="1">
      <c r="B278" s="150"/>
      <c r="C278" s="151"/>
      <c r="D278" s="151"/>
      <c r="E278" s="152" t="s">
        <v>5</v>
      </c>
      <c r="F278" s="241" t="s">
        <v>363</v>
      </c>
      <c r="G278" s="242"/>
      <c r="H278" s="242"/>
      <c r="I278" s="242"/>
      <c r="J278" s="151"/>
      <c r="K278" s="153">
        <v>4.62</v>
      </c>
      <c r="L278" s="151"/>
      <c r="M278" s="151"/>
      <c r="N278" s="151"/>
      <c r="O278" s="151"/>
      <c r="P278" s="151"/>
      <c r="Q278" s="151"/>
      <c r="R278" s="154"/>
      <c r="T278" s="155"/>
      <c r="U278" s="151"/>
      <c r="V278" s="151"/>
      <c r="W278" s="151"/>
      <c r="X278" s="151"/>
      <c r="Y278" s="151"/>
      <c r="Z278" s="151"/>
      <c r="AA278" s="156"/>
      <c r="AT278" s="157" t="s">
        <v>143</v>
      </c>
      <c r="AU278" s="157" t="s">
        <v>95</v>
      </c>
      <c r="AV278" s="10" t="s">
        <v>95</v>
      </c>
      <c r="AW278" s="10" t="s">
        <v>30</v>
      </c>
      <c r="AX278" s="10" t="s">
        <v>71</v>
      </c>
      <c r="AY278" s="157" t="s">
        <v>126</v>
      </c>
    </row>
    <row r="279" spans="2:65" s="10" customFormat="1" ht="16.5" customHeight="1">
      <c r="B279" s="150"/>
      <c r="C279" s="151"/>
      <c r="D279" s="151"/>
      <c r="E279" s="152" t="s">
        <v>5</v>
      </c>
      <c r="F279" s="241" t="s">
        <v>364</v>
      </c>
      <c r="G279" s="242"/>
      <c r="H279" s="242"/>
      <c r="I279" s="242"/>
      <c r="J279" s="151"/>
      <c r="K279" s="153">
        <v>0.45</v>
      </c>
      <c r="L279" s="151"/>
      <c r="M279" s="151"/>
      <c r="N279" s="151"/>
      <c r="O279" s="151"/>
      <c r="P279" s="151"/>
      <c r="Q279" s="151"/>
      <c r="R279" s="154"/>
      <c r="T279" s="155"/>
      <c r="U279" s="151"/>
      <c r="V279" s="151"/>
      <c r="W279" s="151"/>
      <c r="X279" s="151"/>
      <c r="Y279" s="151"/>
      <c r="Z279" s="151"/>
      <c r="AA279" s="156"/>
      <c r="AT279" s="157" t="s">
        <v>143</v>
      </c>
      <c r="AU279" s="157" t="s">
        <v>95</v>
      </c>
      <c r="AV279" s="10" t="s">
        <v>95</v>
      </c>
      <c r="AW279" s="10" t="s">
        <v>30</v>
      </c>
      <c r="AX279" s="10" t="s">
        <v>71</v>
      </c>
      <c r="AY279" s="157" t="s">
        <v>126</v>
      </c>
    </row>
    <row r="280" spans="2:65" s="10" customFormat="1" ht="16.5" customHeight="1">
      <c r="B280" s="150"/>
      <c r="C280" s="151"/>
      <c r="D280" s="151"/>
      <c r="E280" s="152" t="s">
        <v>5</v>
      </c>
      <c r="F280" s="241" t="s">
        <v>365</v>
      </c>
      <c r="G280" s="242"/>
      <c r="H280" s="242"/>
      <c r="I280" s="242"/>
      <c r="J280" s="151"/>
      <c r="K280" s="153">
        <v>2.835</v>
      </c>
      <c r="L280" s="151"/>
      <c r="M280" s="151"/>
      <c r="N280" s="151"/>
      <c r="O280" s="151"/>
      <c r="P280" s="151"/>
      <c r="Q280" s="151"/>
      <c r="R280" s="154"/>
      <c r="T280" s="155"/>
      <c r="U280" s="151"/>
      <c r="V280" s="151"/>
      <c r="W280" s="151"/>
      <c r="X280" s="151"/>
      <c r="Y280" s="151"/>
      <c r="Z280" s="151"/>
      <c r="AA280" s="156"/>
      <c r="AT280" s="157" t="s">
        <v>143</v>
      </c>
      <c r="AU280" s="157" t="s">
        <v>95</v>
      </c>
      <c r="AV280" s="10" t="s">
        <v>95</v>
      </c>
      <c r="AW280" s="10" t="s">
        <v>30</v>
      </c>
      <c r="AX280" s="10" t="s">
        <v>71</v>
      </c>
      <c r="AY280" s="157" t="s">
        <v>126</v>
      </c>
    </row>
    <row r="281" spans="2:65" s="10" customFormat="1" ht="16.5" customHeight="1">
      <c r="B281" s="150"/>
      <c r="C281" s="151"/>
      <c r="D281" s="151"/>
      <c r="E281" s="152" t="s">
        <v>5</v>
      </c>
      <c r="F281" s="241" t="s">
        <v>366</v>
      </c>
      <c r="G281" s="242"/>
      <c r="H281" s="242"/>
      <c r="I281" s="242"/>
      <c r="J281" s="151"/>
      <c r="K281" s="153">
        <v>0.6</v>
      </c>
      <c r="L281" s="151"/>
      <c r="M281" s="151"/>
      <c r="N281" s="151"/>
      <c r="O281" s="151"/>
      <c r="P281" s="151"/>
      <c r="Q281" s="151"/>
      <c r="R281" s="154"/>
      <c r="T281" s="155"/>
      <c r="U281" s="151"/>
      <c r="V281" s="151"/>
      <c r="W281" s="151"/>
      <c r="X281" s="151"/>
      <c r="Y281" s="151"/>
      <c r="Z281" s="151"/>
      <c r="AA281" s="156"/>
      <c r="AT281" s="157" t="s">
        <v>143</v>
      </c>
      <c r="AU281" s="157" t="s">
        <v>95</v>
      </c>
      <c r="AV281" s="10" t="s">
        <v>95</v>
      </c>
      <c r="AW281" s="10" t="s">
        <v>30</v>
      </c>
      <c r="AX281" s="10" t="s">
        <v>71</v>
      </c>
      <c r="AY281" s="157" t="s">
        <v>126</v>
      </c>
    </row>
    <row r="282" spans="2:65" s="12" customFormat="1" ht="16.5" customHeight="1">
      <c r="B282" s="165"/>
      <c r="C282" s="166"/>
      <c r="D282" s="166"/>
      <c r="E282" s="167" t="s">
        <v>5</v>
      </c>
      <c r="F282" s="243" t="s">
        <v>159</v>
      </c>
      <c r="G282" s="244"/>
      <c r="H282" s="244"/>
      <c r="I282" s="244"/>
      <c r="J282" s="166"/>
      <c r="K282" s="168">
        <v>72.611000000000004</v>
      </c>
      <c r="L282" s="166"/>
      <c r="M282" s="166"/>
      <c r="N282" s="166"/>
      <c r="O282" s="166"/>
      <c r="P282" s="166"/>
      <c r="Q282" s="166"/>
      <c r="R282" s="169"/>
      <c r="T282" s="170"/>
      <c r="U282" s="166"/>
      <c r="V282" s="166"/>
      <c r="W282" s="166"/>
      <c r="X282" s="166"/>
      <c r="Y282" s="166"/>
      <c r="Z282" s="166"/>
      <c r="AA282" s="171"/>
      <c r="AT282" s="172" t="s">
        <v>143</v>
      </c>
      <c r="AU282" s="172" t="s">
        <v>95</v>
      </c>
      <c r="AV282" s="12" t="s">
        <v>131</v>
      </c>
      <c r="AW282" s="12" t="s">
        <v>30</v>
      </c>
      <c r="AX282" s="12" t="s">
        <v>79</v>
      </c>
      <c r="AY282" s="172" t="s">
        <v>126</v>
      </c>
    </row>
    <row r="283" spans="2:65" s="1" customFormat="1" ht="25.5" customHeight="1">
      <c r="B283" s="123"/>
      <c r="C283" s="143" t="s">
        <v>367</v>
      </c>
      <c r="D283" s="143" t="s">
        <v>127</v>
      </c>
      <c r="E283" s="144" t="s">
        <v>354</v>
      </c>
      <c r="F283" s="223" t="s">
        <v>355</v>
      </c>
      <c r="G283" s="223"/>
      <c r="H283" s="223"/>
      <c r="I283" s="223"/>
      <c r="J283" s="145" t="s">
        <v>151</v>
      </c>
      <c r="K283" s="146">
        <v>21.75</v>
      </c>
      <c r="L283" s="224">
        <v>0</v>
      </c>
      <c r="M283" s="224"/>
      <c r="N283" s="225">
        <f>ROUND(L283*K283,2)</f>
        <v>0</v>
      </c>
      <c r="O283" s="225"/>
      <c r="P283" s="225"/>
      <c r="Q283" s="225"/>
      <c r="R283" s="124"/>
      <c r="T283" s="147" t="s">
        <v>5</v>
      </c>
      <c r="U283" s="46" t="s">
        <v>36</v>
      </c>
      <c r="V283" s="38"/>
      <c r="W283" s="148">
        <f>V283*K283</f>
        <v>0</v>
      </c>
      <c r="X283" s="148">
        <v>0</v>
      </c>
      <c r="Y283" s="148">
        <f>X283*K283</f>
        <v>0</v>
      </c>
      <c r="Z283" s="148">
        <v>0</v>
      </c>
      <c r="AA283" s="149">
        <f>Z283*K283</f>
        <v>0</v>
      </c>
      <c r="AR283" s="21" t="s">
        <v>131</v>
      </c>
      <c r="AT283" s="21" t="s">
        <v>127</v>
      </c>
      <c r="AU283" s="21" t="s">
        <v>95</v>
      </c>
      <c r="AY283" s="21" t="s">
        <v>126</v>
      </c>
      <c r="BE283" s="105">
        <f>IF(U283="základní",N283,0)</f>
        <v>0</v>
      </c>
      <c r="BF283" s="105">
        <f>IF(U283="snížená",N283,0)</f>
        <v>0</v>
      </c>
      <c r="BG283" s="105">
        <f>IF(U283="zákl. přenesená",N283,0)</f>
        <v>0</v>
      </c>
      <c r="BH283" s="105">
        <f>IF(U283="sníž. přenesená",N283,0)</f>
        <v>0</v>
      </c>
      <c r="BI283" s="105">
        <f>IF(U283="nulová",N283,0)</f>
        <v>0</v>
      </c>
      <c r="BJ283" s="21" t="s">
        <v>79</v>
      </c>
      <c r="BK283" s="105">
        <f>ROUND(L283*K283,2)</f>
        <v>0</v>
      </c>
      <c r="BL283" s="21" t="s">
        <v>131</v>
      </c>
      <c r="BM283" s="21" t="s">
        <v>368</v>
      </c>
    </row>
    <row r="284" spans="2:65" s="1" customFormat="1" ht="16.5" customHeight="1">
      <c r="B284" s="37"/>
      <c r="C284" s="38"/>
      <c r="D284" s="38"/>
      <c r="E284" s="38"/>
      <c r="F284" s="245" t="s">
        <v>369</v>
      </c>
      <c r="G284" s="246"/>
      <c r="H284" s="246"/>
      <c r="I284" s="246"/>
      <c r="J284" s="38"/>
      <c r="K284" s="38"/>
      <c r="L284" s="38"/>
      <c r="M284" s="38"/>
      <c r="N284" s="38"/>
      <c r="O284" s="38"/>
      <c r="P284" s="38"/>
      <c r="Q284" s="38"/>
      <c r="R284" s="39"/>
      <c r="T284" s="177"/>
      <c r="U284" s="38"/>
      <c r="V284" s="38"/>
      <c r="W284" s="38"/>
      <c r="X284" s="38"/>
      <c r="Y284" s="38"/>
      <c r="Z284" s="38"/>
      <c r="AA284" s="76"/>
      <c r="AT284" s="21" t="s">
        <v>318</v>
      </c>
      <c r="AU284" s="21" t="s">
        <v>95</v>
      </c>
    </row>
    <row r="285" spans="2:65" s="10" customFormat="1" ht="16.5" customHeight="1">
      <c r="B285" s="150"/>
      <c r="C285" s="151"/>
      <c r="D285" s="151"/>
      <c r="E285" s="152" t="s">
        <v>5</v>
      </c>
      <c r="F285" s="241" t="s">
        <v>370</v>
      </c>
      <c r="G285" s="242"/>
      <c r="H285" s="242"/>
      <c r="I285" s="242"/>
      <c r="J285" s="151"/>
      <c r="K285" s="153">
        <v>21.75</v>
      </c>
      <c r="L285" s="151"/>
      <c r="M285" s="151"/>
      <c r="N285" s="151"/>
      <c r="O285" s="151"/>
      <c r="P285" s="151"/>
      <c r="Q285" s="151"/>
      <c r="R285" s="154"/>
      <c r="T285" s="155"/>
      <c r="U285" s="151"/>
      <c r="V285" s="151"/>
      <c r="W285" s="151"/>
      <c r="X285" s="151"/>
      <c r="Y285" s="151"/>
      <c r="Z285" s="151"/>
      <c r="AA285" s="156"/>
      <c r="AT285" s="157" t="s">
        <v>143</v>
      </c>
      <c r="AU285" s="157" t="s">
        <v>95</v>
      </c>
      <c r="AV285" s="10" t="s">
        <v>95</v>
      </c>
      <c r="AW285" s="10" t="s">
        <v>30</v>
      </c>
      <c r="AX285" s="10" t="s">
        <v>79</v>
      </c>
      <c r="AY285" s="157" t="s">
        <v>126</v>
      </c>
    </row>
    <row r="286" spans="2:65" s="1" customFormat="1" ht="25.5" customHeight="1">
      <c r="B286" s="123"/>
      <c r="C286" s="143" t="s">
        <v>371</v>
      </c>
      <c r="D286" s="143" t="s">
        <v>127</v>
      </c>
      <c r="E286" s="144" t="s">
        <v>372</v>
      </c>
      <c r="F286" s="223" t="s">
        <v>373</v>
      </c>
      <c r="G286" s="223"/>
      <c r="H286" s="223"/>
      <c r="I286" s="223"/>
      <c r="J286" s="145" t="s">
        <v>151</v>
      </c>
      <c r="K286" s="146">
        <v>2.7</v>
      </c>
      <c r="L286" s="224">
        <v>0</v>
      </c>
      <c r="M286" s="224"/>
      <c r="N286" s="225">
        <f>ROUND(L286*K286,2)</f>
        <v>0</v>
      </c>
      <c r="O286" s="225"/>
      <c r="P286" s="225"/>
      <c r="Q286" s="225"/>
      <c r="R286" s="124"/>
      <c r="T286" s="147" t="s">
        <v>5</v>
      </c>
      <c r="U286" s="46" t="s">
        <v>36</v>
      </c>
      <c r="V286" s="38"/>
      <c r="W286" s="148">
        <f>V286*K286</f>
        <v>0</v>
      </c>
      <c r="X286" s="148">
        <v>0</v>
      </c>
      <c r="Y286" s="148">
        <f>X286*K286</f>
        <v>0</v>
      </c>
      <c r="Z286" s="148">
        <v>0</v>
      </c>
      <c r="AA286" s="149">
        <f>Z286*K286</f>
        <v>0</v>
      </c>
      <c r="AR286" s="21" t="s">
        <v>131</v>
      </c>
      <c r="AT286" s="21" t="s">
        <v>127</v>
      </c>
      <c r="AU286" s="21" t="s">
        <v>95</v>
      </c>
      <c r="AY286" s="21" t="s">
        <v>126</v>
      </c>
      <c r="BE286" s="105">
        <f>IF(U286="základní",N286,0)</f>
        <v>0</v>
      </c>
      <c r="BF286" s="105">
        <f>IF(U286="snížená",N286,0)</f>
        <v>0</v>
      </c>
      <c r="BG286" s="105">
        <f>IF(U286="zákl. přenesená",N286,0)</f>
        <v>0</v>
      </c>
      <c r="BH286" s="105">
        <f>IF(U286="sníž. přenesená",N286,0)</f>
        <v>0</v>
      </c>
      <c r="BI286" s="105">
        <f>IF(U286="nulová",N286,0)</f>
        <v>0</v>
      </c>
      <c r="BJ286" s="21" t="s">
        <v>79</v>
      </c>
      <c r="BK286" s="105">
        <f>ROUND(L286*K286,2)</f>
        <v>0</v>
      </c>
      <c r="BL286" s="21" t="s">
        <v>131</v>
      </c>
      <c r="BM286" s="21" t="s">
        <v>374</v>
      </c>
    </row>
    <row r="287" spans="2:65" s="1" customFormat="1" ht="16.5" customHeight="1">
      <c r="B287" s="37"/>
      <c r="C287" s="38"/>
      <c r="D287" s="38"/>
      <c r="E287" s="38"/>
      <c r="F287" s="245" t="s">
        <v>375</v>
      </c>
      <c r="G287" s="246"/>
      <c r="H287" s="246"/>
      <c r="I287" s="246"/>
      <c r="J287" s="38"/>
      <c r="K287" s="38"/>
      <c r="L287" s="38"/>
      <c r="M287" s="38"/>
      <c r="N287" s="38"/>
      <c r="O287" s="38"/>
      <c r="P287" s="38"/>
      <c r="Q287" s="38"/>
      <c r="R287" s="39"/>
      <c r="T287" s="177"/>
      <c r="U287" s="38"/>
      <c r="V287" s="38"/>
      <c r="W287" s="38"/>
      <c r="X287" s="38"/>
      <c r="Y287" s="38"/>
      <c r="Z287" s="38"/>
      <c r="AA287" s="76"/>
      <c r="AT287" s="21" t="s">
        <v>318</v>
      </c>
      <c r="AU287" s="21" t="s">
        <v>95</v>
      </c>
    </row>
    <row r="288" spans="2:65" s="11" customFormat="1" ht="16.5" customHeight="1">
      <c r="B288" s="158"/>
      <c r="C288" s="159"/>
      <c r="D288" s="159"/>
      <c r="E288" s="160" t="s">
        <v>5</v>
      </c>
      <c r="F288" s="239" t="s">
        <v>248</v>
      </c>
      <c r="G288" s="240"/>
      <c r="H288" s="240"/>
      <c r="I288" s="240"/>
      <c r="J288" s="159"/>
      <c r="K288" s="160" t="s">
        <v>5</v>
      </c>
      <c r="L288" s="159"/>
      <c r="M288" s="159"/>
      <c r="N288" s="159"/>
      <c r="O288" s="159"/>
      <c r="P288" s="159"/>
      <c r="Q288" s="159"/>
      <c r="R288" s="161"/>
      <c r="T288" s="162"/>
      <c r="U288" s="159"/>
      <c r="V288" s="159"/>
      <c r="W288" s="159"/>
      <c r="X288" s="159"/>
      <c r="Y288" s="159"/>
      <c r="Z288" s="159"/>
      <c r="AA288" s="163"/>
      <c r="AT288" s="164" t="s">
        <v>143</v>
      </c>
      <c r="AU288" s="164" t="s">
        <v>95</v>
      </c>
      <c r="AV288" s="11" t="s">
        <v>79</v>
      </c>
      <c r="AW288" s="11" t="s">
        <v>30</v>
      </c>
      <c r="AX288" s="11" t="s">
        <v>71</v>
      </c>
      <c r="AY288" s="164" t="s">
        <v>126</v>
      </c>
    </row>
    <row r="289" spans="2:65" s="10" customFormat="1" ht="16.5" customHeight="1">
      <c r="B289" s="150"/>
      <c r="C289" s="151"/>
      <c r="D289" s="151"/>
      <c r="E289" s="152" t="s">
        <v>5</v>
      </c>
      <c r="F289" s="241" t="s">
        <v>376</v>
      </c>
      <c r="G289" s="242"/>
      <c r="H289" s="242"/>
      <c r="I289" s="242"/>
      <c r="J289" s="151"/>
      <c r="K289" s="153">
        <v>1.35</v>
      </c>
      <c r="L289" s="151"/>
      <c r="M289" s="151"/>
      <c r="N289" s="151"/>
      <c r="O289" s="151"/>
      <c r="P289" s="151"/>
      <c r="Q289" s="151"/>
      <c r="R289" s="154"/>
      <c r="T289" s="155"/>
      <c r="U289" s="151"/>
      <c r="V289" s="151"/>
      <c r="W289" s="151"/>
      <c r="X289" s="151"/>
      <c r="Y289" s="151"/>
      <c r="Z289" s="151"/>
      <c r="AA289" s="156"/>
      <c r="AT289" s="157" t="s">
        <v>143</v>
      </c>
      <c r="AU289" s="157" t="s">
        <v>95</v>
      </c>
      <c r="AV289" s="10" t="s">
        <v>95</v>
      </c>
      <c r="AW289" s="10" t="s">
        <v>30</v>
      </c>
      <c r="AX289" s="10" t="s">
        <v>71</v>
      </c>
      <c r="AY289" s="157" t="s">
        <v>126</v>
      </c>
    </row>
    <row r="290" spans="2:65" s="11" customFormat="1" ht="16.5" customHeight="1">
      <c r="B290" s="158"/>
      <c r="C290" s="159"/>
      <c r="D290" s="159"/>
      <c r="E290" s="160" t="s">
        <v>5</v>
      </c>
      <c r="F290" s="239" t="s">
        <v>250</v>
      </c>
      <c r="G290" s="240"/>
      <c r="H290" s="240"/>
      <c r="I290" s="240"/>
      <c r="J290" s="159"/>
      <c r="K290" s="160" t="s">
        <v>5</v>
      </c>
      <c r="L290" s="159"/>
      <c r="M290" s="159"/>
      <c r="N290" s="159"/>
      <c r="O290" s="159"/>
      <c r="P290" s="159"/>
      <c r="Q290" s="159"/>
      <c r="R290" s="161"/>
      <c r="T290" s="162"/>
      <c r="U290" s="159"/>
      <c r="V290" s="159"/>
      <c r="W290" s="159"/>
      <c r="X290" s="159"/>
      <c r="Y290" s="159"/>
      <c r="Z290" s="159"/>
      <c r="AA290" s="163"/>
      <c r="AT290" s="164" t="s">
        <v>143</v>
      </c>
      <c r="AU290" s="164" t="s">
        <v>95</v>
      </c>
      <c r="AV290" s="11" t="s">
        <v>79</v>
      </c>
      <c r="AW290" s="11" t="s">
        <v>30</v>
      </c>
      <c r="AX290" s="11" t="s">
        <v>71</v>
      </c>
      <c r="AY290" s="164" t="s">
        <v>126</v>
      </c>
    </row>
    <row r="291" spans="2:65" s="10" customFormat="1" ht="16.5" customHeight="1">
      <c r="B291" s="150"/>
      <c r="C291" s="151"/>
      <c r="D291" s="151"/>
      <c r="E291" s="152" t="s">
        <v>5</v>
      </c>
      <c r="F291" s="241" t="s">
        <v>377</v>
      </c>
      <c r="G291" s="242"/>
      <c r="H291" s="242"/>
      <c r="I291" s="242"/>
      <c r="J291" s="151"/>
      <c r="K291" s="153">
        <v>1.125</v>
      </c>
      <c r="L291" s="151"/>
      <c r="M291" s="151"/>
      <c r="N291" s="151"/>
      <c r="O291" s="151"/>
      <c r="P291" s="151"/>
      <c r="Q291" s="151"/>
      <c r="R291" s="154"/>
      <c r="T291" s="155"/>
      <c r="U291" s="151"/>
      <c r="V291" s="151"/>
      <c r="W291" s="151"/>
      <c r="X291" s="151"/>
      <c r="Y291" s="151"/>
      <c r="Z291" s="151"/>
      <c r="AA291" s="156"/>
      <c r="AT291" s="157" t="s">
        <v>143</v>
      </c>
      <c r="AU291" s="157" t="s">
        <v>95</v>
      </c>
      <c r="AV291" s="10" t="s">
        <v>95</v>
      </c>
      <c r="AW291" s="10" t="s">
        <v>30</v>
      </c>
      <c r="AX291" s="10" t="s">
        <v>71</v>
      </c>
      <c r="AY291" s="157" t="s">
        <v>126</v>
      </c>
    </row>
    <row r="292" spans="2:65" s="11" customFormat="1" ht="16.5" customHeight="1">
      <c r="B292" s="158"/>
      <c r="C292" s="159"/>
      <c r="D292" s="159"/>
      <c r="E292" s="160" t="s">
        <v>5</v>
      </c>
      <c r="F292" s="239" t="s">
        <v>254</v>
      </c>
      <c r="G292" s="240"/>
      <c r="H292" s="240"/>
      <c r="I292" s="240"/>
      <c r="J292" s="159"/>
      <c r="K292" s="160" t="s">
        <v>5</v>
      </c>
      <c r="L292" s="159"/>
      <c r="M292" s="159"/>
      <c r="N292" s="159"/>
      <c r="O292" s="159"/>
      <c r="P292" s="159"/>
      <c r="Q292" s="159"/>
      <c r="R292" s="161"/>
      <c r="T292" s="162"/>
      <c r="U292" s="159"/>
      <c r="V292" s="159"/>
      <c r="W292" s="159"/>
      <c r="X292" s="159"/>
      <c r="Y292" s="159"/>
      <c r="Z292" s="159"/>
      <c r="AA292" s="163"/>
      <c r="AT292" s="164" t="s">
        <v>143</v>
      </c>
      <c r="AU292" s="164" t="s">
        <v>95</v>
      </c>
      <c r="AV292" s="11" t="s">
        <v>79</v>
      </c>
      <c r="AW292" s="11" t="s">
        <v>30</v>
      </c>
      <c r="AX292" s="11" t="s">
        <v>71</v>
      </c>
      <c r="AY292" s="164" t="s">
        <v>126</v>
      </c>
    </row>
    <row r="293" spans="2:65" s="10" customFormat="1" ht="16.5" customHeight="1">
      <c r="B293" s="150"/>
      <c r="C293" s="151"/>
      <c r="D293" s="151"/>
      <c r="E293" s="152" t="s">
        <v>5</v>
      </c>
      <c r="F293" s="241" t="s">
        <v>378</v>
      </c>
      <c r="G293" s="242"/>
      <c r="H293" s="242"/>
      <c r="I293" s="242"/>
      <c r="J293" s="151"/>
      <c r="K293" s="153">
        <v>0.22500000000000001</v>
      </c>
      <c r="L293" s="151"/>
      <c r="M293" s="151"/>
      <c r="N293" s="151"/>
      <c r="O293" s="151"/>
      <c r="P293" s="151"/>
      <c r="Q293" s="151"/>
      <c r="R293" s="154"/>
      <c r="T293" s="155"/>
      <c r="U293" s="151"/>
      <c r="V293" s="151"/>
      <c r="W293" s="151"/>
      <c r="X293" s="151"/>
      <c r="Y293" s="151"/>
      <c r="Z293" s="151"/>
      <c r="AA293" s="156"/>
      <c r="AT293" s="157" t="s">
        <v>143</v>
      </c>
      <c r="AU293" s="157" t="s">
        <v>95</v>
      </c>
      <c r="AV293" s="10" t="s">
        <v>95</v>
      </c>
      <c r="AW293" s="10" t="s">
        <v>30</v>
      </c>
      <c r="AX293" s="10" t="s">
        <v>71</v>
      </c>
      <c r="AY293" s="157" t="s">
        <v>126</v>
      </c>
    </row>
    <row r="294" spans="2:65" s="12" customFormat="1" ht="16.5" customHeight="1">
      <c r="B294" s="165"/>
      <c r="C294" s="166"/>
      <c r="D294" s="166"/>
      <c r="E294" s="167" t="s">
        <v>5</v>
      </c>
      <c r="F294" s="243" t="s">
        <v>159</v>
      </c>
      <c r="G294" s="244"/>
      <c r="H294" s="244"/>
      <c r="I294" s="244"/>
      <c r="J294" s="166"/>
      <c r="K294" s="168">
        <v>2.7</v>
      </c>
      <c r="L294" s="166"/>
      <c r="M294" s="166"/>
      <c r="N294" s="166"/>
      <c r="O294" s="166"/>
      <c r="P294" s="166"/>
      <c r="Q294" s="166"/>
      <c r="R294" s="169"/>
      <c r="T294" s="170"/>
      <c r="U294" s="166"/>
      <c r="V294" s="166"/>
      <c r="W294" s="166"/>
      <c r="X294" s="166"/>
      <c r="Y294" s="166"/>
      <c r="Z294" s="166"/>
      <c r="AA294" s="171"/>
      <c r="AT294" s="172" t="s">
        <v>143</v>
      </c>
      <c r="AU294" s="172" t="s">
        <v>95</v>
      </c>
      <c r="AV294" s="12" t="s">
        <v>131</v>
      </c>
      <c r="AW294" s="12" t="s">
        <v>30</v>
      </c>
      <c r="AX294" s="12" t="s">
        <v>79</v>
      </c>
      <c r="AY294" s="172" t="s">
        <v>126</v>
      </c>
    </row>
    <row r="295" spans="2:65" s="1" customFormat="1" ht="25.5" customHeight="1">
      <c r="B295" s="123"/>
      <c r="C295" s="143" t="s">
        <v>379</v>
      </c>
      <c r="D295" s="143" t="s">
        <v>127</v>
      </c>
      <c r="E295" s="144" t="s">
        <v>380</v>
      </c>
      <c r="F295" s="223" t="s">
        <v>381</v>
      </c>
      <c r="G295" s="223"/>
      <c r="H295" s="223"/>
      <c r="I295" s="223"/>
      <c r="J295" s="145" t="s">
        <v>246</v>
      </c>
      <c r="K295" s="146">
        <v>7.2</v>
      </c>
      <c r="L295" s="224">
        <v>0</v>
      </c>
      <c r="M295" s="224"/>
      <c r="N295" s="225">
        <f>ROUND(L295*K295,2)</f>
        <v>0</v>
      </c>
      <c r="O295" s="225"/>
      <c r="P295" s="225"/>
      <c r="Q295" s="225"/>
      <c r="R295" s="124"/>
      <c r="T295" s="147" t="s">
        <v>5</v>
      </c>
      <c r="U295" s="46" t="s">
        <v>36</v>
      </c>
      <c r="V295" s="38"/>
      <c r="W295" s="148">
        <f>V295*K295</f>
        <v>0</v>
      </c>
      <c r="X295" s="148">
        <v>6.3200000000000001E-3</v>
      </c>
      <c r="Y295" s="148">
        <f>X295*K295</f>
        <v>4.5504000000000003E-2</v>
      </c>
      <c r="Z295" s="148">
        <v>0</v>
      </c>
      <c r="AA295" s="149">
        <f>Z295*K295</f>
        <v>0</v>
      </c>
      <c r="AR295" s="21" t="s">
        <v>131</v>
      </c>
      <c r="AT295" s="21" t="s">
        <v>127</v>
      </c>
      <c r="AU295" s="21" t="s">
        <v>95</v>
      </c>
      <c r="AY295" s="21" t="s">
        <v>126</v>
      </c>
      <c r="BE295" s="105">
        <f>IF(U295="základní",N295,0)</f>
        <v>0</v>
      </c>
      <c r="BF295" s="105">
        <f>IF(U295="snížená",N295,0)</f>
        <v>0</v>
      </c>
      <c r="BG295" s="105">
        <f>IF(U295="zákl. přenesená",N295,0)</f>
        <v>0</v>
      </c>
      <c r="BH295" s="105">
        <f>IF(U295="sníž. přenesená",N295,0)</f>
        <v>0</v>
      </c>
      <c r="BI295" s="105">
        <f>IF(U295="nulová",N295,0)</f>
        <v>0</v>
      </c>
      <c r="BJ295" s="21" t="s">
        <v>79</v>
      </c>
      <c r="BK295" s="105">
        <f>ROUND(L295*K295,2)</f>
        <v>0</v>
      </c>
      <c r="BL295" s="21" t="s">
        <v>131</v>
      </c>
      <c r="BM295" s="21" t="s">
        <v>382</v>
      </c>
    </row>
    <row r="296" spans="2:65" s="10" customFormat="1" ht="16.5" customHeight="1">
      <c r="B296" s="150"/>
      <c r="C296" s="151"/>
      <c r="D296" s="151"/>
      <c r="E296" s="152" t="s">
        <v>5</v>
      </c>
      <c r="F296" s="237" t="s">
        <v>383</v>
      </c>
      <c r="G296" s="238"/>
      <c r="H296" s="238"/>
      <c r="I296" s="238"/>
      <c r="J296" s="151"/>
      <c r="K296" s="153">
        <v>7.2</v>
      </c>
      <c r="L296" s="151"/>
      <c r="M296" s="151"/>
      <c r="N296" s="151"/>
      <c r="O296" s="151"/>
      <c r="P296" s="151"/>
      <c r="Q296" s="151"/>
      <c r="R296" s="154"/>
      <c r="T296" s="155"/>
      <c r="U296" s="151"/>
      <c r="V296" s="151"/>
      <c r="W296" s="151"/>
      <c r="X296" s="151"/>
      <c r="Y296" s="151"/>
      <c r="Z296" s="151"/>
      <c r="AA296" s="156"/>
      <c r="AT296" s="157" t="s">
        <v>143</v>
      </c>
      <c r="AU296" s="157" t="s">
        <v>95</v>
      </c>
      <c r="AV296" s="10" t="s">
        <v>95</v>
      </c>
      <c r="AW296" s="10" t="s">
        <v>30</v>
      </c>
      <c r="AX296" s="10" t="s">
        <v>79</v>
      </c>
      <c r="AY296" s="157" t="s">
        <v>126</v>
      </c>
    </row>
    <row r="297" spans="2:65" s="9" customFormat="1" ht="29.85" customHeight="1">
      <c r="B297" s="132"/>
      <c r="C297" s="133"/>
      <c r="D297" s="142" t="s">
        <v>109</v>
      </c>
      <c r="E297" s="142"/>
      <c r="F297" s="142"/>
      <c r="G297" s="142"/>
      <c r="H297" s="142"/>
      <c r="I297" s="142"/>
      <c r="J297" s="142"/>
      <c r="K297" s="142"/>
      <c r="L297" s="142"/>
      <c r="M297" s="142"/>
      <c r="N297" s="230">
        <f>BK297</f>
        <v>0</v>
      </c>
      <c r="O297" s="231"/>
      <c r="P297" s="231"/>
      <c r="Q297" s="231"/>
      <c r="R297" s="135"/>
      <c r="T297" s="136"/>
      <c r="U297" s="133"/>
      <c r="V297" s="133"/>
      <c r="W297" s="137">
        <f>SUM(W298:W328)</f>
        <v>0</v>
      </c>
      <c r="X297" s="133"/>
      <c r="Y297" s="137">
        <f>SUM(Y298:Y328)</f>
        <v>71.220416620000009</v>
      </c>
      <c r="Z297" s="133"/>
      <c r="AA297" s="138">
        <f>SUM(AA298:AA328)</f>
        <v>0</v>
      </c>
      <c r="AR297" s="139" t="s">
        <v>79</v>
      </c>
      <c r="AT297" s="140" t="s">
        <v>70</v>
      </c>
      <c r="AU297" s="140" t="s">
        <v>79</v>
      </c>
      <c r="AY297" s="139" t="s">
        <v>126</v>
      </c>
      <c r="BK297" s="141">
        <f>SUM(BK298:BK328)</f>
        <v>0</v>
      </c>
    </row>
    <row r="298" spans="2:65" s="1" customFormat="1" ht="38.25" customHeight="1">
      <c r="B298" s="123"/>
      <c r="C298" s="143" t="s">
        <v>384</v>
      </c>
      <c r="D298" s="143" t="s">
        <v>127</v>
      </c>
      <c r="E298" s="144" t="s">
        <v>385</v>
      </c>
      <c r="F298" s="223" t="s">
        <v>386</v>
      </c>
      <c r="G298" s="223"/>
      <c r="H298" s="223"/>
      <c r="I298" s="223"/>
      <c r="J298" s="145" t="s">
        <v>140</v>
      </c>
      <c r="K298" s="146">
        <v>44</v>
      </c>
      <c r="L298" s="224">
        <v>0</v>
      </c>
      <c r="M298" s="224"/>
      <c r="N298" s="225">
        <f t="shared" ref="N298:N328" si="0">ROUND(L298*K298,2)</f>
        <v>0</v>
      </c>
      <c r="O298" s="225"/>
      <c r="P298" s="225"/>
      <c r="Q298" s="225"/>
      <c r="R298" s="124"/>
      <c r="T298" s="147" t="s">
        <v>5</v>
      </c>
      <c r="U298" s="46" t="s">
        <v>36</v>
      </c>
      <c r="V298" s="38"/>
      <c r="W298" s="148">
        <f t="shared" ref="W298:W328" si="1">V298*K298</f>
        <v>0</v>
      </c>
      <c r="X298" s="148">
        <v>1.0000000000000001E-5</v>
      </c>
      <c r="Y298" s="148">
        <f t="shared" ref="Y298:Y328" si="2">X298*K298</f>
        <v>4.4000000000000002E-4</v>
      </c>
      <c r="Z298" s="148">
        <v>0</v>
      </c>
      <c r="AA298" s="149">
        <f t="shared" ref="AA298:AA328" si="3">Z298*K298</f>
        <v>0</v>
      </c>
      <c r="AR298" s="21" t="s">
        <v>131</v>
      </c>
      <c r="AT298" s="21" t="s">
        <v>127</v>
      </c>
      <c r="AU298" s="21" t="s">
        <v>95</v>
      </c>
      <c r="AY298" s="21" t="s">
        <v>126</v>
      </c>
      <c r="BE298" s="105">
        <f t="shared" ref="BE298:BE328" si="4">IF(U298="základní",N298,0)</f>
        <v>0</v>
      </c>
      <c r="BF298" s="105">
        <f t="shared" ref="BF298:BF328" si="5">IF(U298="snížená",N298,0)</f>
        <v>0</v>
      </c>
      <c r="BG298" s="105">
        <f t="shared" ref="BG298:BG328" si="6">IF(U298="zákl. přenesená",N298,0)</f>
        <v>0</v>
      </c>
      <c r="BH298" s="105">
        <f t="shared" ref="BH298:BH328" si="7">IF(U298="sníž. přenesená",N298,0)</f>
        <v>0</v>
      </c>
      <c r="BI298" s="105">
        <f t="shared" ref="BI298:BI328" si="8">IF(U298="nulová",N298,0)</f>
        <v>0</v>
      </c>
      <c r="BJ298" s="21" t="s">
        <v>79</v>
      </c>
      <c r="BK298" s="105">
        <f t="shared" ref="BK298:BK328" si="9">ROUND(L298*K298,2)</f>
        <v>0</v>
      </c>
      <c r="BL298" s="21" t="s">
        <v>131</v>
      </c>
      <c r="BM298" s="21" t="s">
        <v>387</v>
      </c>
    </row>
    <row r="299" spans="2:65" s="1" customFormat="1" ht="25.5" customHeight="1">
      <c r="B299" s="123"/>
      <c r="C299" s="173" t="s">
        <v>388</v>
      </c>
      <c r="D299" s="173" t="s">
        <v>313</v>
      </c>
      <c r="E299" s="174" t="s">
        <v>389</v>
      </c>
      <c r="F299" s="234" t="s">
        <v>390</v>
      </c>
      <c r="G299" s="234"/>
      <c r="H299" s="234"/>
      <c r="I299" s="234"/>
      <c r="J299" s="175" t="s">
        <v>140</v>
      </c>
      <c r="K299" s="176">
        <v>44.88</v>
      </c>
      <c r="L299" s="235">
        <v>0</v>
      </c>
      <c r="M299" s="235"/>
      <c r="N299" s="236">
        <f t="shared" si="0"/>
        <v>0</v>
      </c>
      <c r="O299" s="225"/>
      <c r="P299" s="225"/>
      <c r="Q299" s="225"/>
      <c r="R299" s="124"/>
      <c r="T299" s="147" t="s">
        <v>5</v>
      </c>
      <c r="U299" s="46" t="s">
        <v>36</v>
      </c>
      <c r="V299" s="38"/>
      <c r="W299" s="148">
        <f t="shared" si="1"/>
        <v>0</v>
      </c>
      <c r="X299" s="148">
        <v>2.8999999999999998E-3</v>
      </c>
      <c r="Y299" s="148">
        <f t="shared" si="2"/>
        <v>0.13015199999999999</v>
      </c>
      <c r="Z299" s="148">
        <v>0</v>
      </c>
      <c r="AA299" s="149">
        <f t="shared" si="3"/>
        <v>0</v>
      </c>
      <c r="AR299" s="21" t="s">
        <v>178</v>
      </c>
      <c r="AT299" s="21" t="s">
        <v>313</v>
      </c>
      <c r="AU299" s="21" t="s">
        <v>95</v>
      </c>
      <c r="AY299" s="21" t="s">
        <v>126</v>
      </c>
      <c r="BE299" s="105">
        <f t="shared" si="4"/>
        <v>0</v>
      </c>
      <c r="BF299" s="105">
        <f t="shared" si="5"/>
        <v>0</v>
      </c>
      <c r="BG299" s="105">
        <f t="shared" si="6"/>
        <v>0</v>
      </c>
      <c r="BH299" s="105">
        <f t="shared" si="7"/>
        <v>0</v>
      </c>
      <c r="BI299" s="105">
        <f t="shared" si="8"/>
        <v>0</v>
      </c>
      <c r="BJ299" s="21" t="s">
        <v>79</v>
      </c>
      <c r="BK299" s="105">
        <f t="shared" si="9"/>
        <v>0</v>
      </c>
      <c r="BL299" s="21" t="s">
        <v>131</v>
      </c>
      <c r="BM299" s="21" t="s">
        <v>391</v>
      </c>
    </row>
    <row r="300" spans="2:65" s="1" customFormat="1" ht="38.25" customHeight="1">
      <c r="B300" s="123"/>
      <c r="C300" s="143" t="s">
        <v>392</v>
      </c>
      <c r="D300" s="143" t="s">
        <v>127</v>
      </c>
      <c r="E300" s="144" t="s">
        <v>393</v>
      </c>
      <c r="F300" s="223" t="s">
        <v>394</v>
      </c>
      <c r="G300" s="223"/>
      <c r="H300" s="223"/>
      <c r="I300" s="223"/>
      <c r="J300" s="145" t="s">
        <v>140</v>
      </c>
      <c r="K300" s="146">
        <v>3</v>
      </c>
      <c r="L300" s="224">
        <v>0</v>
      </c>
      <c r="M300" s="224"/>
      <c r="N300" s="225">
        <f t="shared" si="0"/>
        <v>0</v>
      </c>
      <c r="O300" s="225"/>
      <c r="P300" s="225"/>
      <c r="Q300" s="225"/>
      <c r="R300" s="124"/>
      <c r="T300" s="147" t="s">
        <v>5</v>
      </c>
      <c r="U300" s="46" t="s">
        <v>36</v>
      </c>
      <c r="V300" s="38"/>
      <c r="W300" s="148">
        <f t="shared" si="1"/>
        <v>0</v>
      </c>
      <c r="X300" s="148">
        <v>1.0000000000000001E-5</v>
      </c>
      <c r="Y300" s="148">
        <f t="shared" si="2"/>
        <v>3.0000000000000004E-5</v>
      </c>
      <c r="Z300" s="148">
        <v>0</v>
      </c>
      <c r="AA300" s="149">
        <f t="shared" si="3"/>
        <v>0</v>
      </c>
      <c r="AR300" s="21" t="s">
        <v>131</v>
      </c>
      <c r="AT300" s="21" t="s">
        <v>127</v>
      </c>
      <c r="AU300" s="21" t="s">
        <v>95</v>
      </c>
      <c r="AY300" s="21" t="s">
        <v>126</v>
      </c>
      <c r="BE300" s="105">
        <f t="shared" si="4"/>
        <v>0</v>
      </c>
      <c r="BF300" s="105">
        <f t="shared" si="5"/>
        <v>0</v>
      </c>
      <c r="BG300" s="105">
        <f t="shared" si="6"/>
        <v>0</v>
      </c>
      <c r="BH300" s="105">
        <f t="shared" si="7"/>
        <v>0</v>
      </c>
      <c r="BI300" s="105">
        <f t="shared" si="8"/>
        <v>0</v>
      </c>
      <c r="BJ300" s="21" t="s">
        <v>79</v>
      </c>
      <c r="BK300" s="105">
        <f t="shared" si="9"/>
        <v>0</v>
      </c>
      <c r="BL300" s="21" t="s">
        <v>131</v>
      </c>
      <c r="BM300" s="21" t="s">
        <v>395</v>
      </c>
    </row>
    <row r="301" spans="2:65" s="1" customFormat="1" ht="25.5" customHeight="1">
      <c r="B301" s="123"/>
      <c r="C301" s="173" t="s">
        <v>396</v>
      </c>
      <c r="D301" s="173" t="s">
        <v>313</v>
      </c>
      <c r="E301" s="174" t="s">
        <v>397</v>
      </c>
      <c r="F301" s="234" t="s">
        <v>398</v>
      </c>
      <c r="G301" s="234"/>
      <c r="H301" s="234"/>
      <c r="I301" s="234"/>
      <c r="J301" s="175" t="s">
        <v>140</v>
      </c>
      <c r="K301" s="176">
        <v>3.06</v>
      </c>
      <c r="L301" s="235">
        <v>0</v>
      </c>
      <c r="M301" s="235"/>
      <c r="N301" s="236">
        <f t="shared" si="0"/>
        <v>0</v>
      </c>
      <c r="O301" s="225"/>
      <c r="P301" s="225"/>
      <c r="Q301" s="225"/>
      <c r="R301" s="124"/>
      <c r="T301" s="147" t="s">
        <v>5</v>
      </c>
      <c r="U301" s="46" t="s">
        <v>36</v>
      </c>
      <c r="V301" s="38"/>
      <c r="W301" s="148">
        <f t="shared" si="1"/>
        <v>0</v>
      </c>
      <c r="X301" s="148">
        <v>4.5999999999999999E-3</v>
      </c>
      <c r="Y301" s="148">
        <f t="shared" si="2"/>
        <v>1.4076E-2</v>
      </c>
      <c r="Z301" s="148">
        <v>0</v>
      </c>
      <c r="AA301" s="149">
        <f t="shared" si="3"/>
        <v>0</v>
      </c>
      <c r="AR301" s="21" t="s">
        <v>178</v>
      </c>
      <c r="AT301" s="21" t="s">
        <v>313</v>
      </c>
      <c r="AU301" s="21" t="s">
        <v>95</v>
      </c>
      <c r="AY301" s="21" t="s">
        <v>126</v>
      </c>
      <c r="BE301" s="105">
        <f t="shared" si="4"/>
        <v>0</v>
      </c>
      <c r="BF301" s="105">
        <f t="shared" si="5"/>
        <v>0</v>
      </c>
      <c r="BG301" s="105">
        <f t="shared" si="6"/>
        <v>0</v>
      </c>
      <c r="BH301" s="105">
        <f t="shared" si="7"/>
        <v>0</v>
      </c>
      <c r="BI301" s="105">
        <f t="shared" si="8"/>
        <v>0</v>
      </c>
      <c r="BJ301" s="21" t="s">
        <v>79</v>
      </c>
      <c r="BK301" s="105">
        <f t="shared" si="9"/>
        <v>0</v>
      </c>
      <c r="BL301" s="21" t="s">
        <v>131</v>
      </c>
      <c r="BM301" s="21" t="s">
        <v>399</v>
      </c>
    </row>
    <row r="302" spans="2:65" s="1" customFormat="1" ht="38.25" customHeight="1">
      <c r="B302" s="123"/>
      <c r="C302" s="143" t="s">
        <v>400</v>
      </c>
      <c r="D302" s="143" t="s">
        <v>127</v>
      </c>
      <c r="E302" s="144" t="s">
        <v>401</v>
      </c>
      <c r="F302" s="223" t="s">
        <v>402</v>
      </c>
      <c r="G302" s="223"/>
      <c r="H302" s="223"/>
      <c r="I302" s="223"/>
      <c r="J302" s="145" t="s">
        <v>140</v>
      </c>
      <c r="K302" s="146">
        <v>60.3</v>
      </c>
      <c r="L302" s="224">
        <v>0</v>
      </c>
      <c r="M302" s="224"/>
      <c r="N302" s="225">
        <f t="shared" si="0"/>
        <v>0</v>
      </c>
      <c r="O302" s="225"/>
      <c r="P302" s="225"/>
      <c r="Q302" s="225"/>
      <c r="R302" s="124"/>
      <c r="T302" s="147" t="s">
        <v>5</v>
      </c>
      <c r="U302" s="46" t="s">
        <v>36</v>
      </c>
      <c r="V302" s="38"/>
      <c r="W302" s="148">
        <f t="shared" si="1"/>
        <v>0</v>
      </c>
      <c r="X302" s="148">
        <v>2.0000000000000002E-5</v>
      </c>
      <c r="Y302" s="148">
        <f t="shared" si="2"/>
        <v>1.206E-3</v>
      </c>
      <c r="Z302" s="148">
        <v>0</v>
      </c>
      <c r="AA302" s="149">
        <f t="shared" si="3"/>
        <v>0</v>
      </c>
      <c r="AR302" s="21" t="s">
        <v>131</v>
      </c>
      <c r="AT302" s="21" t="s">
        <v>127</v>
      </c>
      <c r="AU302" s="21" t="s">
        <v>95</v>
      </c>
      <c r="AY302" s="21" t="s">
        <v>126</v>
      </c>
      <c r="BE302" s="105">
        <f t="shared" si="4"/>
        <v>0</v>
      </c>
      <c r="BF302" s="105">
        <f t="shared" si="5"/>
        <v>0</v>
      </c>
      <c r="BG302" s="105">
        <f t="shared" si="6"/>
        <v>0</v>
      </c>
      <c r="BH302" s="105">
        <f t="shared" si="7"/>
        <v>0</v>
      </c>
      <c r="BI302" s="105">
        <f t="shared" si="8"/>
        <v>0</v>
      </c>
      <c r="BJ302" s="21" t="s">
        <v>79</v>
      </c>
      <c r="BK302" s="105">
        <f t="shared" si="9"/>
        <v>0</v>
      </c>
      <c r="BL302" s="21" t="s">
        <v>131</v>
      </c>
      <c r="BM302" s="21" t="s">
        <v>403</v>
      </c>
    </row>
    <row r="303" spans="2:65" s="1" customFormat="1" ht="25.5" customHeight="1">
      <c r="B303" s="123"/>
      <c r="C303" s="173" t="s">
        <v>404</v>
      </c>
      <c r="D303" s="173" t="s">
        <v>313</v>
      </c>
      <c r="E303" s="174" t="s">
        <v>405</v>
      </c>
      <c r="F303" s="234" t="s">
        <v>406</v>
      </c>
      <c r="G303" s="234"/>
      <c r="H303" s="234"/>
      <c r="I303" s="234"/>
      <c r="J303" s="175" t="s">
        <v>140</v>
      </c>
      <c r="K303" s="176">
        <v>61.506</v>
      </c>
      <c r="L303" s="235">
        <v>0</v>
      </c>
      <c r="M303" s="235"/>
      <c r="N303" s="236">
        <f t="shared" si="0"/>
        <v>0</v>
      </c>
      <c r="O303" s="225"/>
      <c r="P303" s="225"/>
      <c r="Q303" s="225"/>
      <c r="R303" s="124"/>
      <c r="T303" s="147" t="s">
        <v>5</v>
      </c>
      <c r="U303" s="46" t="s">
        <v>36</v>
      </c>
      <c r="V303" s="38"/>
      <c r="W303" s="148">
        <f t="shared" si="1"/>
        <v>0</v>
      </c>
      <c r="X303" s="148">
        <v>7.3099999999999997E-3</v>
      </c>
      <c r="Y303" s="148">
        <f t="shared" si="2"/>
        <v>0.44960886</v>
      </c>
      <c r="Z303" s="148">
        <v>0</v>
      </c>
      <c r="AA303" s="149">
        <f t="shared" si="3"/>
        <v>0</v>
      </c>
      <c r="AR303" s="21" t="s">
        <v>178</v>
      </c>
      <c r="AT303" s="21" t="s">
        <v>313</v>
      </c>
      <c r="AU303" s="21" t="s">
        <v>95</v>
      </c>
      <c r="AY303" s="21" t="s">
        <v>126</v>
      </c>
      <c r="BE303" s="105">
        <f t="shared" si="4"/>
        <v>0</v>
      </c>
      <c r="BF303" s="105">
        <f t="shared" si="5"/>
        <v>0</v>
      </c>
      <c r="BG303" s="105">
        <f t="shared" si="6"/>
        <v>0</v>
      </c>
      <c r="BH303" s="105">
        <f t="shared" si="7"/>
        <v>0</v>
      </c>
      <c r="BI303" s="105">
        <f t="shared" si="8"/>
        <v>0</v>
      </c>
      <c r="BJ303" s="21" t="s">
        <v>79</v>
      </c>
      <c r="BK303" s="105">
        <f t="shared" si="9"/>
        <v>0</v>
      </c>
      <c r="BL303" s="21" t="s">
        <v>131</v>
      </c>
      <c r="BM303" s="21" t="s">
        <v>407</v>
      </c>
    </row>
    <row r="304" spans="2:65" s="1" customFormat="1" ht="38.25" customHeight="1">
      <c r="B304" s="123"/>
      <c r="C304" s="143" t="s">
        <v>408</v>
      </c>
      <c r="D304" s="143" t="s">
        <v>127</v>
      </c>
      <c r="E304" s="144" t="s">
        <v>409</v>
      </c>
      <c r="F304" s="223" t="s">
        <v>410</v>
      </c>
      <c r="G304" s="223"/>
      <c r="H304" s="223"/>
      <c r="I304" s="223"/>
      <c r="J304" s="145" t="s">
        <v>140</v>
      </c>
      <c r="K304" s="146">
        <v>321.39999999999998</v>
      </c>
      <c r="L304" s="224">
        <v>0</v>
      </c>
      <c r="M304" s="224"/>
      <c r="N304" s="225">
        <f t="shared" si="0"/>
        <v>0</v>
      </c>
      <c r="O304" s="225"/>
      <c r="P304" s="225"/>
      <c r="Q304" s="225"/>
      <c r="R304" s="124"/>
      <c r="T304" s="147" t="s">
        <v>5</v>
      </c>
      <c r="U304" s="46" t="s">
        <v>36</v>
      </c>
      <c r="V304" s="38"/>
      <c r="W304" s="148">
        <f t="shared" si="1"/>
        <v>0</v>
      </c>
      <c r="X304" s="148">
        <v>2.0000000000000002E-5</v>
      </c>
      <c r="Y304" s="148">
        <f t="shared" si="2"/>
        <v>6.4279999999999997E-3</v>
      </c>
      <c r="Z304" s="148">
        <v>0</v>
      </c>
      <c r="AA304" s="149">
        <f t="shared" si="3"/>
        <v>0</v>
      </c>
      <c r="AR304" s="21" t="s">
        <v>131</v>
      </c>
      <c r="AT304" s="21" t="s">
        <v>127</v>
      </c>
      <c r="AU304" s="21" t="s">
        <v>95</v>
      </c>
      <c r="AY304" s="21" t="s">
        <v>126</v>
      </c>
      <c r="BE304" s="105">
        <f t="shared" si="4"/>
        <v>0</v>
      </c>
      <c r="BF304" s="105">
        <f t="shared" si="5"/>
        <v>0</v>
      </c>
      <c r="BG304" s="105">
        <f t="shared" si="6"/>
        <v>0</v>
      </c>
      <c r="BH304" s="105">
        <f t="shared" si="7"/>
        <v>0</v>
      </c>
      <c r="BI304" s="105">
        <f t="shared" si="8"/>
        <v>0</v>
      </c>
      <c r="BJ304" s="21" t="s">
        <v>79</v>
      </c>
      <c r="BK304" s="105">
        <f t="shared" si="9"/>
        <v>0</v>
      </c>
      <c r="BL304" s="21" t="s">
        <v>131</v>
      </c>
      <c r="BM304" s="21" t="s">
        <v>411</v>
      </c>
    </row>
    <row r="305" spans="2:65" s="1" customFormat="1" ht="25.5" customHeight="1">
      <c r="B305" s="123"/>
      <c r="C305" s="173" t="s">
        <v>412</v>
      </c>
      <c r="D305" s="173" t="s">
        <v>313</v>
      </c>
      <c r="E305" s="174" t="s">
        <v>413</v>
      </c>
      <c r="F305" s="234" t="s">
        <v>414</v>
      </c>
      <c r="G305" s="234"/>
      <c r="H305" s="234"/>
      <c r="I305" s="234"/>
      <c r="J305" s="175" t="s">
        <v>140</v>
      </c>
      <c r="K305" s="176">
        <v>327.82799999999997</v>
      </c>
      <c r="L305" s="235">
        <v>0</v>
      </c>
      <c r="M305" s="235"/>
      <c r="N305" s="236">
        <f t="shared" si="0"/>
        <v>0</v>
      </c>
      <c r="O305" s="225"/>
      <c r="P305" s="225"/>
      <c r="Q305" s="225"/>
      <c r="R305" s="124"/>
      <c r="T305" s="147" t="s">
        <v>5</v>
      </c>
      <c r="U305" s="46" t="s">
        <v>36</v>
      </c>
      <c r="V305" s="38"/>
      <c r="W305" s="148">
        <f t="shared" si="1"/>
        <v>0</v>
      </c>
      <c r="X305" s="148">
        <v>1.142E-2</v>
      </c>
      <c r="Y305" s="148">
        <f t="shared" si="2"/>
        <v>3.7437957599999994</v>
      </c>
      <c r="Z305" s="148">
        <v>0</v>
      </c>
      <c r="AA305" s="149">
        <f t="shared" si="3"/>
        <v>0</v>
      </c>
      <c r="AR305" s="21" t="s">
        <v>178</v>
      </c>
      <c r="AT305" s="21" t="s">
        <v>313</v>
      </c>
      <c r="AU305" s="21" t="s">
        <v>95</v>
      </c>
      <c r="AY305" s="21" t="s">
        <v>126</v>
      </c>
      <c r="BE305" s="105">
        <f t="shared" si="4"/>
        <v>0</v>
      </c>
      <c r="BF305" s="105">
        <f t="shared" si="5"/>
        <v>0</v>
      </c>
      <c r="BG305" s="105">
        <f t="shared" si="6"/>
        <v>0</v>
      </c>
      <c r="BH305" s="105">
        <f t="shared" si="7"/>
        <v>0</v>
      </c>
      <c r="BI305" s="105">
        <f t="shared" si="8"/>
        <v>0</v>
      </c>
      <c r="BJ305" s="21" t="s">
        <v>79</v>
      </c>
      <c r="BK305" s="105">
        <f t="shared" si="9"/>
        <v>0</v>
      </c>
      <c r="BL305" s="21" t="s">
        <v>131</v>
      </c>
      <c r="BM305" s="21" t="s">
        <v>415</v>
      </c>
    </row>
    <row r="306" spans="2:65" s="1" customFormat="1" ht="25.5" customHeight="1">
      <c r="B306" s="123"/>
      <c r="C306" s="143" t="s">
        <v>416</v>
      </c>
      <c r="D306" s="143" t="s">
        <v>127</v>
      </c>
      <c r="E306" s="144" t="s">
        <v>417</v>
      </c>
      <c r="F306" s="223" t="s">
        <v>418</v>
      </c>
      <c r="G306" s="223"/>
      <c r="H306" s="223"/>
      <c r="I306" s="223"/>
      <c r="J306" s="145" t="s">
        <v>419</v>
      </c>
      <c r="K306" s="146">
        <v>6</v>
      </c>
      <c r="L306" s="224">
        <v>0</v>
      </c>
      <c r="M306" s="224"/>
      <c r="N306" s="225">
        <f t="shared" si="0"/>
        <v>0</v>
      </c>
      <c r="O306" s="225"/>
      <c r="P306" s="225"/>
      <c r="Q306" s="225"/>
      <c r="R306" s="124"/>
      <c r="T306" s="147" t="s">
        <v>5</v>
      </c>
      <c r="U306" s="46" t="s">
        <v>36</v>
      </c>
      <c r="V306" s="38"/>
      <c r="W306" s="148">
        <f t="shared" si="1"/>
        <v>0</v>
      </c>
      <c r="X306" s="148">
        <v>0</v>
      </c>
      <c r="Y306" s="148">
        <f t="shared" si="2"/>
        <v>0</v>
      </c>
      <c r="Z306" s="148">
        <v>0</v>
      </c>
      <c r="AA306" s="149">
        <f t="shared" si="3"/>
        <v>0</v>
      </c>
      <c r="AR306" s="21" t="s">
        <v>131</v>
      </c>
      <c r="AT306" s="21" t="s">
        <v>127</v>
      </c>
      <c r="AU306" s="21" t="s">
        <v>95</v>
      </c>
      <c r="AY306" s="21" t="s">
        <v>126</v>
      </c>
      <c r="BE306" s="105">
        <f t="shared" si="4"/>
        <v>0</v>
      </c>
      <c r="BF306" s="105">
        <f t="shared" si="5"/>
        <v>0</v>
      </c>
      <c r="BG306" s="105">
        <f t="shared" si="6"/>
        <v>0</v>
      </c>
      <c r="BH306" s="105">
        <f t="shared" si="7"/>
        <v>0</v>
      </c>
      <c r="BI306" s="105">
        <f t="shared" si="8"/>
        <v>0</v>
      </c>
      <c r="BJ306" s="21" t="s">
        <v>79</v>
      </c>
      <c r="BK306" s="105">
        <f t="shared" si="9"/>
        <v>0</v>
      </c>
      <c r="BL306" s="21" t="s">
        <v>131</v>
      </c>
      <c r="BM306" s="21" t="s">
        <v>420</v>
      </c>
    </row>
    <row r="307" spans="2:65" s="1" customFormat="1" ht="25.5" customHeight="1">
      <c r="B307" s="123"/>
      <c r="C307" s="173" t="s">
        <v>421</v>
      </c>
      <c r="D307" s="173" t="s">
        <v>313</v>
      </c>
      <c r="E307" s="174" t="s">
        <v>422</v>
      </c>
      <c r="F307" s="234" t="s">
        <v>423</v>
      </c>
      <c r="G307" s="234"/>
      <c r="H307" s="234"/>
      <c r="I307" s="234"/>
      <c r="J307" s="175" t="s">
        <v>419</v>
      </c>
      <c r="K307" s="176">
        <v>6</v>
      </c>
      <c r="L307" s="235">
        <v>0</v>
      </c>
      <c r="M307" s="235"/>
      <c r="N307" s="236">
        <f t="shared" si="0"/>
        <v>0</v>
      </c>
      <c r="O307" s="225"/>
      <c r="P307" s="225"/>
      <c r="Q307" s="225"/>
      <c r="R307" s="124"/>
      <c r="T307" s="147" t="s">
        <v>5</v>
      </c>
      <c r="U307" s="46" t="s">
        <v>36</v>
      </c>
      <c r="V307" s="38"/>
      <c r="W307" s="148">
        <f t="shared" si="1"/>
        <v>0</v>
      </c>
      <c r="X307" s="148">
        <v>8.8000000000000005E-3</v>
      </c>
      <c r="Y307" s="148">
        <f t="shared" si="2"/>
        <v>5.28E-2</v>
      </c>
      <c r="Z307" s="148">
        <v>0</v>
      </c>
      <c r="AA307" s="149">
        <f t="shared" si="3"/>
        <v>0</v>
      </c>
      <c r="AR307" s="21" t="s">
        <v>178</v>
      </c>
      <c r="AT307" s="21" t="s">
        <v>313</v>
      </c>
      <c r="AU307" s="21" t="s">
        <v>95</v>
      </c>
      <c r="AY307" s="21" t="s">
        <v>126</v>
      </c>
      <c r="BE307" s="105">
        <f t="shared" si="4"/>
        <v>0</v>
      </c>
      <c r="BF307" s="105">
        <f t="shared" si="5"/>
        <v>0</v>
      </c>
      <c r="BG307" s="105">
        <f t="shared" si="6"/>
        <v>0</v>
      </c>
      <c r="BH307" s="105">
        <f t="shared" si="7"/>
        <v>0</v>
      </c>
      <c r="BI307" s="105">
        <f t="shared" si="8"/>
        <v>0</v>
      </c>
      <c r="BJ307" s="21" t="s">
        <v>79</v>
      </c>
      <c r="BK307" s="105">
        <f t="shared" si="9"/>
        <v>0</v>
      </c>
      <c r="BL307" s="21" t="s">
        <v>131</v>
      </c>
      <c r="BM307" s="21" t="s">
        <v>424</v>
      </c>
    </row>
    <row r="308" spans="2:65" s="1" customFormat="1" ht="25.5" customHeight="1">
      <c r="B308" s="123"/>
      <c r="C308" s="143" t="s">
        <v>425</v>
      </c>
      <c r="D308" s="143" t="s">
        <v>127</v>
      </c>
      <c r="E308" s="144" t="s">
        <v>426</v>
      </c>
      <c r="F308" s="223" t="s">
        <v>427</v>
      </c>
      <c r="G308" s="223"/>
      <c r="H308" s="223"/>
      <c r="I308" s="223"/>
      <c r="J308" s="145" t="s">
        <v>428</v>
      </c>
      <c r="K308" s="146">
        <v>3</v>
      </c>
      <c r="L308" s="224">
        <v>0</v>
      </c>
      <c r="M308" s="224"/>
      <c r="N308" s="225">
        <f t="shared" si="0"/>
        <v>0</v>
      </c>
      <c r="O308" s="225"/>
      <c r="P308" s="225"/>
      <c r="Q308" s="225"/>
      <c r="R308" s="124"/>
      <c r="T308" s="147" t="s">
        <v>5</v>
      </c>
      <c r="U308" s="46" t="s">
        <v>36</v>
      </c>
      <c r="V308" s="38"/>
      <c r="W308" s="148">
        <f t="shared" si="1"/>
        <v>0</v>
      </c>
      <c r="X308" s="148">
        <v>3.1E-4</v>
      </c>
      <c r="Y308" s="148">
        <f t="shared" si="2"/>
        <v>9.3000000000000005E-4</v>
      </c>
      <c r="Z308" s="148">
        <v>0</v>
      </c>
      <c r="AA308" s="149">
        <f t="shared" si="3"/>
        <v>0</v>
      </c>
      <c r="AR308" s="21" t="s">
        <v>131</v>
      </c>
      <c r="AT308" s="21" t="s">
        <v>127</v>
      </c>
      <c r="AU308" s="21" t="s">
        <v>95</v>
      </c>
      <c r="AY308" s="21" t="s">
        <v>126</v>
      </c>
      <c r="BE308" s="105">
        <f t="shared" si="4"/>
        <v>0</v>
      </c>
      <c r="BF308" s="105">
        <f t="shared" si="5"/>
        <v>0</v>
      </c>
      <c r="BG308" s="105">
        <f t="shared" si="6"/>
        <v>0</v>
      </c>
      <c r="BH308" s="105">
        <f t="shared" si="7"/>
        <v>0</v>
      </c>
      <c r="BI308" s="105">
        <f t="shared" si="8"/>
        <v>0</v>
      </c>
      <c r="BJ308" s="21" t="s">
        <v>79</v>
      </c>
      <c r="BK308" s="105">
        <f t="shared" si="9"/>
        <v>0</v>
      </c>
      <c r="BL308" s="21" t="s">
        <v>131</v>
      </c>
      <c r="BM308" s="21" t="s">
        <v>429</v>
      </c>
    </row>
    <row r="309" spans="2:65" s="1" customFormat="1" ht="25.5" customHeight="1">
      <c r="B309" s="123"/>
      <c r="C309" s="143" t="s">
        <v>430</v>
      </c>
      <c r="D309" s="143" t="s">
        <v>127</v>
      </c>
      <c r="E309" s="144" t="s">
        <v>431</v>
      </c>
      <c r="F309" s="223" t="s">
        <v>432</v>
      </c>
      <c r="G309" s="223"/>
      <c r="H309" s="223"/>
      <c r="I309" s="223"/>
      <c r="J309" s="145" t="s">
        <v>428</v>
      </c>
      <c r="K309" s="146">
        <v>11</v>
      </c>
      <c r="L309" s="224">
        <v>0</v>
      </c>
      <c r="M309" s="224"/>
      <c r="N309" s="225">
        <f t="shared" si="0"/>
        <v>0</v>
      </c>
      <c r="O309" s="225"/>
      <c r="P309" s="225"/>
      <c r="Q309" s="225"/>
      <c r="R309" s="124"/>
      <c r="T309" s="147" t="s">
        <v>5</v>
      </c>
      <c r="U309" s="46" t="s">
        <v>36</v>
      </c>
      <c r="V309" s="38"/>
      <c r="W309" s="148">
        <f t="shared" si="1"/>
        <v>0</v>
      </c>
      <c r="X309" s="148">
        <v>3.1E-4</v>
      </c>
      <c r="Y309" s="148">
        <f t="shared" si="2"/>
        <v>3.4099999999999998E-3</v>
      </c>
      <c r="Z309" s="148">
        <v>0</v>
      </c>
      <c r="AA309" s="149">
        <f t="shared" si="3"/>
        <v>0</v>
      </c>
      <c r="AR309" s="21" t="s">
        <v>131</v>
      </c>
      <c r="AT309" s="21" t="s">
        <v>127</v>
      </c>
      <c r="AU309" s="21" t="s">
        <v>95</v>
      </c>
      <c r="AY309" s="21" t="s">
        <v>126</v>
      </c>
      <c r="BE309" s="105">
        <f t="shared" si="4"/>
        <v>0</v>
      </c>
      <c r="BF309" s="105">
        <f t="shared" si="5"/>
        <v>0</v>
      </c>
      <c r="BG309" s="105">
        <f t="shared" si="6"/>
        <v>0</v>
      </c>
      <c r="BH309" s="105">
        <f t="shared" si="7"/>
        <v>0</v>
      </c>
      <c r="BI309" s="105">
        <f t="shared" si="8"/>
        <v>0</v>
      </c>
      <c r="BJ309" s="21" t="s">
        <v>79</v>
      </c>
      <c r="BK309" s="105">
        <f t="shared" si="9"/>
        <v>0</v>
      </c>
      <c r="BL309" s="21" t="s">
        <v>131</v>
      </c>
      <c r="BM309" s="21" t="s">
        <v>433</v>
      </c>
    </row>
    <row r="310" spans="2:65" s="1" customFormat="1" ht="38.25" customHeight="1">
      <c r="B310" s="123"/>
      <c r="C310" s="143" t="s">
        <v>434</v>
      </c>
      <c r="D310" s="143" t="s">
        <v>127</v>
      </c>
      <c r="E310" s="144" t="s">
        <v>435</v>
      </c>
      <c r="F310" s="223" t="s">
        <v>436</v>
      </c>
      <c r="G310" s="223"/>
      <c r="H310" s="223"/>
      <c r="I310" s="223"/>
      <c r="J310" s="145" t="s">
        <v>419</v>
      </c>
      <c r="K310" s="146">
        <v>11</v>
      </c>
      <c r="L310" s="224">
        <v>0</v>
      </c>
      <c r="M310" s="224"/>
      <c r="N310" s="225">
        <f t="shared" si="0"/>
        <v>0</v>
      </c>
      <c r="O310" s="225"/>
      <c r="P310" s="225"/>
      <c r="Q310" s="225"/>
      <c r="R310" s="124"/>
      <c r="T310" s="147" t="s">
        <v>5</v>
      </c>
      <c r="U310" s="46" t="s">
        <v>36</v>
      </c>
      <c r="V310" s="38"/>
      <c r="W310" s="148">
        <f t="shared" si="1"/>
        <v>0</v>
      </c>
      <c r="X310" s="148">
        <v>2.1167600000000002</v>
      </c>
      <c r="Y310" s="148">
        <f t="shared" si="2"/>
        <v>23.284360000000003</v>
      </c>
      <c r="Z310" s="148">
        <v>0</v>
      </c>
      <c r="AA310" s="149">
        <f t="shared" si="3"/>
        <v>0</v>
      </c>
      <c r="AR310" s="21" t="s">
        <v>131</v>
      </c>
      <c r="AT310" s="21" t="s">
        <v>127</v>
      </c>
      <c r="AU310" s="21" t="s">
        <v>95</v>
      </c>
      <c r="AY310" s="21" t="s">
        <v>126</v>
      </c>
      <c r="BE310" s="105">
        <f t="shared" si="4"/>
        <v>0</v>
      </c>
      <c r="BF310" s="105">
        <f t="shared" si="5"/>
        <v>0</v>
      </c>
      <c r="BG310" s="105">
        <f t="shared" si="6"/>
        <v>0</v>
      </c>
      <c r="BH310" s="105">
        <f t="shared" si="7"/>
        <v>0</v>
      </c>
      <c r="BI310" s="105">
        <f t="shared" si="8"/>
        <v>0</v>
      </c>
      <c r="BJ310" s="21" t="s">
        <v>79</v>
      </c>
      <c r="BK310" s="105">
        <f t="shared" si="9"/>
        <v>0</v>
      </c>
      <c r="BL310" s="21" t="s">
        <v>131</v>
      </c>
      <c r="BM310" s="21" t="s">
        <v>437</v>
      </c>
    </row>
    <row r="311" spans="2:65" s="1" customFormat="1" ht="38.25" customHeight="1">
      <c r="B311" s="123"/>
      <c r="C311" s="143" t="s">
        <v>438</v>
      </c>
      <c r="D311" s="143" t="s">
        <v>127</v>
      </c>
      <c r="E311" s="144" t="s">
        <v>439</v>
      </c>
      <c r="F311" s="223" t="s">
        <v>440</v>
      </c>
      <c r="G311" s="223"/>
      <c r="H311" s="223"/>
      <c r="I311" s="223"/>
      <c r="J311" s="145" t="s">
        <v>419</v>
      </c>
      <c r="K311" s="146">
        <v>1</v>
      </c>
      <c r="L311" s="224">
        <v>0</v>
      </c>
      <c r="M311" s="224"/>
      <c r="N311" s="225">
        <f t="shared" si="0"/>
        <v>0</v>
      </c>
      <c r="O311" s="225"/>
      <c r="P311" s="225"/>
      <c r="Q311" s="225"/>
      <c r="R311" s="124"/>
      <c r="T311" s="147" t="s">
        <v>5</v>
      </c>
      <c r="U311" s="46" t="s">
        <v>36</v>
      </c>
      <c r="V311" s="38"/>
      <c r="W311" s="148">
        <f t="shared" si="1"/>
        <v>0</v>
      </c>
      <c r="X311" s="148">
        <v>2.1167600000000002</v>
      </c>
      <c r="Y311" s="148">
        <f t="shared" si="2"/>
        <v>2.1167600000000002</v>
      </c>
      <c r="Z311" s="148">
        <v>0</v>
      </c>
      <c r="AA311" s="149">
        <f t="shared" si="3"/>
        <v>0</v>
      </c>
      <c r="AR311" s="21" t="s">
        <v>131</v>
      </c>
      <c r="AT311" s="21" t="s">
        <v>127</v>
      </c>
      <c r="AU311" s="21" t="s">
        <v>95</v>
      </c>
      <c r="AY311" s="21" t="s">
        <v>126</v>
      </c>
      <c r="BE311" s="105">
        <f t="shared" si="4"/>
        <v>0</v>
      </c>
      <c r="BF311" s="105">
        <f t="shared" si="5"/>
        <v>0</v>
      </c>
      <c r="BG311" s="105">
        <f t="shared" si="6"/>
        <v>0</v>
      </c>
      <c r="BH311" s="105">
        <f t="shared" si="7"/>
        <v>0</v>
      </c>
      <c r="BI311" s="105">
        <f t="shared" si="8"/>
        <v>0</v>
      </c>
      <c r="BJ311" s="21" t="s">
        <v>79</v>
      </c>
      <c r="BK311" s="105">
        <f t="shared" si="9"/>
        <v>0</v>
      </c>
      <c r="BL311" s="21" t="s">
        <v>131</v>
      </c>
      <c r="BM311" s="21" t="s">
        <v>441</v>
      </c>
    </row>
    <row r="312" spans="2:65" s="1" customFormat="1" ht="25.5" customHeight="1">
      <c r="B312" s="123"/>
      <c r="C312" s="173" t="s">
        <v>442</v>
      </c>
      <c r="D312" s="173" t="s">
        <v>313</v>
      </c>
      <c r="E312" s="174" t="s">
        <v>443</v>
      </c>
      <c r="F312" s="234" t="s">
        <v>444</v>
      </c>
      <c r="G312" s="234"/>
      <c r="H312" s="234"/>
      <c r="I312" s="234"/>
      <c r="J312" s="175" t="s">
        <v>419</v>
      </c>
      <c r="K312" s="176">
        <v>2</v>
      </c>
      <c r="L312" s="235">
        <v>0</v>
      </c>
      <c r="M312" s="235"/>
      <c r="N312" s="236">
        <f t="shared" si="0"/>
        <v>0</v>
      </c>
      <c r="O312" s="225"/>
      <c r="P312" s="225"/>
      <c r="Q312" s="225"/>
      <c r="R312" s="124"/>
      <c r="T312" s="147" t="s">
        <v>5</v>
      </c>
      <c r="U312" s="46" t="s">
        <v>36</v>
      </c>
      <c r="V312" s="38"/>
      <c r="W312" s="148">
        <f t="shared" si="1"/>
        <v>0</v>
      </c>
      <c r="X312" s="148">
        <v>1.0129999999999999</v>
      </c>
      <c r="Y312" s="148">
        <f t="shared" si="2"/>
        <v>2.0259999999999998</v>
      </c>
      <c r="Z312" s="148">
        <v>0</v>
      </c>
      <c r="AA312" s="149">
        <f t="shared" si="3"/>
        <v>0</v>
      </c>
      <c r="AR312" s="21" t="s">
        <v>178</v>
      </c>
      <c r="AT312" s="21" t="s">
        <v>313</v>
      </c>
      <c r="AU312" s="21" t="s">
        <v>95</v>
      </c>
      <c r="AY312" s="21" t="s">
        <v>126</v>
      </c>
      <c r="BE312" s="105">
        <f t="shared" si="4"/>
        <v>0</v>
      </c>
      <c r="BF312" s="105">
        <f t="shared" si="5"/>
        <v>0</v>
      </c>
      <c r="BG312" s="105">
        <f t="shared" si="6"/>
        <v>0</v>
      </c>
      <c r="BH312" s="105">
        <f t="shared" si="7"/>
        <v>0</v>
      </c>
      <c r="BI312" s="105">
        <f t="shared" si="8"/>
        <v>0</v>
      </c>
      <c r="BJ312" s="21" t="s">
        <v>79</v>
      </c>
      <c r="BK312" s="105">
        <f t="shared" si="9"/>
        <v>0</v>
      </c>
      <c r="BL312" s="21" t="s">
        <v>131</v>
      </c>
      <c r="BM312" s="21" t="s">
        <v>445</v>
      </c>
    </row>
    <row r="313" spans="2:65" s="1" customFormat="1" ht="25.5" customHeight="1">
      <c r="B313" s="123"/>
      <c r="C313" s="173" t="s">
        <v>446</v>
      </c>
      <c r="D313" s="173" t="s">
        <v>313</v>
      </c>
      <c r="E313" s="174" t="s">
        <v>447</v>
      </c>
      <c r="F313" s="234" t="s">
        <v>448</v>
      </c>
      <c r="G313" s="234"/>
      <c r="H313" s="234"/>
      <c r="I313" s="234"/>
      <c r="J313" s="175" t="s">
        <v>419</v>
      </c>
      <c r="K313" s="176">
        <v>8</v>
      </c>
      <c r="L313" s="235">
        <v>0</v>
      </c>
      <c r="M313" s="235"/>
      <c r="N313" s="236">
        <f t="shared" si="0"/>
        <v>0</v>
      </c>
      <c r="O313" s="225"/>
      <c r="P313" s="225"/>
      <c r="Q313" s="225"/>
      <c r="R313" s="124"/>
      <c r="T313" s="147" t="s">
        <v>5</v>
      </c>
      <c r="U313" s="46" t="s">
        <v>36</v>
      </c>
      <c r="V313" s="38"/>
      <c r="W313" s="148">
        <f t="shared" si="1"/>
        <v>0</v>
      </c>
      <c r="X313" s="148">
        <v>0.50600000000000001</v>
      </c>
      <c r="Y313" s="148">
        <f t="shared" si="2"/>
        <v>4.048</v>
      </c>
      <c r="Z313" s="148">
        <v>0</v>
      </c>
      <c r="AA313" s="149">
        <f t="shared" si="3"/>
        <v>0</v>
      </c>
      <c r="AR313" s="21" t="s">
        <v>178</v>
      </c>
      <c r="AT313" s="21" t="s">
        <v>313</v>
      </c>
      <c r="AU313" s="21" t="s">
        <v>95</v>
      </c>
      <c r="AY313" s="21" t="s">
        <v>126</v>
      </c>
      <c r="BE313" s="105">
        <f t="shared" si="4"/>
        <v>0</v>
      </c>
      <c r="BF313" s="105">
        <f t="shared" si="5"/>
        <v>0</v>
      </c>
      <c r="BG313" s="105">
        <f t="shared" si="6"/>
        <v>0</v>
      </c>
      <c r="BH313" s="105">
        <f t="shared" si="7"/>
        <v>0</v>
      </c>
      <c r="BI313" s="105">
        <f t="shared" si="8"/>
        <v>0</v>
      </c>
      <c r="BJ313" s="21" t="s">
        <v>79</v>
      </c>
      <c r="BK313" s="105">
        <f t="shared" si="9"/>
        <v>0</v>
      </c>
      <c r="BL313" s="21" t="s">
        <v>131</v>
      </c>
      <c r="BM313" s="21" t="s">
        <v>449</v>
      </c>
    </row>
    <row r="314" spans="2:65" s="1" customFormat="1" ht="25.5" customHeight="1">
      <c r="B314" s="123"/>
      <c r="C314" s="173" t="s">
        <v>450</v>
      </c>
      <c r="D314" s="173" t="s">
        <v>313</v>
      </c>
      <c r="E314" s="174" t="s">
        <v>451</v>
      </c>
      <c r="F314" s="234" t="s">
        <v>452</v>
      </c>
      <c r="G314" s="234"/>
      <c r="H314" s="234"/>
      <c r="I314" s="234"/>
      <c r="J314" s="175" t="s">
        <v>419</v>
      </c>
      <c r="K314" s="176">
        <v>9</v>
      </c>
      <c r="L314" s="235">
        <v>0</v>
      </c>
      <c r="M314" s="235"/>
      <c r="N314" s="236">
        <f t="shared" si="0"/>
        <v>0</v>
      </c>
      <c r="O314" s="225"/>
      <c r="P314" s="225"/>
      <c r="Q314" s="225"/>
      <c r="R314" s="124"/>
      <c r="T314" s="147" t="s">
        <v>5</v>
      </c>
      <c r="U314" s="46" t="s">
        <v>36</v>
      </c>
      <c r="V314" s="38"/>
      <c r="W314" s="148">
        <f t="shared" si="1"/>
        <v>0</v>
      </c>
      <c r="X314" s="148">
        <v>0.254</v>
      </c>
      <c r="Y314" s="148">
        <f t="shared" si="2"/>
        <v>2.286</v>
      </c>
      <c r="Z314" s="148">
        <v>0</v>
      </c>
      <c r="AA314" s="149">
        <f t="shared" si="3"/>
        <v>0</v>
      </c>
      <c r="AR314" s="21" t="s">
        <v>178</v>
      </c>
      <c r="AT314" s="21" t="s">
        <v>313</v>
      </c>
      <c r="AU314" s="21" t="s">
        <v>95</v>
      </c>
      <c r="AY314" s="21" t="s">
        <v>126</v>
      </c>
      <c r="BE314" s="105">
        <f t="shared" si="4"/>
        <v>0</v>
      </c>
      <c r="BF314" s="105">
        <f t="shared" si="5"/>
        <v>0</v>
      </c>
      <c r="BG314" s="105">
        <f t="shared" si="6"/>
        <v>0</v>
      </c>
      <c r="BH314" s="105">
        <f t="shared" si="7"/>
        <v>0</v>
      </c>
      <c r="BI314" s="105">
        <f t="shared" si="8"/>
        <v>0</v>
      </c>
      <c r="BJ314" s="21" t="s">
        <v>79</v>
      </c>
      <c r="BK314" s="105">
        <f t="shared" si="9"/>
        <v>0</v>
      </c>
      <c r="BL314" s="21" t="s">
        <v>131</v>
      </c>
      <c r="BM314" s="21" t="s">
        <v>453</v>
      </c>
    </row>
    <row r="315" spans="2:65" s="1" customFormat="1" ht="25.5" customHeight="1">
      <c r="B315" s="123"/>
      <c r="C315" s="173" t="s">
        <v>454</v>
      </c>
      <c r="D315" s="173" t="s">
        <v>313</v>
      </c>
      <c r="E315" s="174" t="s">
        <v>455</v>
      </c>
      <c r="F315" s="234" t="s">
        <v>456</v>
      </c>
      <c r="G315" s="234"/>
      <c r="H315" s="234"/>
      <c r="I315" s="234"/>
      <c r="J315" s="175" t="s">
        <v>419</v>
      </c>
      <c r="K315" s="176">
        <v>12</v>
      </c>
      <c r="L315" s="235">
        <v>0</v>
      </c>
      <c r="M315" s="235"/>
      <c r="N315" s="236">
        <f t="shared" si="0"/>
        <v>0</v>
      </c>
      <c r="O315" s="225"/>
      <c r="P315" s="225"/>
      <c r="Q315" s="225"/>
      <c r="R315" s="124"/>
      <c r="T315" s="147" t="s">
        <v>5</v>
      </c>
      <c r="U315" s="46" t="s">
        <v>36</v>
      </c>
      <c r="V315" s="38"/>
      <c r="W315" s="148">
        <f t="shared" si="1"/>
        <v>0</v>
      </c>
      <c r="X315" s="148">
        <v>0.58499999999999996</v>
      </c>
      <c r="Y315" s="148">
        <f t="shared" si="2"/>
        <v>7.02</v>
      </c>
      <c r="Z315" s="148">
        <v>0</v>
      </c>
      <c r="AA315" s="149">
        <f t="shared" si="3"/>
        <v>0</v>
      </c>
      <c r="AR315" s="21" t="s">
        <v>178</v>
      </c>
      <c r="AT315" s="21" t="s">
        <v>313</v>
      </c>
      <c r="AU315" s="21" t="s">
        <v>95</v>
      </c>
      <c r="AY315" s="21" t="s">
        <v>126</v>
      </c>
      <c r="BE315" s="105">
        <f t="shared" si="4"/>
        <v>0</v>
      </c>
      <c r="BF315" s="105">
        <f t="shared" si="5"/>
        <v>0</v>
      </c>
      <c r="BG315" s="105">
        <f t="shared" si="6"/>
        <v>0</v>
      </c>
      <c r="BH315" s="105">
        <f t="shared" si="7"/>
        <v>0</v>
      </c>
      <c r="BI315" s="105">
        <f t="shared" si="8"/>
        <v>0</v>
      </c>
      <c r="BJ315" s="21" t="s">
        <v>79</v>
      </c>
      <c r="BK315" s="105">
        <f t="shared" si="9"/>
        <v>0</v>
      </c>
      <c r="BL315" s="21" t="s">
        <v>131</v>
      </c>
      <c r="BM315" s="21" t="s">
        <v>457</v>
      </c>
    </row>
    <row r="316" spans="2:65" s="1" customFormat="1" ht="25.5" customHeight="1">
      <c r="B316" s="123"/>
      <c r="C316" s="173" t="s">
        <v>458</v>
      </c>
      <c r="D316" s="173" t="s">
        <v>313</v>
      </c>
      <c r="E316" s="174" t="s">
        <v>459</v>
      </c>
      <c r="F316" s="234" t="s">
        <v>460</v>
      </c>
      <c r="G316" s="234"/>
      <c r="H316" s="234"/>
      <c r="I316" s="234"/>
      <c r="J316" s="175" t="s">
        <v>419</v>
      </c>
      <c r="K316" s="176">
        <v>1</v>
      </c>
      <c r="L316" s="235">
        <v>0</v>
      </c>
      <c r="M316" s="235"/>
      <c r="N316" s="236">
        <f t="shared" si="0"/>
        <v>0</v>
      </c>
      <c r="O316" s="225"/>
      <c r="P316" s="225"/>
      <c r="Q316" s="225"/>
      <c r="R316" s="124"/>
      <c r="T316" s="147" t="s">
        <v>5</v>
      </c>
      <c r="U316" s="46" t="s">
        <v>36</v>
      </c>
      <c r="V316" s="38"/>
      <c r="W316" s="148">
        <f t="shared" si="1"/>
        <v>0</v>
      </c>
      <c r="X316" s="148">
        <v>0.44900000000000001</v>
      </c>
      <c r="Y316" s="148">
        <f t="shared" si="2"/>
        <v>0.44900000000000001</v>
      </c>
      <c r="Z316" s="148">
        <v>0</v>
      </c>
      <c r="AA316" s="149">
        <f t="shared" si="3"/>
        <v>0</v>
      </c>
      <c r="AR316" s="21" t="s">
        <v>178</v>
      </c>
      <c r="AT316" s="21" t="s">
        <v>313</v>
      </c>
      <c r="AU316" s="21" t="s">
        <v>95</v>
      </c>
      <c r="AY316" s="21" t="s">
        <v>126</v>
      </c>
      <c r="BE316" s="105">
        <f t="shared" si="4"/>
        <v>0</v>
      </c>
      <c r="BF316" s="105">
        <f t="shared" si="5"/>
        <v>0</v>
      </c>
      <c r="BG316" s="105">
        <f t="shared" si="6"/>
        <v>0</v>
      </c>
      <c r="BH316" s="105">
        <f t="shared" si="7"/>
        <v>0</v>
      </c>
      <c r="BI316" s="105">
        <f t="shared" si="8"/>
        <v>0</v>
      </c>
      <c r="BJ316" s="21" t="s">
        <v>79</v>
      </c>
      <c r="BK316" s="105">
        <f t="shared" si="9"/>
        <v>0</v>
      </c>
      <c r="BL316" s="21" t="s">
        <v>131</v>
      </c>
      <c r="BM316" s="21" t="s">
        <v>461</v>
      </c>
    </row>
    <row r="317" spans="2:65" s="1" customFormat="1" ht="16.5" customHeight="1">
      <c r="B317" s="123"/>
      <c r="C317" s="173" t="s">
        <v>462</v>
      </c>
      <c r="D317" s="173" t="s">
        <v>313</v>
      </c>
      <c r="E317" s="174" t="s">
        <v>463</v>
      </c>
      <c r="F317" s="234" t="s">
        <v>464</v>
      </c>
      <c r="G317" s="234"/>
      <c r="H317" s="234"/>
      <c r="I317" s="234"/>
      <c r="J317" s="175" t="s">
        <v>419</v>
      </c>
      <c r="K317" s="176">
        <v>1</v>
      </c>
      <c r="L317" s="235">
        <v>0</v>
      </c>
      <c r="M317" s="235"/>
      <c r="N317" s="236">
        <f t="shared" si="0"/>
        <v>0</v>
      </c>
      <c r="O317" s="225"/>
      <c r="P317" s="225"/>
      <c r="Q317" s="225"/>
      <c r="R317" s="124"/>
      <c r="T317" s="147" t="s">
        <v>5</v>
      </c>
      <c r="U317" s="46" t="s">
        <v>36</v>
      </c>
      <c r="V317" s="38"/>
      <c r="W317" s="148">
        <f t="shared" si="1"/>
        <v>0</v>
      </c>
      <c r="X317" s="148">
        <v>2.1000000000000001E-2</v>
      </c>
      <c r="Y317" s="148">
        <f t="shared" si="2"/>
        <v>2.1000000000000001E-2</v>
      </c>
      <c r="Z317" s="148">
        <v>0</v>
      </c>
      <c r="AA317" s="149">
        <f t="shared" si="3"/>
        <v>0</v>
      </c>
      <c r="AR317" s="21" t="s">
        <v>178</v>
      </c>
      <c r="AT317" s="21" t="s">
        <v>313</v>
      </c>
      <c r="AU317" s="21" t="s">
        <v>95</v>
      </c>
      <c r="AY317" s="21" t="s">
        <v>126</v>
      </c>
      <c r="BE317" s="105">
        <f t="shared" si="4"/>
        <v>0</v>
      </c>
      <c r="BF317" s="105">
        <f t="shared" si="5"/>
        <v>0</v>
      </c>
      <c r="BG317" s="105">
        <f t="shared" si="6"/>
        <v>0</v>
      </c>
      <c r="BH317" s="105">
        <f t="shared" si="7"/>
        <v>0</v>
      </c>
      <c r="BI317" s="105">
        <f t="shared" si="8"/>
        <v>0</v>
      </c>
      <c r="BJ317" s="21" t="s">
        <v>79</v>
      </c>
      <c r="BK317" s="105">
        <f t="shared" si="9"/>
        <v>0</v>
      </c>
      <c r="BL317" s="21" t="s">
        <v>131</v>
      </c>
      <c r="BM317" s="21" t="s">
        <v>465</v>
      </c>
    </row>
    <row r="318" spans="2:65" s="1" customFormat="1" ht="16.5" customHeight="1">
      <c r="B318" s="123"/>
      <c r="C318" s="173" t="s">
        <v>466</v>
      </c>
      <c r="D318" s="173" t="s">
        <v>313</v>
      </c>
      <c r="E318" s="174" t="s">
        <v>467</v>
      </c>
      <c r="F318" s="234" t="s">
        <v>468</v>
      </c>
      <c r="G318" s="234"/>
      <c r="H318" s="234"/>
      <c r="I318" s="234"/>
      <c r="J318" s="175" t="s">
        <v>419</v>
      </c>
      <c r="K318" s="176">
        <v>4</v>
      </c>
      <c r="L318" s="235">
        <v>0</v>
      </c>
      <c r="M318" s="235"/>
      <c r="N318" s="236">
        <f t="shared" si="0"/>
        <v>0</v>
      </c>
      <c r="O318" s="225"/>
      <c r="P318" s="225"/>
      <c r="Q318" s="225"/>
      <c r="R318" s="124"/>
      <c r="T318" s="147" t="s">
        <v>5</v>
      </c>
      <c r="U318" s="46" t="s">
        <v>36</v>
      </c>
      <c r="V318" s="38"/>
      <c r="W318" s="148">
        <f t="shared" si="1"/>
        <v>0</v>
      </c>
      <c r="X318" s="148">
        <v>3.2000000000000001E-2</v>
      </c>
      <c r="Y318" s="148">
        <f t="shared" si="2"/>
        <v>0.128</v>
      </c>
      <c r="Z318" s="148">
        <v>0</v>
      </c>
      <c r="AA318" s="149">
        <f t="shared" si="3"/>
        <v>0</v>
      </c>
      <c r="AR318" s="21" t="s">
        <v>178</v>
      </c>
      <c r="AT318" s="21" t="s">
        <v>313</v>
      </c>
      <c r="AU318" s="21" t="s">
        <v>95</v>
      </c>
      <c r="AY318" s="21" t="s">
        <v>126</v>
      </c>
      <c r="BE318" s="105">
        <f t="shared" si="4"/>
        <v>0</v>
      </c>
      <c r="BF318" s="105">
        <f t="shared" si="5"/>
        <v>0</v>
      </c>
      <c r="BG318" s="105">
        <f t="shared" si="6"/>
        <v>0</v>
      </c>
      <c r="BH318" s="105">
        <f t="shared" si="7"/>
        <v>0</v>
      </c>
      <c r="BI318" s="105">
        <f t="shared" si="8"/>
        <v>0</v>
      </c>
      <c r="BJ318" s="21" t="s">
        <v>79</v>
      </c>
      <c r="BK318" s="105">
        <f t="shared" si="9"/>
        <v>0</v>
      </c>
      <c r="BL318" s="21" t="s">
        <v>131</v>
      </c>
      <c r="BM318" s="21" t="s">
        <v>469</v>
      </c>
    </row>
    <row r="319" spans="2:65" s="1" customFormat="1" ht="16.5" customHeight="1">
      <c r="B319" s="123"/>
      <c r="C319" s="173" t="s">
        <v>470</v>
      </c>
      <c r="D319" s="173" t="s">
        <v>313</v>
      </c>
      <c r="E319" s="174" t="s">
        <v>471</v>
      </c>
      <c r="F319" s="234" t="s">
        <v>472</v>
      </c>
      <c r="G319" s="234"/>
      <c r="H319" s="234"/>
      <c r="I319" s="234"/>
      <c r="J319" s="175" t="s">
        <v>419</v>
      </c>
      <c r="K319" s="176">
        <v>6</v>
      </c>
      <c r="L319" s="235">
        <v>0</v>
      </c>
      <c r="M319" s="235"/>
      <c r="N319" s="236">
        <f t="shared" si="0"/>
        <v>0</v>
      </c>
      <c r="O319" s="225"/>
      <c r="P319" s="225"/>
      <c r="Q319" s="225"/>
      <c r="R319" s="124"/>
      <c r="T319" s="147" t="s">
        <v>5</v>
      </c>
      <c r="U319" s="46" t="s">
        <v>36</v>
      </c>
      <c r="V319" s="38"/>
      <c r="W319" s="148">
        <f t="shared" si="1"/>
        <v>0</v>
      </c>
      <c r="X319" s="148">
        <v>4.1000000000000002E-2</v>
      </c>
      <c r="Y319" s="148">
        <f t="shared" si="2"/>
        <v>0.246</v>
      </c>
      <c r="Z319" s="148">
        <v>0</v>
      </c>
      <c r="AA319" s="149">
        <f t="shared" si="3"/>
        <v>0</v>
      </c>
      <c r="AR319" s="21" t="s">
        <v>178</v>
      </c>
      <c r="AT319" s="21" t="s">
        <v>313</v>
      </c>
      <c r="AU319" s="21" t="s">
        <v>95</v>
      </c>
      <c r="AY319" s="21" t="s">
        <v>126</v>
      </c>
      <c r="BE319" s="105">
        <f t="shared" si="4"/>
        <v>0</v>
      </c>
      <c r="BF319" s="105">
        <f t="shared" si="5"/>
        <v>0</v>
      </c>
      <c r="BG319" s="105">
        <f t="shared" si="6"/>
        <v>0</v>
      </c>
      <c r="BH319" s="105">
        <f t="shared" si="7"/>
        <v>0</v>
      </c>
      <c r="BI319" s="105">
        <f t="shared" si="8"/>
        <v>0</v>
      </c>
      <c r="BJ319" s="21" t="s">
        <v>79</v>
      </c>
      <c r="BK319" s="105">
        <f t="shared" si="9"/>
        <v>0</v>
      </c>
      <c r="BL319" s="21" t="s">
        <v>131</v>
      </c>
      <c r="BM319" s="21" t="s">
        <v>473</v>
      </c>
    </row>
    <row r="320" spans="2:65" s="1" customFormat="1" ht="16.5" customHeight="1">
      <c r="B320" s="123"/>
      <c r="C320" s="173" t="s">
        <v>474</v>
      </c>
      <c r="D320" s="173" t="s">
        <v>313</v>
      </c>
      <c r="E320" s="174" t="s">
        <v>475</v>
      </c>
      <c r="F320" s="234" t="s">
        <v>476</v>
      </c>
      <c r="G320" s="234"/>
      <c r="H320" s="234"/>
      <c r="I320" s="234"/>
      <c r="J320" s="175" t="s">
        <v>419</v>
      </c>
      <c r="K320" s="176">
        <v>7</v>
      </c>
      <c r="L320" s="235">
        <v>0</v>
      </c>
      <c r="M320" s="235"/>
      <c r="N320" s="236">
        <f t="shared" si="0"/>
        <v>0</v>
      </c>
      <c r="O320" s="225"/>
      <c r="P320" s="225"/>
      <c r="Q320" s="225"/>
      <c r="R320" s="124"/>
      <c r="T320" s="147" t="s">
        <v>5</v>
      </c>
      <c r="U320" s="46" t="s">
        <v>36</v>
      </c>
      <c r="V320" s="38"/>
      <c r="W320" s="148">
        <f t="shared" si="1"/>
        <v>0</v>
      </c>
      <c r="X320" s="148">
        <v>5.2999999999999999E-2</v>
      </c>
      <c r="Y320" s="148">
        <f t="shared" si="2"/>
        <v>0.371</v>
      </c>
      <c r="Z320" s="148">
        <v>0</v>
      </c>
      <c r="AA320" s="149">
        <f t="shared" si="3"/>
        <v>0</v>
      </c>
      <c r="AR320" s="21" t="s">
        <v>178</v>
      </c>
      <c r="AT320" s="21" t="s">
        <v>313</v>
      </c>
      <c r="AU320" s="21" t="s">
        <v>95</v>
      </c>
      <c r="AY320" s="21" t="s">
        <v>126</v>
      </c>
      <c r="BE320" s="105">
        <f t="shared" si="4"/>
        <v>0</v>
      </c>
      <c r="BF320" s="105">
        <f t="shared" si="5"/>
        <v>0</v>
      </c>
      <c r="BG320" s="105">
        <f t="shared" si="6"/>
        <v>0</v>
      </c>
      <c r="BH320" s="105">
        <f t="shared" si="7"/>
        <v>0</v>
      </c>
      <c r="BI320" s="105">
        <f t="shared" si="8"/>
        <v>0</v>
      </c>
      <c r="BJ320" s="21" t="s">
        <v>79</v>
      </c>
      <c r="BK320" s="105">
        <f t="shared" si="9"/>
        <v>0</v>
      </c>
      <c r="BL320" s="21" t="s">
        <v>131</v>
      </c>
      <c r="BM320" s="21" t="s">
        <v>477</v>
      </c>
    </row>
    <row r="321" spans="2:65" s="1" customFormat="1" ht="16.5" customHeight="1">
      <c r="B321" s="123"/>
      <c r="C321" s="173" t="s">
        <v>478</v>
      </c>
      <c r="D321" s="173" t="s">
        <v>313</v>
      </c>
      <c r="E321" s="174" t="s">
        <v>479</v>
      </c>
      <c r="F321" s="234" t="s">
        <v>480</v>
      </c>
      <c r="G321" s="234"/>
      <c r="H321" s="234"/>
      <c r="I321" s="234"/>
      <c r="J321" s="175" t="s">
        <v>419</v>
      </c>
      <c r="K321" s="176">
        <v>4</v>
      </c>
      <c r="L321" s="235">
        <v>0</v>
      </c>
      <c r="M321" s="235"/>
      <c r="N321" s="236">
        <f t="shared" si="0"/>
        <v>0</v>
      </c>
      <c r="O321" s="225"/>
      <c r="P321" s="225"/>
      <c r="Q321" s="225"/>
      <c r="R321" s="124"/>
      <c r="T321" s="147" t="s">
        <v>5</v>
      </c>
      <c r="U321" s="46" t="s">
        <v>36</v>
      </c>
      <c r="V321" s="38"/>
      <c r="W321" s="148">
        <f t="shared" si="1"/>
        <v>0</v>
      </c>
      <c r="X321" s="148">
        <v>5.2999999999999999E-2</v>
      </c>
      <c r="Y321" s="148">
        <f t="shared" si="2"/>
        <v>0.21199999999999999</v>
      </c>
      <c r="Z321" s="148">
        <v>0</v>
      </c>
      <c r="AA321" s="149">
        <f t="shared" si="3"/>
        <v>0</v>
      </c>
      <c r="AR321" s="21" t="s">
        <v>178</v>
      </c>
      <c r="AT321" s="21" t="s">
        <v>313</v>
      </c>
      <c r="AU321" s="21" t="s">
        <v>95</v>
      </c>
      <c r="AY321" s="21" t="s">
        <v>126</v>
      </c>
      <c r="BE321" s="105">
        <f t="shared" si="4"/>
        <v>0</v>
      </c>
      <c r="BF321" s="105">
        <f t="shared" si="5"/>
        <v>0</v>
      </c>
      <c r="BG321" s="105">
        <f t="shared" si="6"/>
        <v>0</v>
      </c>
      <c r="BH321" s="105">
        <f t="shared" si="7"/>
        <v>0</v>
      </c>
      <c r="BI321" s="105">
        <f t="shared" si="8"/>
        <v>0</v>
      </c>
      <c r="BJ321" s="21" t="s">
        <v>79</v>
      </c>
      <c r="BK321" s="105">
        <f t="shared" si="9"/>
        <v>0</v>
      </c>
      <c r="BL321" s="21" t="s">
        <v>131</v>
      </c>
      <c r="BM321" s="21" t="s">
        <v>481</v>
      </c>
    </row>
    <row r="322" spans="2:65" s="1" customFormat="1" ht="25.5" customHeight="1">
      <c r="B322" s="123"/>
      <c r="C322" s="173" t="s">
        <v>482</v>
      </c>
      <c r="D322" s="173" t="s">
        <v>313</v>
      </c>
      <c r="E322" s="174" t="s">
        <v>483</v>
      </c>
      <c r="F322" s="234" t="s">
        <v>484</v>
      </c>
      <c r="G322" s="234"/>
      <c r="H322" s="234"/>
      <c r="I322" s="234"/>
      <c r="J322" s="175" t="s">
        <v>419</v>
      </c>
      <c r="K322" s="176">
        <v>11</v>
      </c>
      <c r="L322" s="235">
        <v>0</v>
      </c>
      <c r="M322" s="235"/>
      <c r="N322" s="236">
        <f t="shared" si="0"/>
        <v>0</v>
      </c>
      <c r="O322" s="225"/>
      <c r="P322" s="225"/>
      <c r="Q322" s="225"/>
      <c r="R322" s="124"/>
      <c r="T322" s="147" t="s">
        <v>5</v>
      </c>
      <c r="U322" s="46" t="s">
        <v>36</v>
      </c>
      <c r="V322" s="38"/>
      <c r="W322" s="148">
        <f t="shared" si="1"/>
        <v>0</v>
      </c>
      <c r="X322" s="148">
        <v>1.6140000000000001</v>
      </c>
      <c r="Y322" s="148">
        <f t="shared" si="2"/>
        <v>17.754000000000001</v>
      </c>
      <c r="Z322" s="148">
        <v>0</v>
      </c>
      <c r="AA322" s="149">
        <f t="shared" si="3"/>
        <v>0</v>
      </c>
      <c r="AR322" s="21" t="s">
        <v>178</v>
      </c>
      <c r="AT322" s="21" t="s">
        <v>313</v>
      </c>
      <c r="AU322" s="21" t="s">
        <v>95</v>
      </c>
      <c r="AY322" s="21" t="s">
        <v>126</v>
      </c>
      <c r="BE322" s="105">
        <f t="shared" si="4"/>
        <v>0</v>
      </c>
      <c r="BF322" s="105">
        <f t="shared" si="5"/>
        <v>0</v>
      </c>
      <c r="BG322" s="105">
        <f t="shared" si="6"/>
        <v>0</v>
      </c>
      <c r="BH322" s="105">
        <f t="shared" si="7"/>
        <v>0</v>
      </c>
      <c r="BI322" s="105">
        <f t="shared" si="8"/>
        <v>0</v>
      </c>
      <c r="BJ322" s="21" t="s">
        <v>79</v>
      </c>
      <c r="BK322" s="105">
        <f t="shared" si="9"/>
        <v>0</v>
      </c>
      <c r="BL322" s="21" t="s">
        <v>131</v>
      </c>
      <c r="BM322" s="21" t="s">
        <v>485</v>
      </c>
    </row>
    <row r="323" spans="2:65" s="1" customFormat="1" ht="16.5" customHeight="1">
      <c r="B323" s="123"/>
      <c r="C323" s="173" t="s">
        <v>486</v>
      </c>
      <c r="D323" s="173" t="s">
        <v>313</v>
      </c>
      <c r="E323" s="174" t="s">
        <v>487</v>
      </c>
      <c r="F323" s="234" t="s">
        <v>488</v>
      </c>
      <c r="G323" s="234"/>
      <c r="H323" s="234"/>
      <c r="I323" s="234"/>
      <c r="J323" s="175" t="s">
        <v>419</v>
      </c>
      <c r="K323" s="176">
        <v>1</v>
      </c>
      <c r="L323" s="235">
        <v>0</v>
      </c>
      <c r="M323" s="235"/>
      <c r="N323" s="236">
        <f t="shared" si="0"/>
        <v>0</v>
      </c>
      <c r="O323" s="225"/>
      <c r="P323" s="225"/>
      <c r="Q323" s="225"/>
      <c r="R323" s="124"/>
      <c r="T323" s="147" t="s">
        <v>5</v>
      </c>
      <c r="U323" s="46" t="s">
        <v>36</v>
      </c>
      <c r="V323" s="38"/>
      <c r="W323" s="148">
        <f t="shared" si="1"/>
        <v>0</v>
      </c>
      <c r="X323" s="148">
        <v>1.6140000000000001</v>
      </c>
      <c r="Y323" s="148">
        <f t="shared" si="2"/>
        <v>1.6140000000000001</v>
      </c>
      <c r="Z323" s="148">
        <v>0</v>
      </c>
      <c r="AA323" s="149">
        <f t="shared" si="3"/>
        <v>0</v>
      </c>
      <c r="AR323" s="21" t="s">
        <v>178</v>
      </c>
      <c r="AT323" s="21" t="s">
        <v>313</v>
      </c>
      <c r="AU323" s="21" t="s">
        <v>95</v>
      </c>
      <c r="AY323" s="21" t="s">
        <v>126</v>
      </c>
      <c r="BE323" s="105">
        <f t="shared" si="4"/>
        <v>0</v>
      </c>
      <c r="BF323" s="105">
        <f t="shared" si="5"/>
        <v>0</v>
      </c>
      <c r="BG323" s="105">
        <f t="shared" si="6"/>
        <v>0</v>
      </c>
      <c r="BH323" s="105">
        <f t="shared" si="7"/>
        <v>0</v>
      </c>
      <c r="BI323" s="105">
        <f t="shared" si="8"/>
        <v>0</v>
      </c>
      <c r="BJ323" s="21" t="s">
        <v>79</v>
      </c>
      <c r="BK323" s="105">
        <f t="shared" si="9"/>
        <v>0</v>
      </c>
      <c r="BL323" s="21" t="s">
        <v>131</v>
      </c>
      <c r="BM323" s="21" t="s">
        <v>489</v>
      </c>
    </row>
    <row r="324" spans="2:65" s="1" customFormat="1" ht="25.5" customHeight="1">
      <c r="B324" s="123"/>
      <c r="C324" s="173" t="s">
        <v>490</v>
      </c>
      <c r="D324" s="173" t="s">
        <v>313</v>
      </c>
      <c r="E324" s="174" t="s">
        <v>491</v>
      </c>
      <c r="F324" s="234" t="s">
        <v>492</v>
      </c>
      <c r="G324" s="234"/>
      <c r="H324" s="234"/>
      <c r="I324" s="234"/>
      <c r="J324" s="175" t="s">
        <v>419</v>
      </c>
      <c r="K324" s="176">
        <v>31</v>
      </c>
      <c r="L324" s="235">
        <v>0</v>
      </c>
      <c r="M324" s="235"/>
      <c r="N324" s="236">
        <f t="shared" si="0"/>
        <v>0</v>
      </c>
      <c r="O324" s="225"/>
      <c r="P324" s="225"/>
      <c r="Q324" s="225"/>
      <c r="R324" s="124"/>
      <c r="T324" s="147" t="s">
        <v>5</v>
      </c>
      <c r="U324" s="46" t="s">
        <v>36</v>
      </c>
      <c r="V324" s="38"/>
      <c r="W324" s="148">
        <f t="shared" si="1"/>
        <v>0</v>
      </c>
      <c r="X324" s="148">
        <v>2E-3</v>
      </c>
      <c r="Y324" s="148">
        <f t="shared" si="2"/>
        <v>6.2E-2</v>
      </c>
      <c r="Z324" s="148">
        <v>0</v>
      </c>
      <c r="AA324" s="149">
        <f t="shared" si="3"/>
        <v>0</v>
      </c>
      <c r="AR324" s="21" t="s">
        <v>178</v>
      </c>
      <c r="AT324" s="21" t="s">
        <v>313</v>
      </c>
      <c r="AU324" s="21" t="s">
        <v>95</v>
      </c>
      <c r="AY324" s="21" t="s">
        <v>126</v>
      </c>
      <c r="BE324" s="105">
        <f t="shared" si="4"/>
        <v>0</v>
      </c>
      <c r="BF324" s="105">
        <f t="shared" si="5"/>
        <v>0</v>
      </c>
      <c r="BG324" s="105">
        <f t="shared" si="6"/>
        <v>0</v>
      </c>
      <c r="BH324" s="105">
        <f t="shared" si="7"/>
        <v>0</v>
      </c>
      <c r="BI324" s="105">
        <f t="shared" si="8"/>
        <v>0</v>
      </c>
      <c r="BJ324" s="21" t="s">
        <v>79</v>
      </c>
      <c r="BK324" s="105">
        <f t="shared" si="9"/>
        <v>0</v>
      </c>
      <c r="BL324" s="21" t="s">
        <v>131</v>
      </c>
      <c r="BM324" s="21" t="s">
        <v>493</v>
      </c>
    </row>
    <row r="325" spans="2:65" s="1" customFormat="1" ht="25.5" customHeight="1">
      <c r="B325" s="123"/>
      <c r="C325" s="173" t="s">
        <v>494</v>
      </c>
      <c r="D325" s="173" t="s">
        <v>313</v>
      </c>
      <c r="E325" s="174" t="s">
        <v>495</v>
      </c>
      <c r="F325" s="234" t="s">
        <v>496</v>
      </c>
      <c r="G325" s="234"/>
      <c r="H325" s="234"/>
      <c r="I325" s="234"/>
      <c r="J325" s="175" t="s">
        <v>419</v>
      </c>
      <c r="K325" s="176">
        <v>1</v>
      </c>
      <c r="L325" s="235">
        <v>0</v>
      </c>
      <c r="M325" s="235"/>
      <c r="N325" s="236">
        <f t="shared" si="0"/>
        <v>0</v>
      </c>
      <c r="O325" s="225"/>
      <c r="P325" s="225"/>
      <c r="Q325" s="225"/>
      <c r="R325" s="124"/>
      <c r="T325" s="147" t="s">
        <v>5</v>
      </c>
      <c r="U325" s="46" t="s">
        <v>36</v>
      </c>
      <c r="V325" s="38"/>
      <c r="W325" s="148">
        <f t="shared" si="1"/>
        <v>0</v>
      </c>
      <c r="X325" s="148">
        <v>2E-3</v>
      </c>
      <c r="Y325" s="148">
        <f t="shared" si="2"/>
        <v>2E-3</v>
      </c>
      <c r="Z325" s="148">
        <v>0</v>
      </c>
      <c r="AA325" s="149">
        <f t="shared" si="3"/>
        <v>0</v>
      </c>
      <c r="AR325" s="21" t="s">
        <v>178</v>
      </c>
      <c r="AT325" s="21" t="s">
        <v>313</v>
      </c>
      <c r="AU325" s="21" t="s">
        <v>95</v>
      </c>
      <c r="AY325" s="21" t="s">
        <v>126</v>
      </c>
      <c r="BE325" s="105">
        <f t="shared" si="4"/>
        <v>0</v>
      </c>
      <c r="BF325" s="105">
        <f t="shared" si="5"/>
        <v>0</v>
      </c>
      <c r="BG325" s="105">
        <f t="shared" si="6"/>
        <v>0</v>
      </c>
      <c r="BH325" s="105">
        <f t="shared" si="7"/>
        <v>0</v>
      </c>
      <c r="BI325" s="105">
        <f t="shared" si="8"/>
        <v>0</v>
      </c>
      <c r="BJ325" s="21" t="s">
        <v>79</v>
      </c>
      <c r="BK325" s="105">
        <f t="shared" si="9"/>
        <v>0</v>
      </c>
      <c r="BL325" s="21" t="s">
        <v>131</v>
      </c>
      <c r="BM325" s="21" t="s">
        <v>497</v>
      </c>
    </row>
    <row r="326" spans="2:65" s="1" customFormat="1" ht="38.25" customHeight="1">
      <c r="B326" s="123"/>
      <c r="C326" s="143" t="s">
        <v>498</v>
      </c>
      <c r="D326" s="143" t="s">
        <v>127</v>
      </c>
      <c r="E326" s="144" t="s">
        <v>499</v>
      </c>
      <c r="F326" s="223" t="s">
        <v>500</v>
      </c>
      <c r="G326" s="223"/>
      <c r="H326" s="223"/>
      <c r="I326" s="223"/>
      <c r="J326" s="145" t="s">
        <v>419</v>
      </c>
      <c r="K326" s="146">
        <v>12</v>
      </c>
      <c r="L326" s="224">
        <v>0</v>
      </c>
      <c r="M326" s="224"/>
      <c r="N326" s="225">
        <f t="shared" si="0"/>
        <v>0</v>
      </c>
      <c r="O326" s="225"/>
      <c r="P326" s="225"/>
      <c r="Q326" s="225"/>
      <c r="R326" s="124"/>
      <c r="T326" s="147" t="s">
        <v>5</v>
      </c>
      <c r="U326" s="46" t="s">
        <v>36</v>
      </c>
      <c r="V326" s="38"/>
      <c r="W326" s="148">
        <f t="shared" si="1"/>
        <v>0</v>
      </c>
      <c r="X326" s="148">
        <v>0.21734000000000001</v>
      </c>
      <c r="Y326" s="148">
        <f t="shared" si="2"/>
        <v>2.6080800000000002</v>
      </c>
      <c r="Z326" s="148">
        <v>0</v>
      </c>
      <c r="AA326" s="149">
        <f t="shared" si="3"/>
        <v>0</v>
      </c>
      <c r="AR326" s="21" t="s">
        <v>131</v>
      </c>
      <c r="AT326" s="21" t="s">
        <v>127</v>
      </c>
      <c r="AU326" s="21" t="s">
        <v>95</v>
      </c>
      <c r="AY326" s="21" t="s">
        <v>126</v>
      </c>
      <c r="BE326" s="105">
        <f t="shared" si="4"/>
        <v>0</v>
      </c>
      <c r="BF326" s="105">
        <f t="shared" si="5"/>
        <v>0</v>
      </c>
      <c r="BG326" s="105">
        <f t="shared" si="6"/>
        <v>0</v>
      </c>
      <c r="BH326" s="105">
        <f t="shared" si="7"/>
        <v>0</v>
      </c>
      <c r="BI326" s="105">
        <f t="shared" si="8"/>
        <v>0</v>
      </c>
      <c r="BJ326" s="21" t="s">
        <v>79</v>
      </c>
      <c r="BK326" s="105">
        <f t="shared" si="9"/>
        <v>0</v>
      </c>
      <c r="BL326" s="21" t="s">
        <v>131</v>
      </c>
      <c r="BM326" s="21" t="s">
        <v>501</v>
      </c>
    </row>
    <row r="327" spans="2:65" s="1" customFormat="1" ht="25.5" customHeight="1">
      <c r="B327" s="123"/>
      <c r="C327" s="173" t="s">
        <v>502</v>
      </c>
      <c r="D327" s="173" t="s">
        <v>313</v>
      </c>
      <c r="E327" s="174" t="s">
        <v>503</v>
      </c>
      <c r="F327" s="234" t="s">
        <v>504</v>
      </c>
      <c r="G327" s="234"/>
      <c r="H327" s="234"/>
      <c r="I327" s="234"/>
      <c r="J327" s="175" t="s">
        <v>419</v>
      </c>
      <c r="K327" s="176">
        <v>12</v>
      </c>
      <c r="L327" s="235">
        <v>0</v>
      </c>
      <c r="M327" s="235"/>
      <c r="N327" s="236">
        <f t="shared" si="0"/>
        <v>0</v>
      </c>
      <c r="O327" s="225"/>
      <c r="P327" s="225"/>
      <c r="Q327" s="225"/>
      <c r="R327" s="124"/>
      <c r="T327" s="147" t="s">
        <v>5</v>
      </c>
      <c r="U327" s="46" t="s">
        <v>36</v>
      </c>
      <c r="V327" s="38"/>
      <c r="W327" s="148">
        <f t="shared" si="1"/>
        <v>0</v>
      </c>
      <c r="X327" s="148">
        <v>0.19600000000000001</v>
      </c>
      <c r="Y327" s="148">
        <f t="shared" si="2"/>
        <v>2.3520000000000003</v>
      </c>
      <c r="Z327" s="148">
        <v>0</v>
      </c>
      <c r="AA327" s="149">
        <f t="shared" si="3"/>
        <v>0</v>
      </c>
      <c r="AR327" s="21" t="s">
        <v>178</v>
      </c>
      <c r="AT327" s="21" t="s">
        <v>313</v>
      </c>
      <c r="AU327" s="21" t="s">
        <v>95</v>
      </c>
      <c r="AY327" s="21" t="s">
        <v>126</v>
      </c>
      <c r="BE327" s="105">
        <f t="shared" si="4"/>
        <v>0</v>
      </c>
      <c r="BF327" s="105">
        <f t="shared" si="5"/>
        <v>0</v>
      </c>
      <c r="BG327" s="105">
        <f t="shared" si="6"/>
        <v>0</v>
      </c>
      <c r="BH327" s="105">
        <f t="shared" si="7"/>
        <v>0</v>
      </c>
      <c r="BI327" s="105">
        <f t="shared" si="8"/>
        <v>0</v>
      </c>
      <c r="BJ327" s="21" t="s">
        <v>79</v>
      </c>
      <c r="BK327" s="105">
        <f t="shared" si="9"/>
        <v>0</v>
      </c>
      <c r="BL327" s="21" t="s">
        <v>131</v>
      </c>
      <c r="BM327" s="21" t="s">
        <v>505</v>
      </c>
    </row>
    <row r="328" spans="2:65" s="1" customFormat="1" ht="16.5" customHeight="1">
      <c r="B328" s="123"/>
      <c r="C328" s="143" t="s">
        <v>506</v>
      </c>
      <c r="D328" s="143" t="s">
        <v>127</v>
      </c>
      <c r="E328" s="144" t="s">
        <v>507</v>
      </c>
      <c r="F328" s="223" t="s">
        <v>508</v>
      </c>
      <c r="G328" s="223"/>
      <c r="H328" s="223"/>
      <c r="I328" s="223"/>
      <c r="J328" s="145" t="s">
        <v>347</v>
      </c>
      <c r="K328" s="146">
        <v>1</v>
      </c>
      <c r="L328" s="224">
        <v>0</v>
      </c>
      <c r="M328" s="224"/>
      <c r="N328" s="225">
        <f t="shared" si="0"/>
        <v>0</v>
      </c>
      <c r="O328" s="225"/>
      <c r="P328" s="225"/>
      <c r="Q328" s="225"/>
      <c r="R328" s="124"/>
      <c r="T328" s="147" t="s">
        <v>5</v>
      </c>
      <c r="U328" s="46" t="s">
        <v>36</v>
      </c>
      <c r="V328" s="38"/>
      <c r="W328" s="148">
        <f t="shared" si="1"/>
        <v>0</v>
      </c>
      <c r="X328" s="148">
        <v>0.21734000000000001</v>
      </c>
      <c r="Y328" s="148">
        <f t="shared" si="2"/>
        <v>0.21734000000000001</v>
      </c>
      <c r="Z328" s="148">
        <v>0</v>
      </c>
      <c r="AA328" s="149">
        <f t="shared" si="3"/>
        <v>0</v>
      </c>
      <c r="AR328" s="21" t="s">
        <v>131</v>
      </c>
      <c r="AT328" s="21" t="s">
        <v>127</v>
      </c>
      <c r="AU328" s="21" t="s">
        <v>95</v>
      </c>
      <c r="AY328" s="21" t="s">
        <v>126</v>
      </c>
      <c r="BE328" s="105">
        <f t="shared" si="4"/>
        <v>0</v>
      </c>
      <c r="BF328" s="105">
        <f t="shared" si="5"/>
        <v>0</v>
      </c>
      <c r="BG328" s="105">
        <f t="shared" si="6"/>
        <v>0</v>
      </c>
      <c r="BH328" s="105">
        <f t="shared" si="7"/>
        <v>0</v>
      </c>
      <c r="BI328" s="105">
        <f t="shared" si="8"/>
        <v>0</v>
      </c>
      <c r="BJ328" s="21" t="s">
        <v>79</v>
      </c>
      <c r="BK328" s="105">
        <f t="shared" si="9"/>
        <v>0</v>
      </c>
      <c r="BL328" s="21" t="s">
        <v>131</v>
      </c>
      <c r="BM328" s="21" t="s">
        <v>509</v>
      </c>
    </row>
    <row r="329" spans="2:65" s="9" customFormat="1" ht="29.85" customHeight="1">
      <c r="B329" s="132"/>
      <c r="C329" s="133"/>
      <c r="D329" s="142" t="s">
        <v>110</v>
      </c>
      <c r="E329" s="142"/>
      <c r="F329" s="142"/>
      <c r="G329" s="142"/>
      <c r="H329" s="142"/>
      <c r="I329" s="142"/>
      <c r="J329" s="142"/>
      <c r="K329" s="142"/>
      <c r="L329" s="142"/>
      <c r="M329" s="142"/>
      <c r="N329" s="232">
        <f>BK329</f>
        <v>0</v>
      </c>
      <c r="O329" s="233"/>
      <c r="P329" s="233"/>
      <c r="Q329" s="233"/>
      <c r="R329" s="135"/>
      <c r="T329" s="136"/>
      <c r="U329" s="133"/>
      <c r="V329" s="133"/>
      <c r="W329" s="137">
        <f>W330</f>
        <v>0</v>
      </c>
      <c r="X329" s="133"/>
      <c r="Y329" s="137">
        <f>Y330</f>
        <v>0</v>
      </c>
      <c r="Z329" s="133"/>
      <c r="AA329" s="138">
        <f>AA330</f>
        <v>0</v>
      </c>
      <c r="AR329" s="139" t="s">
        <v>79</v>
      </c>
      <c r="AT329" s="140" t="s">
        <v>70</v>
      </c>
      <c r="AU329" s="140" t="s">
        <v>79</v>
      </c>
      <c r="AY329" s="139" t="s">
        <v>126</v>
      </c>
      <c r="BK329" s="141">
        <f>BK330</f>
        <v>0</v>
      </c>
    </row>
    <row r="330" spans="2:65" s="1" customFormat="1" ht="25.5" customHeight="1">
      <c r="B330" s="123"/>
      <c r="C330" s="143" t="s">
        <v>510</v>
      </c>
      <c r="D330" s="143" t="s">
        <v>127</v>
      </c>
      <c r="E330" s="144" t="s">
        <v>511</v>
      </c>
      <c r="F330" s="223" t="s">
        <v>512</v>
      </c>
      <c r="G330" s="223"/>
      <c r="H330" s="223"/>
      <c r="I330" s="223"/>
      <c r="J330" s="145" t="s">
        <v>303</v>
      </c>
      <c r="K330" s="146">
        <v>1517.17</v>
      </c>
      <c r="L330" s="224">
        <v>0</v>
      </c>
      <c r="M330" s="224"/>
      <c r="N330" s="225">
        <f>ROUND(L330*K330,2)</f>
        <v>0</v>
      </c>
      <c r="O330" s="225"/>
      <c r="P330" s="225"/>
      <c r="Q330" s="225"/>
      <c r="R330" s="124"/>
      <c r="T330" s="147" t="s">
        <v>5</v>
      </c>
      <c r="U330" s="46" t="s">
        <v>36</v>
      </c>
      <c r="V330" s="38"/>
      <c r="W330" s="148">
        <f>V330*K330</f>
        <v>0</v>
      </c>
      <c r="X330" s="148">
        <v>0</v>
      </c>
      <c r="Y330" s="148">
        <f>X330*K330</f>
        <v>0</v>
      </c>
      <c r="Z330" s="148">
        <v>0</v>
      </c>
      <c r="AA330" s="149">
        <f>Z330*K330</f>
        <v>0</v>
      </c>
      <c r="AR330" s="21" t="s">
        <v>131</v>
      </c>
      <c r="AT330" s="21" t="s">
        <v>127</v>
      </c>
      <c r="AU330" s="21" t="s">
        <v>95</v>
      </c>
      <c r="AY330" s="21" t="s">
        <v>126</v>
      </c>
      <c r="BE330" s="105">
        <f>IF(U330="základní",N330,0)</f>
        <v>0</v>
      </c>
      <c r="BF330" s="105">
        <f>IF(U330="snížená",N330,0)</f>
        <v>0</v>
      </c>
      <c r="BG330" s="105">
        <f>IF(U330="zákl. přenesená",N330,0)</f>
        <v>0</v>
      </c>
      <c r="BH330" s="105">
        <f>IF(U330="sníž. přenesená",N330,0)</f>
        <v>0</v>
      </c>
      <c r="BI330" s="105">
        <f>IF(U330="nulová",N330,0)</f>
        <v>0</v>
      </c>
      <c r="BJ330" s="21" t="s">
        <v>79</v>
      </c>
      <c r="BK330" s="105">
        <f>ROUND(L330*K330,2)</f>
        <v>0</v>
      </c>
      <c r="BL330" s="21" t="s">
        <v>131</v>
      </c>
      <c r="BM330" s="21" t="s">
        <v>513</v>
      </c>
    </row>
    <row r="331" spans="2:65" s="1" customFormat="1" ht="6.75" customHeight="1">
      <c r="B331" s="37"/>
      <c r="C331" s="38"/>
      <c r="D331" s="134"/>
      <c r="E331" s="38"/>
      <c r="F331" s="38"/>
      <c r="G331" s="38"/>
      <c r="H331" s="38"/>
      <c r="I331" s="38"/>
      <c r="J331" s="38"/>
      <c r="K331" s="38"/>
      <c r="L331" s="38"/>
      <c r="M331" s="38"/>
      <c r="N331" s="220"/>
      <c r="O331" s="221"/>
      <c r="P331" s="221"/>
      <c r="Q331" s="221"/>
      <c r="R331" s="39"/>
      <c r="T331" s="178"/>
      <c r="U331" s="58"/>
      <c r="V331" s="58"/>
      <c r="W331" s="58"/>
      <c r="X331" s="58"/>
      <c r="Y331" s="58"/>
      <c r="Z331" s="58"/>
      <c r="AA331" s="60"/>
      <c r="AT331" s="21" t="s">
        <v>70</v>
      </c>
      <c r="AU331" s="21" t="s">
        <v>71</v>
      </c>
      <c r="AY331" s="21" t="s">
        <v>514</v>
      </c>
      <c r="BK331" s="105">
        <v>0</v>
      </c>
    </row>
    <row r="332" spans="2:65" s="1" customFormat="1" ht="6.95" customHeight="1">
      <c r="B332" s="61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3"/>
    </row>
  </sheetData>
  <mergeCells count="41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N89:Q89"/>
    <mergeCell ref="N90:Q90"/>
    <mergeCell ref="N91:Q91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32:I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L187:M187"/>
    <mergeCell ref="N187:Q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L232:M232"/>
    <mergeCell ref="N232:Q232"/>
    <mergeCell ref="F233:I233"/>
    <mergeCell ref="F234:I234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L240:M240"/>
    <mergeCell ref="N240:Q240"/>
    <mergeCell ref="F241:I241"/>
    <mergeCell ref="F242:I242"/>
    <mergeCell ref="F243:I243"/>
    <mergeCell ref="L243:M243"/>
    <mergeCell ref="N243:Q243"/>
    <mergeCell ref="F244:I244"/>
    <mergeCell ref="F245:I245"/>
    <mergeCell ref="F246:I246"/>
    <mergeCell ref="L246:M246"/>
    <mergeCell ref="N246:Q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61:I261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F268:I268"/>
    <mergeCell ref="L268:M268"/>
    <mergeCell ref="N268:Q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L286:M286"/>
    <mergeCell ref="N286:Q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L295:M295"/>
    <mergeCell ref="N295:Q295"/>
    <mergeCell ref="F296:I296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N327:Q327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N331:Q331"/>
    <mergeCell ref="H1:K1"/>
    <mergeCell ref="S2:AC2"/>
    <mergeCell ref="F328:I328"/>
    <mergeCell ref="L328:M328"/>
    <mergeCell ref="N328:Q328"/>
    <mergeCell ref="F330:I330"/>
    <mergeCell ref="L330:M330"/>
    <mergeCell ref="N330:Q330"/>
    <mergeCell ref="N114:Q114"/>
    <mergeCell ref="N115:Q115"/>
    <mergeCell ref="N116:Q116"/>
    <mergeCell ref="N262:Q262"/>
    <mergeCell ref="N267:Q267"/>
    <mergeCell ref="N297:Q297"/>
    <mergeCell ref="N329:Q329"/>
    <mergeCell ref="F325:I325"/>
    <mergeCell ref="L325:M325"/>
    <mergeCell ref="N325:Q325"/>
    <mergeCell ref="F326:I326"/>
    <mergeCell ref="L326:M326"/>
    <mergeCell ref="N326:Q326"/>
    <mergeCell ref="F327:I327"/>
    <mergeCell ref="L327:M327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20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40"/>
  <sheetViews>
    <sheetView showGridLines="0" workbookViewId="0">
      <pane ySplit="1" topLeftCell="A109" activePane="bottomLeft" state="frozen"/>
      <selection pane="bottomLeft" activeCell="L117" sqref="L117:M1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22" t="s">
        <v>91</v>
      </c>
      <c r="I1" s="222"/>
      <c r="J1" s="222"/>
      <c r="K1" s="22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91" t="s">
        <v>96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0" t="str">
        <f>'Rekapitulace stavby'!K6</f>
        <v>Znojmo - Přímětice Východ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213" t="s">
        <v>515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65"/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11"/>
      <c r="P11" s="211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11"/>
      <c r="P12" s="211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66"/>
      <c r="P14" s="211"/>
      <c r="Q14" s="38"/>
      <c r="R14" s="39"/>
    </row>
    <row r="15" spans="1:66" s="1" customFormat="1" ht="18" customHeight="1">
      <c r="B15" s="37"/>
      <c r="C15" s="38"/>
      <c r="D15" s="38"/>
      <c r="E15" s="266"/>
      <c r="F15" s="267"/>
      <c r="G15" s="267"/>
      <c r="H15" s="267"/>
      <c r="I15" s="267"/>
      <c r="J15" s="267"/>
      <c r="K15" s="267"/>
      <c r="L15" s="267"/>
      <c r="M15" s="32" t="s">
        <v>27</v>
      </c>
      <c r="N15" s="38"/>
      <c r="O15" s="266"/>
      <c r="P15" s="211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11" t="str">
        <f>IF('Rekapitulace stavby'!AN16="","",'Rekapitulace stavby'!AN16)</f>
        <v/>
      </c>
      <c r="P17" s="211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11" t="str">
        <f>IF('Rekapitulace stavby'!AN17="","",'Rekapitulace stavby'!AN17)</f>
        <v/>
      </c>
      <c r="P18" s="211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11" t="str">
        <f>IF('Rekapitulace stavby'!AN19="","",'Rekapitulace stavby'!AN19)</f>
        <v/>
      </c>
      <c r="P20" s="211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11" t="str">
        <f>IF('Rekapitulace stavby'!AN20="","",'Rekapitulace stavby'!AN20)</f>
        <v/>
      </c>
      <c r="P21" s="211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6" t="s">
        <v>5</v>
      </c>
      <c r="F24" s="216"/>
      <c r="G24" s="216"/>
      <c r="H24" s="216"/>
      <c r="I24" s="216"/>
      <c r="J24" s="216"/>
      <c r="K24" s="216"/>
      <c r="L24" s="216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217">
        <f>N88</f>
        <v>0</v>
      </c>
      <c r="N27" s="217"/>
      <c r="O27" s="217"/>
      <c r="P27" s="217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17"/>
      <c r="N28" s="217"/>
      <c r="O28" s="217"/>
      <c r="P28" s="217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49"/>
      <c r="O30" s="249"/>
      <c r="P30" s="24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61">
        <f>(SUM(BE96:BE96)+SUM(BE114:BE238))</f>
        <v>0</v>
      </c>
      <c r="I32" s="249"/>
      <c r="J32" s="249"/>
      <c r="K32" s="38"/>
      <c r="L32" s="38"/>
      <c r="M32" s="261">
        <f>ROUND((SUM(BE96:BE96)+SUM(BE114:BE238)), 2)*F32</f>
        <v>0</v>
      </c>
      <c r="N32" s="249"/>
      <c r="O32" s="249"/>
      <c r="P32" s="249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61">
        <f>(SUM(BF96:BF96)+SUM(BF114:BF238))</f>
        <v>0</v>
      </c>
      <c r="I33" s="249"/>
      <c r="J33" s="249"/>
      <c r="K33" s="38"/>
      <c r="L33" s="38"/>
      <c r="M33" s="261">
        <f>ROUND((SUM(BF96:BF96)+SUM(BF114:BF238)), 2)*F33</f>
        <v>0</v>
      </c>
      <c r="N33" s="249"/>
      <c r="O33" s="249"/>
      <c r="P33" s="24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61">
        <f>(SUM(BG96:BG96)+SUM(BG114:BG238))</f>
        <v>0</v>
      </c>
      <c r="I34" s="249"/>
      <c r="J34" s="249"/>
      <c r="K34" s="38"/>
      <c r="L34" s="38"/>
      <c r="M34" s="261">
        <v>0</v>
      </c>
      <c r="N34" s="249"/>
      <c r="O34" s="249"/>
      <c r="P34" s="24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61">
        <f>(SUM(BH96:BH96)+SUM(BH114:BH238))</f>
        <v>0</v>
      </c>
      <c r="I35" s="249"/>
      <c r="J35" s="249"/>
      <c r="K35" s="38"/>
      <c r="L35" s="38"/>
      <c r="M35" s="261">
        <v>0</v>
      </c>
      <c r="N35" s="249"/>
      <c r="O35" s="249"/>
      <c r="P35" s="24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61">
        <f>(SUM(BI96:BI96)+SUM(BI114:BI238))</f>
        <v>0</v>
      </c>
      <c r="I36" s="249"/>
      <c r="J36" s="249"/>
      <c r="K36" s="38"/>
      <c r="L36" s="38"/>
      <c r="M36" s="261">
        <v>0</v>
      </c>
      <c r="N36" s="249"/>
      <c r="O36" s="249"/>
      <c r="P36" s="24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62">
        <f>SUM(M30:M36)</f>
        <v>0</v>
      </c>
      <c r="M38" s="262"/>
      <c r="N38" s="262"/>
      <c r="O38" s="262"/>
      <c r="P38" s="263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91" t="s">
        <v>100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50" t="str">
        <f>F6</f>
        <v>Znojmo - Přímětice Východ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193" t="str">
        <f>F7</f>
        <v>SO 302 - Splašková kanalizace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/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11" t="str">
        <f>E18</f>
        <v xml:space="preserve"> </v>
      </c>
      <c r="N83" s="211"/>
      <c r="O83" s="211"/>
      <c r="P83" s="211"/>
      <c r="Q83" s="211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11" t="str">
        <f>E21</f>
        <v xml:space="preserve"> </v>
      </c>
      <c r="N84" s="211"/>
      <c r="O84" s="211"/>
      <c r="P84" s="211"/>
      <c r="Q84" s="211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8" t="s">
        <v>101</v>
      </c>
      <c r="D86" s="259"/>
      <c r="E86" s="259"/>
      <c r="F86" s="259"/>
      <c r="G86" s="259"/>
      <c r="H86" s="107"/>
      <c r="I86" s="107"/>
      <c r="J86" s="107"/>
      <c r="K86" s="107"/>
      <c r="L86" s="107"/>
      <c r="M86" s="107"/>
      <c r="N86" s="258" t="s">
        <v>102</v>
      </c>
      <c r="O86" s="259"/>
      <c r="P86" s="259"/>
      <c r="Q86" s="259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83">
        <f>N114</f>
        <v>0</v>
      </c>
      <c r="O88" s="260"/>
      <c r="P88" s="260"/>
      <c r="Q88" s="260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29">
        <f>N115</f>
        <v>0</v>
      </c>
      <c r="O89" s="255"/>
      <c r="P89" s="255"/>
      <c r="Q89" s="255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56">
        <f>N116</f>
        <v>0</v>
      </c>
      <c r="O90" s="257"/>
      <c r="P90" s="257"/>
      <c r="Q90" s="257"/>
      <c r="R90" s="122"/>
    </row>
    <row r="91" spans="2:47" s="7" customFormat="1" ht="19.899999999999999" customHeight="1">
      <c r="B91" s="120"/>
      <c r="C91" s="121"/>
      <c r="D91" s="104" t="s">
        <v>107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56">
        <f>N199</f>
        <v>0</v>
      </c>
      <c r="O91" s="257"/>
      <c r="P91" s="257"/>
      <c r="Q91" s="257"/>
      <c r="R91" s="122"/>
    </row>
    <row r="92" spans="2:47" s="7" customFormat="1" ht="19.899999999999999" customHeight="1">
      <c r="B92" s="120"/>
      <c r="C92" s="121"/>
      <c r="D92" s="104" t="s">
        <v>108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56">
        <f>N201</f>
        <v>0</v>
      </c>
      <c r="O92" s="257"/>
      <c r="P92" s="257"/>
      <c r="Q92" s="257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56">
        <f>N213</f>
        <v>0</v>
      </c>
      <c r="O93" s="257"/>
      <c r="P93" s="257"/>
      <c r="Q93" s="257"/>
      <c r="R93" s="122"/>
    </row>
    <row r="94" spans="2:47" s="7" customFormat="1" ht="19.899999999999999" customHeight="1">
      <c r="B94" s="120"/>
      <c r="C94" s="121"/>
      <c r="D94" s="104" t="s">
        <v>110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56">
        <f>N237</f>
        <v>0</v>
      </c>
      <c r="O94" s="257"/>
      <c r="P94" s="257"/>
      <c r="Q94" s="257"/>
      <c r="R94" s="122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18" s="1" customFormat="1" ht="29.25" customHeight="1">
      <c r="B97" s="37"/>
      <c r="C97" s="106" t="s">
        <v>919</v>
      </c>
      <c r="D97" s="107"/>
      <c r="E97" s="107"/>
      <c r="F97" s="107"/>
      <c r="G97" s="107"/>
      <c r="H97" s="107"/>
      <c r="I97" s="107"/>
      <c r="J97" s="107"/>
      <c r="K97" s="107"/>
      <c r="L97" s="179">
        <f>ROUND(SUM(N88),2)</f>
        <v>0</v>
      </c>
      <c r="M97" s="179"/>
      <c r="N97" s="179"/>
      <c r="O97" s="179"/>
      <c r="P97" s="179"/>
      <c r="Q97" s="179"/>
      <c r="R97" s="39"/>
    </row>
    <row r="98" spans="2:18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3"/>
    </row>
    <row r="102" spans="2:18" s="1" customFormat="1" ht="6.95" customHeight="1"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6"/>
    </row>
    <row r="103" spans="2:18" s="1" customFormat="1" ht="36.950000000000003" customHeight="1">
      <c r="B103" s="37"/>
      <c r="C103" s="191" t="s">
        <v>112</v>
      </c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39"/>
    </row>
    <row r="104" spans="2:18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18" s="1" customFormat="1" ht="30" customHeight="1">
      <c r="B105" s="37"/>
      <c r="C105" s="32" t="s">
        <v>18</v>
      </c>
      <c r="D105" s="38"/>
      <c r="E105" s="38"/>
      <c r="F105" s="250" t="str">
        <f>F6</f>
        <v>Znojmo - Přímětice Východ</v>
      </c>
      <c r="G105" s="251"/>
      <c r="H105" s="251"/>
      <c r="I105" s="251"/>
      <c r="J105" s="251"/>
      <c r="K105" s="251"/>
      <c r="L105" s="251"/>
      <c r="M105" s="251"/>
      <c r="N105" s="251"/>
      <c r="O105" s="251"/>
      <c r="P105" s="251"/>
      <c r="Q105" s="38"/>
      <c r="R105" s="39"/>
    </row>
    <row r="106" spans="2:18" s="1" customFormat="1" ht="36.950000000000003" customHeight="1">
      <c r="B106" s="37"/>
      <c r="C106" s="71" t="s">
        <v>97</v>
      </c>
      <c r="D106" s="38"/>
      <c r="E106" s="38"/>
      <c r="F106" s="193" t="str">
        <f>F7</f>
        <v>SO 302 - Splašková kanalizace</v>
      </c>
      <c r="G106" s="249"/>
      <c r="H106" s="249"/>
      <c r="I106" s="249"/>
      <c r="J106" s="249"/>
      <c r="K106" s="249"/>
      <c r="L106" s="249"/>
      <c r="M106" s="249"/>
      <c r="N106" s="249"/>
      <c r="O106" s="249"/>
      <c r="P106" s="249"/>
      <c r="Q106" s="38"/>
      <c r="R106" s="39"/>
    </row>
    <row r="107" spans="2:18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18" s="1" customFormat="1" ht="18" customHeight="1">
      <c r="B108" s="37"/>
      <c r="C108" s="32" t="s">
        <v>22</v>
      </c>
      <c r="D108" s="38"/>
      <c r="E108" s="38"/>
      <c r="F108" s="30" t="str">
        <f>F9</f>
        <v xml:space="preserve"> </v>
      </c>
      <c r="G108" s="38"/>
      <c r="H108" s="38"/>
      <c r="I108" s="38"/>
      <c r="J108" s="38"/>
      <c r="K108" s="32" t="s">
        <v>24</v>
      </c>
      <c r="L108" s="38"/>
      <c r="M108" s="252" t="str">
        <f>IF(O9="","",O9)</f>
        <v/>
      </c>
      <c r="N108" s="252"/>
      <c r="O108" s="252"/>
      <c r="P108" s="252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5">
      <c r="B110" s="37"/>
      <c r="C110" s="32" t="s">
        <v>25</v>
      </c>
      <c r="D110" s="38"/>
      <c r="E110" s="38"/>
      <c r="F110" s="30" t="str">
        <f>E12</f>
        <v xml:space="preserve"> </v>
      </c>
      <c r="G110" s="38"/>
      <c r="H110" s="38"/>
      <c r="I110" s="38"/>
      <c r="J110" s="38"/>
      <c r="K110" s="32" t="s">
        <v>29</v>
      </c>
      <c r="L110" s="38"/>
      <c r="M110" s="211" t="str">
        <f>E18</f>
        <v xml:space="preserve"> </v>
      </c>
      <c r="N110" s="211"/>
      <c r="O110" s="211"/>
      <c r="P110" s="211"/>
      <c r="Q110" s="211"/>
      <c r="R110" s="39"/>
    </row>
    <row r="111" spans="2:18" s="1" customFormat="1" ht="14.45" customHeight="1">
      <c r="B111" s="37"/>
      <c r="C111" s="32" t="s">
        <v>28</v>
      </c>
      <c r="D111" s="38"/>
      <c r="E111" s="38"/>
      <c r="F111" s="30" t="str">
        <f>IF(E15="","",E15)</f>
        <v/>
      </c>
      <c r="G111" s="38"/>
      <c r="H111" s="38"/>
      <c r="I111" s="38"/>
      <c r="J111" s="38"/>
      <c r="K111" s="32" t="s">
        <v>31</v>
      </c>
      <c r="L111" s="38"/>
      <c r="M111" s="211" t="str">
        <f>E21</f>
        <v xml:space="preserve"> </v>
      </c>
      <c r="N111" s="211"/>
      <c r="O111" s="211"/>
      <c r="P111" s="211"/>
      <c r="Q111" s="211"/>
      <c r="R111" s="39"/>
    </row>
    <row r="112" spans="2:18" s="1" customFormat="1" ht="10.3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8" customFormat="1" ht="29.25" customHeight="1">
      <c r="B113" s="125"/>
      <c r="C113" s="126" t="s">
        <v>113</v>
      </c>
      <c r="D113" s="127" t="s">
        <v>114</v>
      </c>
      <c r="E113" s="127" t="s">
        <v>53</v>
      </c>
      <c r="F113" s="253" t="s">
        <v>115</v>
      </c>
      <c r="G113" s="253"/>
      <c r="H113" s="253"/>
      <c r="I113" s="253"/>
      <c r="J113" s="127" t="s">
        <v>116</v>
      </c>
      <c r="K113" s="127" t="s">
        <v>117</v>
      </c>
      <c r="L113" s="253" t="s">
        <v>118</v>
      </c>
      <c r="M113" s="253"/>
      <c r="N113" s="253" t="s">
        <v>102</v>
      </c>
      <c r="O113" s="253"/>
      <c r="P113" s="253"/>
      <c r="Q113" s="254"/>
      <c r="R113" s="128"/>
      <c r="T113" s="78" t="s">
        <v>119</v>
      </c>
      <c r="U113" s="79" t="s">
        <v>35</v>
      </c>
      <c r="V113" s="79" t="s">
        <v>120</v>
      </c>
      <c r="W113" s="79" t="s">
        <v>121</v>
      </c>
      <c r="X113" s="79" t="s">
        <v>122</v>
      </c>
      <c r="Y113" s="79" t="s">
        <v>123</v>
      </c>
      <c r="Z113" s="79" t="s">
        <v>124</v>
      </c>
      <c r="AA113" s="80" t="s">
        <v>125</v>
      </c>
    </row>
    <row r="114" spans="2:65" s="1" customFormat="1" ht="29.25" customHeight="1">
      <c r="B114" s="37"/>
      <c r="C114" s="82" t="s">
        <v>99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226">
        <f>BK114</f>
        <v>0</v>
      </c>
      <c r="O114" s="227"/>
      <c r="P114" s="227"/>
      <c r="Q114" s="227"/>
      <c r="R114" s="39"/>
      <c r="T114" s="81"/>
      <c r="U114" s="53"/>
      <c r="V114" s="53"/>
      <c r="W114" s="129">
        <f>W115+W239</f>
        <v>0</v>
      </c>
      <c r="X114" s="53"/>
      <c r="Y114" s="129">
        <f>Y115+Y239</f>
        <v>702.13283677999993</v>
      </c>
      <c r="Z114" s="53"/>
      <c r="AA114" s="130">
        <f>AA115+AA239</f>
        <v>0</v>
      </c>
      <c r="AT114" s="21" t="s">
        <v>70</v>
      </c>
      <c r="AU114" s="21" t="s">
        <v>104</v>
      </c>
      <c r="BK114" s="131">
        <f>BK115+BK239</f>
        <v>0</v>
      </c>
    </row>
    <row r="115" spans="2:65" s="9" customFormat="1" ht="37.35" customHeight="1">
      <c r="B115" s="132"/>
      <c r="C115" s="133"/>
      <c r="D115" s="134" t="s">
        <v>105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228">
        <f>BK115</f>
        <v>0</v>
      </c>
      <c r="O115" s="229"/>
      <c r="P115" s="229"/>
      <c r="Q115" s="229"/>
      <c r="R115" s="135"/>
      <c r="T115" s="136"/>
      <c r="U115" s="133"/>
      <c r="V115" s="133"/>
      <c r="W115" s="137">
        <f>W116+W199+W201+W213+W237</f>
        <v>0</v>
      </c>
      <c r="X115" s="133"/>
      <c r="Y115" s="137">
        <f>Y116+Y199+Y201+Y213+Y237</f>
        <v>702.13283677999993</v>
      </c>
      <c r="Z115" s="133"/>
      <c r="AA115" s="138">
        <f>AA116+AA199+AA201+AA213+AA237</f>
        <v>0</v>
      </c>
      <c r="AR115" s="139" t="s">
        <v>79</v>
      </c>
      <c r="AT115" s="140" t="s">
        <v>70</v>
      </c>
      <c r="AU115" s="140" t="s">
        <v>71</v>
      </c>
      <c r="AY115" s="139" t="s">
        <v>126</v>
      </c>
      <c r="BK115" s="141">
        <f>BK116+BK199+BK201+BK213+BK237</f>
        <v>0</v>
      </c>
    </row>
    <row r="116" spans="2:65" s="9" customFormat="1" ht="19.899999999999999" customHeight="1">
      <c r="B116" s="132"/>
      <c r="C116" s="133"/>
      <c r="D116" s="142" t="s">
        <v>106</v>
      </c>
      <c r="E116" s="142"/>
      <c r="F116" s="142"/>
      <c r="G116" s="142"/>
      <c r="H116" s="142"/>
      <c r="I116" s="142"/>
      <c r="J116" s="142"/>
      <c r="K116" s="142"/>
      <c r="L116" s="142"/>
      <c r="M116" s="142"/>
      <c r="N116" s="230">
        <f>BK116</f>
        <v>0</v>
      </c>
      <c r="O116" s="231"/>
      <c r="P116" s="231"/>
      <c r="Q116" s="231"/>
      <c r="R116" s="135"/>
      <c r="T116" s="136"/>
      <c r="U116" s="133"/>
      <c r="V116" s="133"/>
      <c r="W116" s="137">
        <f>SUM(W117:W198)</f>
        <v>0</v>
      </c>
      <c r="X116" s="133"/>
      <c r="Y116" s="137">
        <f>SUM(Y117:Y198)</f>
        <v>647.40197289999992</v>
      </c>
      <c r="Z116" s="133"/>
      <c r="AA116" s="138">
        <f>SUM(AA117:AA198)</f>
        <v>0</v>
      </c>
      <c r="AR116" s="139" t="s">
        <v>79</v>
      </c>
      <c r="AT116" s="140" t="s">
        <v>70</v>
      </c>
      <c r="AU116" s="140" t="s">
        <v>79</v>
      </c>
      <c r="AY116" s="139" t="s">
        <v>126</v>
      </c>
      <c r="BK116" s="141">
        <f>SUM(BK117:BK198)</f>
        <v>0</v>
      </c>
    </row>
    <row r="117" spans="2:65" s="1" customFormat="1" ht="25.5" customHeight="1">
      <c r="B117" s="123"/>
      <c r="C117" s="143" t="s">
        <v>79</v>
      </c>
      <c r="D117" s="143" t="s">
        <v>127</v>
      </c>
      <c r="E117" s="144" t="s">
        <v>128</v>
      </c>
      <c r="F117" s="223" t="s">
        <v>129</v>
      </c>
      <c r="G117" s="223"/>
      <c r="H117" s="223"/>
      <c r="I117" s="223"/>
      <c r="J117" s="145" t="s">
        <v>130</v>
      </c>
      <c r="K117" s="146">
        <v>200</v>
      </c>
      <c r="L117" s="224">
        <v>0</v>
      </c>
      <c r="M117" s="224"/>
      <c r="N117" s="225">
        <f>ROUND(L117*K117,2)</f>
        <v>0</v>
      </c>
      <c r="O117" s="225"/>
      <c r="P117" s="225"/>
      <c r="Q117" s="225"/>
      <c r="R117" s="124"/>
      <c r="T117" s="147" t="s">
        <v>5</v>
      </c>
      <c r="U117" s="46" t="s">
        <v>36</v>
      </c>
      <c r="V117" s="38"/>
      <c r="W117" s="148">
        <f>V117*K117</f>
        <v>0</v>
      </c>
      <c r="X117" s="148">
        <v>0</v>
      </c>
      <c r="Y117" s="148">
        <f>X117*K117</f>
        <v>0</v>
      </c>
      <c r="Z117" s="148">
        <v>0</v>
      </c>
      <c r="AA117" s="149">
        <f>Z117*K117</f>
        <v>0</v>
      </c>
      <c r="AR117" s="21" t="s">
        <v>131</v>
      </c>
      <c r="AT117" s="21" t="s">
        <v>127</v>
      </c>
      <c r="AU117" s="21" t="s">
        <v>95</v>
      </c>
      <c r="AY117" s="21" t="s">
        <v>126</v>
      </c>
      <c r="BE117" s="105">
        <f>IF(U117="základní",N117,0)</f>
        <v>0</v>
      </c>
      <c r="BF117" s="105">
        <f>IF(U117="snížená",N117,0)</f>
        <v>0</v>
      </c>
      <c r="BG117" s="105">
        <f>IF(U117="zákl. přenesená",N117,0)</f>
        <v>0</v>
      </c>
      <c r="BH117" s="105">
        <f>IF(U117="sníž. přenesená",N117,0)</f>
        <v>0</v>
      </c>
      <c r="BI117" s="105">
        <f>IF(U117="nulová",N117,0)</f>
        <v>0</v>
      </c>
      <c r="BJ117" s="21" t="s">
        <v>79</v>
      </c>
      <c r="BK117" s="105">
        <f>ROUND(L117*K117,2)</f>
        <v>0</v>
      </c>
      <c r="BL117" s="21" t="s">
        <v>131</v>
      </c>
      <c r="BM117" s="21" t="s">
        <v>132</v>
      </c>
    </row>
    <row r="118" spans="2:65" s="1" customFormat="1" ht="25.5" customHeight="1">
      <c r="B118" s="123"/>
      <c r="C118" s="143" t="s">
        <v>95</v>
      </c>
      <c r="D118" s="143" t="s">
        <v>127</v>
      </c>
      <c r="E118" s="144" t="s">
        <v>133</v>
      </c>
      <c r="F118" s="223" t="s">
        <v>134</v>
      </c>
      <c r="G118" s="223"/>
      <c r="H118" s="223"/>
      <c r="I118" s="223"/>
      <c r="J118" s="145" t="s">
        <v>135</v>
      </c>
      <c r="K118" s="146">
        <v>20</v>
      </c>
      <c r="L118" s="224">
        <v>0</v>
      </c>
      <c r="M118" s="224"/>
      <c r="N118" s="225">
        <f>ROUND(L118*K118,2)</f>
        <v>0</v>
      </c>
      <c r="O118" s="225"/>
      <c r="P118" s="225"/>
      <c r="Q118" s="225"/>
      <c r="R118" s="124"/>
      <c r="T118" s="147" t="s">
        <v>5</v>
      </c>
      <c r="U118" s="46" t="s">
        <v>36</v>
      </c>
      <c r="V118" s="38"/>
      <c r="W118" s="148">
        <f>V118*K118</f>
        <v>0</v>
      </c>
      <c r="X118" s="148">
        <v>0</v>
      </c>
      <c r="Y118" s="148">
        <f>X118*K118</f>
        <v>0</v>
      </c>
      <c r="Z118" s="148">
        <v>0</v>
      </c>
      <c r="AA118" s="149">
        <f>Z118*K118</f>
        <v>0</v>
      </c>
      <c r="AR118" s="21" t="s">
        <v>131</v>
      </c>
      <c r="AT118" s="21" t="s">
        <v>127</v>
      </c>
      <c r="AU118" s="21" t="s">
        <v>95</v>
      </c>
      <c r="AY118" s="21" t="s">
        <v>126</v>
      </c>
      <c r="BE118" s="105">
        <f>IF(U118="základní",N118,0)</f>
        <v>0</v>
      </c>
      <c r="BF118" s="105">
        <f>IF(U118="snížená",N118,0)</f>
        <v>0</v>
      </c>
      <c r="BG118" s="105">
        <f>IF(U118="zákl. přenesená",N118,0)</f>
        <v>0</v>
      </c>
      <c r="BH118" s="105">
        <f>IF(U118="sníž. přenesená",N118,0)</f>
        <v>0</v>
      </c>
      <c r="BI118" s="105">
        <f>IF(U118="nulová",N118,0)</f>
        <v>0</v>
      </c>
      <c r="BJ118" s="21" t="s">
        <v>79</v>
      </c>
      <c r="BK118" s="105">
        <f>ROUND(L118*K118,2)</f>
        <v>0</v>
      </c>
      <c r="BL118" s="21" t="s">
        <v>131</v>
      </c>
      <c r="BM118" s="21" t="s">
        <v>136</v>
      </c>
    </row>
    <row r="119" spans="2:65" s="1" customFormat="1" ht="16.5" customHeight="1">
      <c r="B119" s="123"/>
      <c r="C119" s="143" t="s">
        <v>137</v>
      </c>
      <c r="D119" s="143" t="s">
        <v>127</v>
      </c>
      <c r="E119" s="144" t="s">
        <v>138</v>
      </c>
      <c r="F119" s="223" t="s">
        <v>139</v>
      </c>
      <c r="G119" s="223"/>
      <c r="H119" s="223"/>
      <c r="I119" s="223"/>
      <c r="J119" s="145" t="s">
        <v>140</v>
      </c>
      <c r="K119" s="146">
        <v>2.2000000000000002</v>
      </c>
      <c r="L119" s="224">
        <v>0</v>
      </c>
      <c r="M119" s="224"/>
      <c r="N119" s="225">
        <f>ROUND(L119*K119,2)</f>
        <v>0</v>
      </c>
      <c r="O119" s="225"/>
      <c r="P119" s="225"/>
      <c r="Q119" s="225"/>
      <c r="R119" s="124"/>
      <c r="T119" s="147" t="s">
        <v>5</v>
      </c>
      <c r="U119" s="46" t="s">
        <v>36</v>
      </c>
      <c r="V119" s="38"/>
      <c r="W119" s="148">
        <f>V119*K119</f>
        <v>0</v>
      </c>
      <c r="X119" s="148">
        <v>8.6800000000000002E-3</v>
      </c>
      <c r="Y119" s="148">
        <f>X119*K119</f>
        <v>1.9096000000000002E-2</v>
      </c>
      <c r="Z119" s="148">
        <v>0</v>
      </c>
      <c r="AA119" s="149">
        <f>Z119*K119</f>
        <v>0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>IF(U119="základní",N119,0)</f>
        <v>0</v>
      </c>
      <c r="BF119" s="105">
        <f>IF(U119="snížená",N119,0)</f>
        <v>0</v>
      </c>
      <c r="BG119" s="105">
        <f>IF(U119="zákl. přenesená",N119,0)</f>
        <v>0</v>
      </c>
      <c r="BH119" s="105">
        <f>IF(U119="sníž. přenesená",N119,0)</f>
        <v>0</v>
      </c>
      <c r="BI119" s="105">
        <f>IF(U119="nulová",N119,0)</f>
        <v>0</v>
      </c>
      <c r="BJ119" s="21" t="s">
        <v>79</v>
      </c>
      <c r="BK119" s="105">
        <f>ROUND(L119*K119,2)</f>
        <v>0</v>
      </c>
      <c r="BL119" s="21" t="s">
        <v>131</v>
      </c>
      <c r="BM119" s="21" t="s">
        <v>141</v>
      </c>
    </row>
    <row r="120" spans="2:65" s="10" customFormat="1" ht="16.5" customHeight="1">
      <c r="B120" s="150"/>
      <c r="C120" s="151"/>
      <c r="D120" s="151"/>
      <c r="E120" s="152" t="s">
        <v>5</v>
      </c>
      <c r="F120" s="237" t="s">
        <v>147</v>
      </c>
      <c r="G120" s="238"/>
      <c r="H120" s="238"/>
      <c r="I120" s="238"/>
      <c r="J120" s="151"/>
      <c r="K120" s="153">
        <v>2.2000000000000002</v>
      </c>
      <c r="L120" s="151"/>
      <c r="M120" s="151"/>
      <c r="N120" s="151"/>
      <c r="O120" s="151"/>
      <c r="P120" s="151"/>
      <c r="Q120" s="151"/>
      <c r="R120" s="154"/>
      <c r="T120" s="155"/>
      <c r="U120" s="151"/>
      <c r="V120" s="151"/>
      <c r="W120" s="151"/>
      <c r="X120" s="151"/>
      <c r="Y120" s="151"/>
      <c r="Z120" s="151"/>
      <c r="AA120" s="156"/>
      <c r="AT120" s="157" t="s">
        <v>143</v>
      </c>
      <c r="AU120" s="157" t="s">
        <v>95</v>
      </c>
      <c r="AV120" s="10" t="s">
        <v>95</v>
      </c>
      <c r="AW120" s="10" t="s">
        <v>30</v>
      </c>
      <c r="AX120" s="10" t="s">
        <v>79</v>
      </c>
      <c r="AY120" s="157" t="s">
        <v>126</v>
      </c>
    </row>
    <row r="121" spans="2:65" s="1" customFormat="1" ht="16.5" customHeight="1">
      <c r="B121" s="123"/>
      <c r="C121" s="143" t="s">
        <v>131</v>
      </c>
      <c r="D121" s="143" t="s">
        <v>127</v>
      </c>
      <c r="E121" s="144" t="s">
        <v>144</v>
      </c>
      <c r="F121" s="223" t="s">
        <v>145</v>
      </c>
      <c r="G121" s="223"/>
      <c r="H121" s="223"/>
      <c r="I121" s="223"/>
      <c r="J121" s="145" t="s">
        <v>140</v>
      </c>
      <c r="K121" s="146">
        <v>3.3</v>
      </c>
      <c r="L121" s="224">
        <v>0</v>
      </c>
      <c r="M121" s="224"/>
      <c r="N121" s="225">
        <f>ROUND(L121*K121,2)</f>
        <v>0</v>
      </c>
      <c r="O121" s="225"/>
      <c r="P121" s="225"/>
      <c r="Q121" s="225"/>
      <c r="R121" s="124"/>
      <c r="T121" s="147" t="s">
        <v>5</v>
      </c>
      <c r="U121" s="46" t="s">
        <v>36</v>
      </c>
      <c r="V121" s="38"/>
      <c r="W121" s="148">
        <f>V121*K121</f>
        <v>0</v>
      </c>
      <c r="X121" s="148">
        <v>1.269E-2</v>
      </c>
      <c r="Y121" s="148">
        <f>X121*K121</f>
        <v>4.1876999999999998E-2</v>
      </c>
      <c r="Z121" s="148">
        <v>0</v>
      </c>
      <c r="AA121" s="149">
        <f>Z121*K121</f>
        <v>0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>IF(U121="základní",N121,0)</f>
        <v>0</v>
      </c>
      <c r="BF121" s="105">
        <f>IF(U121="snížená",N121,0)</f>
        <v>0</v>
      </c>
      <c r="BG121" s="105">
        <f>IF(U121="zákl. přenesená",N121,0)</f>
        <v>0</v>
      </c>
      <c r="BH121" s="105">
        <f>IF(U121="sníž. přenesená",N121,0)</f>
        <v>0</v>
      </c>
      <c r="BI121" s="105">
        <f>IF(U121="nulová",N121,0)</f>
        <v>0</v>
      </c>
      <c r="BJ121" s="21" t="s">
        <v>79</v>
      </c>
      <c r="BK121" s="105">
        <f>ROUND(L121*K121,2)</f>
        <v>0</v>
      </c>
      <c r="BL121" s="21" t="s">
        <v>131</v>
      </c>
      <c r="BM121" s="21" t="s">
        <v>146</v>
      </c>
    </row>
    <row r="122" spans="2:65" s="10" customFormat="1" ht="16.5" customHeight="1">
      <c r="B122" s="150"/>
      <c r="C122" s="151"/>
      <c r="D122" s="151"/>
      <c r="E122" s="152" t="s">
        <v>5</v>
      </c>
      <c r="F122" s="237" t="s">
        <v>142</v>
      </c>
      <c r="G122" s="238"/>
      <c r="H122" s="238"/>
      <c r="I122" s="238"/>
      <c r="J122" s="151"/>
      <c r="K122" s="153">
        <v>3.3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143</v>
      </c>
      <c r="AU122" s="157" t="s">
        <v>95</v>
      </c>
      <c r="AV122" s="10" t="s">
        <v>95</v>
      </c>
      <c r="AW122" s="10" t="s">
        <v>30</v>
      </c>
      <c r="AX122" s="10" t="s">
        <v>79</v>
      </c>
      <c r="AY122" s="157" t="s">
        <v>126</v>
      </c>
    </row>
    <row r="123" spans="2:65" s="1" customFormat="1" ht="16.5" customHeight="1">
      <c r="B123" s="123"/>
      <c r="C123" s="143" t="s">
        <v>148</v>
      </c>
      <c r="D123" s="143" t="s">
        <v>127</v>
      </c>
      <c r="E123" s="144" t="s">
        <v>516</v>
      </c>
      <c r="F123" s="223" t="s">
        <v>517</v>
      </c>
      <c r="G123" s="223"/>
      <c r="H123" s="223"/>
      <c r="I123" s="223"/>
      <c r="J123" s="145" t="s">
        <v>140</v>
      </c>
      <c r="K123" s="146">
        <v>1.1000000000000001</v>
      </c>
      <c r="L123" s="224">
        <v>0</v>
      </c>
      <c r="M123" s="224"/>
      <c r="N123" s="225">
        <f>ROUND(L123*K123,2)</f>
        <v>0</v>
      </c>
      <c r="O123" s="225"/>
      <c r="P123" s="225"/>
      <c r="Q123" s="225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1.269E-2</v>
      </c>
      <c r="Y123" s="148">
        <f>X123*K123</f>
        <v>1.3959000000000001E-2</v>
      </c>
      <c r="Z123" s="148">
        <v>0</v>
      </c>
      <c r="AA123" s="149">
        <f>Z123*K123</f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131</v>
      </c>
      <c r="BM123" s="21" t="s">
        <v>518</v>
      </c>
    </row>
    <row r="124" spans="2:65" s="10" customFormat="1" ht="16.5" customHeight="1">
      <c r="B124" s="150"/>
      <c r="C124" s="151"/>
      <c r="D124" s="151"/>
      <c r="E124" s="152" t="s">
        <v>5</v>
      </c>
      <c r="F124" s="237" t="s">
        <v>519</v>
      </c>
      <c r="G124" s="238"/>
      <c r="H124" s="238"/>
      <c r="I124" s="238"/>
      <c r="J124" s="151"/>
      <c r="K124" s="153">
        <v>1.1000000000000001</v>
      </c>
      <c r="L124" s="151"/>
      <c r="M124" s="151"/>
      <c r="N124" s="151"/>
      <c r="O124" s="151"/>
      <c r="P124" s="151"/>
      <c r="Q124" s="151"/>
      <c r="R124" s="154"/>
      <c r="T124" s="155"/>
      <c r="U124" s="151"/>
      <c r="V124" s="151"/>
      <c r="W124" s="151"/>
      <c r="X124" s="151"/>
      <c r="Y124" s="151"/>
      <c r="Z124" s="151"/>
      <c r="AA124" s="156"/>
      <c r="AT124" s="157" t="s">
        <v>143</v>
      </c>
      <c r="AU124" s="157" t="s">
        <v>95</v>
      </c>
      <c r="AV124" s="10" t="s">
        <v>95</v>
      </c>
      <c r="AW124" s="10" t="s">
        <v>30</v>
      </c>
      <c r="AX124" s="10" t="s">
        <v>79</v>
      </c>
      <c r="AY124" s="157" t="s">
        <v>126</v>
      </c>
    </row>
    <row r="125" spans="2:65" s="1" customFormat="1" ht="25.5" customHeight="1">
      <c r="B125" s="123"/>
      <c r="C125" s="143" t="s">
        <v>160</v>
      </c>
      <c r="D125" s="143" t="s">
        <v>127</v>
      </c>
      <c r="E125" s="144" t="s">
        <v>149</v>
      </c>
      <c r="F125" s="223" t="s">
        <v>150</v>
      </c>
      <c r="G125" s="223"/>
      <c r="H125" s="223"/>
      <c r="I125" s="223"/>
      <c r="J125" s="145" t="s">
        <v>151</v>
      </c>
      <c r="K125" s="146">
        <v>119.733</v>
      </c>
      <c r="L125" s="224">
        <v>0</v>
      </c>
      <c r="M125" s="224"/>
      <c r="N125" s="225">
        <f>ROUND(L125*K125,2)</f>
        <v>0</v>
      </c>
      <c r="O125" s="225"/>
      <c r="P125" s="225"/>
      <c r="Q125" s="225"/>
      <c r="R125" s="124"/>
      <c r="T125" s="147" t="s">
        <v>5</v>
      </c>
      <c r="U125" s="46" t="s">
        <v>36</v>
      </c>
      <c r="V125" s="38"/>
      <c r="W125" s="148">
        <f>V125*K125</f>
        <v>0</v>
      </c>
      <c r="X125" s="148">
        <v>0</v>
      </c>
      <c r="Y125" s="148">
        <f>X125*K125</f>
        <v>0</v>
      </c>
      <c r="Z125" s="148">
        <v>0</v>
      </c>
      <c r="AA125" s="149">
        <f>Z125*K125</f>
        <v>0</v>
      </c>
      <c r="AR125" s="21" t="s">
        <v>131</v>
      </c>
      <c r="AT125" s="21" t="s">
        <v>127</v>
      </c>
      <c r="AU125" s="21" t="s">
        <v>95</v>
      </c>
      <c r="AY125" s="21" t="s">
        <v>126</v>
      </c>
      <c r="BE125" s="105">
        <f>IF(U125="základní",N125,0)</f>
        <v>0</v>
      </c>
      <c r="BF125" s="105">
        <f>IF(U125="snížená",N125,0)</f>
        <v>0</v>
      </c>
      <c r="BG125" s="105">
        <f>IF(U125="zákl. přenesená",N125,0)</f>
        <v>0</v>
      </c>
      <c r="BH125" s="105">
        <f>IF(U125="sníž. přenesená",N125,0)</f>
        <v>0</v>
      </c>
      <c r="BI125" s="105">
        <f>IF(U125="nulová",N125,0)</f>
        <v>0</v>
      </c>
      <c r="BJ125" s="21" t="s">
        <v>79</v>
      </c>
      <c r="BK125" s="105">
        <f>ROUND(L125*K125,2)</f>
        <v>0</v>
      </c>
      <c r="BL125" s="21" t="s">
        <v>131</v>
      </c>
      <c r="BM125" s="21" t="s">
        <v>152</v>
      </c>
    </row>
    <row r="126" spans="2:65" s="11" customFormat="1" ht="16.5" customHeight="1">
      <c r="B126" s="158"/>
      <c r="C126" s="159"/>
      <c r="D126" s="159"/>
      <c r="E126" s="160" t="s">
        <v>5</v>
      </c>
      <c r="F126" s="247" t="s">
        <v>520</v>
      </c>
      <c r="G126" s="248"/>
      <c r="H126" s="248"/>
      <c r="I126" s="248"/>
      <c r="J126" s="159"/>
      <c r="K126" s="160" t="s">
        <v>5</v>
      </c>
      <c r="L126" s="159"/>
      <c r="M126" s="159"/>
      <c r="N126" s="159"/>
      <c r="O126" s="159"/>
      <c r="P126" s="159"/>
      <c r="Q126" s="159"/>
      <c r="R126" s="161"/>
      <c r="T126" s="162"/>
      <c r="U126" s="159"/>
      <c r="V126" s="159"/>
      <c r="W126" s="159"/>
      <c r="X126" s="159"/>
      <c r="Y126" s="159"/>
      <c r="Z126" s="159"/>
      <c r="AA126" s="163"/>
      <c r="AT126" s="164" t="s">
        <v>143</v>
      </c>
      <c r="AU126" s="164" t="s">
        <v>95</v>
      </c>
      <c r="AV126" s="11" t="s">
        <v>79</v>
      </c>
      <c r="AW126" s="11" t="s">
        <v>30</v>
      </c>
      <c r="AX126" s="11" t="s">
        <v>71</v>
      </c>
      <c r="AY126" s="164" t="s">
        <v>126</v>
      </c>
    </row>
    <row r="127" spans="2:65" s="10" customFormat="1" ht="16.5" customHeight="1">
      <c r="B127" s="150"/>
      <c r="C127" s="151"/>
      <c r="D127" s="151"/>
      <c r="E127" s="152" t="s">
        <v>5</v>
      </c>
      <c r="F127" s="241" t="s">
        <v>521</v>
      </c>
      <c r="G127" s="242"/>
      <c r="H127" s="242"/>
      <c r="I127" s="242"/>
      <c r="J127" s="151"/>
      <c r="K127" s="153">
        <v>106.062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71</v>
      </c>
      <c r="AY127" s="157" t="s">
        <v>126</v>
      </c>
    </row>
    <row r="128" spans="2:65" s="11" customFormat="1" ht="16.5" customHeight="1">
      <c r="B128" s="158"/>
      <c r="C128" s="159"/>
      <c r="D128" s="159"/>
      <c r="E128" s="160" t="s">
        <v>5</v>
      </c>
      <c r="F128" s="239" t="s">
        <v>155</v>
      </c>
      <c r="G128" s="240"/>
      <c r="H128" s="240"/>
      <c r="I128" s="240"/>
      <c r="J128" s="159"/>
      <c r="K128" s="160" t="s">
        <v>5</v>
      </c>
      <c r="L128" s="159"/>
      <c r="M128" s="159"/>
      <c r="N128" s="159"/>
      <c r="O128" s="159"/>
      <c r="P128" s="159"/>
      <c r="Q128" s="159"/>
      <c r="R128" s="161"/>
      <c r="T128" s="162"/>
      <c r="U128" s="159"/>
      <c r="V128" s="159"/>
      <c r="W128" s="159"/>
      <c r="X128" s="159"/>
      <c r="Y128" s="159"/>
      <c r="Z128" s="159"/>
      <c r="AA128" s="163"/>
      <c r="AT128" s="164" t="s">
        <v>143</v>
      </c>
      <c r="AU128" s="164" t="s">
        <v>95</v>
      </c>
      <c r="AV128" s="11" t="s">
        <v>79</v>
      </c>
      <c r="AW128" s="11" t="s">
        <v>30</v>
      </c>
      <c r="AX128" s="11" t="s">
        <v>71</v>
      </c>
      <c r="AY128" s="164" t="s">
        <v>126</v>
      </c>
    </row>
    <row r="129" spans="2:65" s="10" customFormat="1" ht="16.5" customHeight="1">
      <c r="B129" s="150"/>
      <c r="C129" s="151"/>
      <c r="D129" s="151"/>
      <c r="E129" s="152" t="s">
        <v>5</v>
      </c>
      <c r="F129" s="241" t="s">
        <v>522</v>
      </c>
      <c r="G129" s="242"/>
      <c r="H129" s="242"/>
      <c r="I129" s="242"/>
      <c r="J129" s="151"/>
      <c r="K129" s="153">
        <v>13.670999999999999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71</v>
      </c>
      <c r="AY129" s="157" t="s">
        <v>126</v>
      </c>
    </row>
    <row r="130" spans="2:65" s="12" customFormat="1" ht="16.5" customHeight="1">
      <c r="B130" s="165"/>
      <c r="C130" s="166"/>
      <c r="D130" s="166"/>
      <c r="E130" s="167" t="s">
        <v>5</v>
      </c>
      <c r="F130" s="243" t="s">
        <v>159</v>
      </c>
      <c r="G130" s="244"/>
      <c r="H130" s="244"/>
      <c r="I130" s="244"/>
      <c r="J130" s="166"/>
      <c r="K130" s="168">
        <v>119.733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143</v>
      </c>
      <c r="AU130" s="172" t="s">
        <v>95</v>
      </c>
      <c r="AV130" s="12" t="s">
        <v>131</v>
      </c>
      <c r="AW130" s="12" t="s">
        <v>30</v>
      </c>
      <c r="AX130" s="12" t="s">
        <v>79</v>
      </c>
      <c r="AY130" s="172" t="s">
        <v>126</v>
      </c>
    </row>
    <row r="131" spans="2:65" s="1" customFormat="1" ht="25.5" customHeight="1">
      <c r="B131" s="123"/>
      <c r="C131" s="143" t="s">
        <v>168</v>
      </c>
      <c r="D131" s="143" t="s">
        <v>127</v>
      </c>
      <c r="E131" s="144" t="s">
        <v>161</v>
      </c>
      <c r="F131" s="223" t="s">
        <v>162</v>
      </c>
      <c r="G131" s="223"/>
      <c r="H131" s="223"/>
      <c r="I131" s="223"/>
      <c r="J131" s="145" t="s">
        <v>151</v>
      </c>
      <c r="K131" s="146">
        <v>11.55</v>
      </c>
      <c r="L131" s="224">
        <v>0</v>
      </c>
      <c r="M131" s="224"/>
      <c r="N131" s="225">
        <f>ROUND(L131*K131,2)</f>
        <v>0</v>
      </c>
      <c r="O131" s="225"/>
      <c r="P131" s="225"/>
      <c r="Q131" s="225"/>
      <c r="R131" s="124"/>
      <c r="T131" s="147" t="s">
        <v>5</v>
      </c>
      <c r="U131" s="46" t="s">
        <v>36</v>
      </c>
      <c r="V131" s="38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21" t="s">
        <v>131</v>
      </c>
      <c r="AT131" s="21" t="s">
        <v>127</v>
      </c>
      <c r="AU131" s="21" t="s">
        <v>95</v>
      </c>
      <c r="AY131" s="21" t="s">
        <v>126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21" t="s">
        <v>79</v>
      </c>
      <c r="BK131" s="105">
        <f>ROUND(L131*K131,2)</f>
        <v>0</v>
      </c>
      <c r="BL131" s="21" t="s">
        <v>131</v>
      </c>
      <c r="BM131" s="21" t="s">
        <v>163</v>
      </c>
    </row>
    <row r="132" spans="2:65" s="10" customFormat="1" ht="16.5" customHeight="1">
      <c r="B132" s="150"/>
      <c r="C132" s="151"/>
      <c r="D132" s="151"/>
      <c r="E132" s="152" t="s">
        <v>5</v>
      </c>
      <c r="F132" s="237" t="s">
        <v>523</v>
      </c>
      <c r="G132" s="238"/>
      <c r="H132" s="238"/>
      <c r="I132" s="238"/>
      <c r="J132" s="151"/>
      <c r="K132" s="153">
        <v>11.55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143</v>
      </c>
      <c r="AU132" s="157" t="s">
        <v>95</v>
      </c>
      <c r="AV132" s="10" t="s">
        <v>95</v>
      </c>
      <c r="AW132" s="10" t="s">
        <v>30</v>
      </c>
      <c r="AX132" s="10" t="s">
        <v>79</v>
      </c>
      <c r="AY132" s="157" t="s">
        <v>126</v>
      </c>
    </row>
    <row r="133" spans="2:65" s="1" customFormat="1" ht="25.5" customHeight="1">
      <c r="B133" s="123"/>
      <c r="C133" s="143" t="s">
        <v>178</v>
      </c>
      <c r="D133" s="143" t="s">
        <v>127</v>
      </c>
      <c r="E133" s="144" t="s">
        <v>195</v>
      </c>
      <c r="F133" s="223" t="s">
        <v>196</v>
      </c>
      <c r="G133" s="223"/>
      <c r="H133" s="223"/>
      <c r="I133" s="223"/>
      <c r="J133" s="145" t="s">
        <v>151</v>
      </c>
      <c r="K133" s="146">
        <v>256.31700000000001</v>
      </c>
      <c r="L133" s="224">
        <v>0</v>
      </c>
      <c r="M133" s="224"/>
      <c r="N133" s="225">
        <f>ROUND(L133*K133,2)</f>
        <v>0</v>
      </c>
      <c r="O133" s="225"/>
      <c r="P133" s="225"/>
      <c r="Q133" s="225"/>
      <c r="R133" s="124"/>
      <c r="T133" s="147" t="s">
        <v>5</v>
      </c>
      <c r="U133" s="46" t="s">
        <v>36</v>
      </c>
      <c r="V133" s="38"/>
      <c r="W133" s="148">
        <f>V133*K133</f>
        <v>0</v>
      </c>
      <c r="X133" s="148">
        <v>0</v>
      </c>
      <c r="Y133" s="148">
        <f>X133*K133</f>
        <v>0</v>
      </c>
      <c r="Z133" s="148">
        <v>0</v>
      </c>
      <c r="AA133" s="149">
        <f>Z133*K133</f>
        <v>0</v>
      </c>
      <c r="AR133" s="21" t="s">
        <v>131</v>
      </c>
      <c r="AT133" s="21" t="s">
        <v>127</v>
      </c>
      <c r="AU133" s="21" t="s">
        <v>95</v>
      </c>
      <c r="AY133" s="21" t="s">
        <v>126</v>
      </c>
      <c r="BE133" s="105">
        <f>IF(U133="základní",N133,0)</f>
        <v>0</v>
      </c>
      <c r="BF133" s="105">
        <f>IF(U133="snížená",N133,0)</f>
        <v>0</v>
      </c>
      <c r="BG133" s="105">
        <f>IF(U133="zákl. přenesená",N133,0)</f>
        <v>0</v>
      </c>
      <c r="BH133" s="105">
        <f>IF(U133="sníž. přenesená",N133,0)</f>
        <v>0</v>
      </c>
      <c r="BI133" s="105">
        <f>IF(U133="nulová",N133,0)</f>
        <v>0</v>
      </c>
      <c r="BJ133" s="21" t="s">
        <v>79</v>
      </c>
      <c r="BK133" s="105">
        <f>ROUND(L133*K133,2)</f>
        <v>0</v>
      </c>
      <c r="BL133" s="21" t="s">
        <v>131</v>
      </c>
      <c r="BM133" s="21" t="s">
        <v>197</v>
      </c>
    </row>
    <row r="134" spans="2:65" s="11" customFormat="1" ht="16.5" customHeight="1">
      <c r="B134" s="158"/>
      <c r="C134" s="159"/>
      <c r="D134" s="159"/>
      <c r="E134" s="160" t="s">
        <v>5</v>
      </c>
      <c r="F134" s="247" t="s">
        <v>524</v>
      </c>
      <c r="G134" s="248"/>
      <c r="H134" s="248"/>
      <c r="I134" s="248"/>
      <c r="J134" s="159"/>
      <c r="K134" s="160" t="s">
        <v>5</v>
      </c>
      <c r="L134" s="159"/>
      <c r="M134" s="159"/>
      <c r="N134" s="159"/>
      <c r="O134" s="159"/>
      <c r="P134" s="159"/>
      <c r="Q134" s="159"/>
      <c r="R134" s="161"/>
      <c r="T134" s="162"/>
      <c r="U134" s="159"/>
      <c r="V134" s="159"/>
      <c r="W134" s="159"/>
      <c r="X134" s="159"/>
      <c r="Y134" s="159"/>
      <c r="Z134" s="159"/>
      <c r="AA134" s="163"/>
      <c r="AT134" s="164" t="s">
        <v>143</v>
      </c>
      <c r="AU134" s="164" t="s">
        <v>95</v>
      </c>
      <c r="AV134" s="11" t="s">
        <v>79</v>
      </c>
      <c r="AW134" s="11" t="s">
        <v>30</v>
      </c>
      <c r="AX134" s="11" t="s">
        <v>71</v>
      </c>
      <c r="AY134" s="164" t="s">
        <v>126</v>
      </c>
    </row>
    <row r="135" spans="2:65" s="10" customFormat="1" ht="16.5" customHeight="1">
      <c r="B135" s="150"/>
      <c r="C135" s="151"/>
      <c r="D135" s="151"/>
      <c r="E135" s="152" t="s">
        <v>5</v>
      </c>
      <c r="F135" s="241" t="s">
        <v>525</v>
      </c>
      <c r="G135" s="242"/>
      <c r="H135" s="242"/>
      <c r="I135" s="242"/>
      <c r="J135" s="151"/>
      <c r="K135" s="153">
        <v>618.69500000000005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143</v>
      </c>
      <c r="AU135" s="157" t="s">
        <v>95</v>
      </c>
      <c r="AV135" s="10" t="s">
        <v>95</v>
      </c>
      <c r="AW135" s="10" t="s">
        <v>30</v>
      </c>
      <c r="AX135" s="10" t="s">
        <v>71</v>
      </c>
      <c r="AY135" s="157" t="s">
        <v>126</v>
      </c>
    </row>
    <row r="136" spans="2:65" s="11" customFormat="1" ht="16.5" customHeight="1">
      <c r="B136" s="158"/>
      <c r="C136" s="159"/>
      <c r="D136" s="159"/>
      <c r="E136" s="160" t="s">
        <v>5</v>
      </c>
      <c r="F136" s="239" t="s">
        <v>174</v>
      </c>
      <c r="G136" s="240"/>
      <c r="H136" s="240"/>
      <c r="I136" s="240"/>
      <c r="J136" s="159"/>
      <c r="K136" s="160" t="s">
        <v>5</v>
      </c>
      <c r="L136" s="159"/>
      <c r="M136" s="159"/>
      <c r="N136" s="159"/>
      <c r="O136" s="159"/>
      <c r="P136" s="159"/>
      <c r="Q136" s="159"/>
      <c r="R136" s="161"/>
      <c r="T136" s="162"/>
      <c r="U136" s="159"/>
      <c r="V136" s="159"/>
      <c r="W136" s="159"/>
      <c r="X136" s="159"/>
      <c r="Y136" s="159"/>
      <c r="Z136" s="159"/>
      <c r="AA136" s="163"/>
      <c r="AT136" s="164" t="s">
        <v>143</v>
      </c>
      <c r="AU136" s="164" t="s">
        <v>95</v>
      </c>
      <c r="AV136" s="11" t="s">
        <v>79</v>
      </c>
      <c r="AW136" s="11" t="s">
        <v>30</v>
      </c>
      <c r="AX136" s="11" t="s">
        <v>71</v>
      </c>
      <c r="AY136" s="164" t="s">
        <v>126</v>
      </c>
    </row>
    <row r="137" spans="2:65" s="10" customFormat="1" ht="16.5" customHeight="1">
      <c r="B137" s="150"/>
      <c r="C137" s="151"/>
      <c r="D137" s="151"/>
      <c r="E137" s="152" t="s">
        <v>5</v>
      </c>
      <c r="F137" s="241" t="s">
        <v>526</v>
      </c>
      <c r="G137" s="242"/>
      <c r="H137" s="242"/>
      <c r="I137" s="242"/>
      <c r="J137" s="151"/>
      <c r="K137" s="153">
        <v>-106.062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143</v>
      </c>
      <c r="AU137" s="157" t="s">
        <v>95</v>
      </c>
      <c r="AV137" s="10" t="s">
        <v>95</v>
      </c>
      <c r="AW137" s="10" t="s">
        <v>30</v>
      </c>
      <c r="AX137" s="10" t="s">
        <v>71</v>
      </c>
      <c r="AY137" s="157" t="s">
        <v>126</v>
      </c>
    </row>
    <row r="138" spans="2:65" s="12" customFormat="1" ht="16.5" customHeight="1">
      <c r="B138" s="165"/>
      <c r="C138" s="166"/>
      <c r="D138" s="166"/>
      <c r="E138" s="167" t="s">
        <v>5</v>
      </c>
      <c r="F138" s="243" t="s">
        <v>159</v>
      </c>
      <c r="G138" s="244"/>
      <c r="H138" s="244"/>
      <c r="I138" s="244"/>
      <c r="J138" s="166"/>
      <c r="K138" s="168">
        <v>512.63300000000004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143</v>
      </c>
      <c r="AU138" s="172" t="s">
        <v>95</v>
      </c>
      <c r="AV138" s="12" t="s">
        <v>131</v>
      </c>
      <c r="AW138" s="12" t="s">
        <v>30</v>
      </c>
      <c r="AX138" s="12" t="s">
        <v>71</v>
      </c>
      <c r="AY138" s="172" t="s">
        <v>126</v>
      </c>
    </row>
    <row r="139" spans="2:65" s="11" customFormat="1" ht="16.5" customHeight="1">
      <c r="B139" s="158"/>
      <c r="C139" s="159"/>
      <c r="D139" s="159"/>
      <c r="E139" s="160" t="s">
        <v>5</v>
      </c>
      <c r="F139" s="239" t="s">
        <v>176</v>
      </c>
      <c r="G139" s="240"/>
      <c r="H139" s="240"/>
      <c r="I139" s="240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143</v>
      </c>
      <c r="AU139" s="164" t="s">
        <v>95</v>
      </c>
      <c r="AV139" s="11" t="s">
        <v>79</v>
      </c>
      <c r="AW139" s="11" t="s">
        <v>30</v>
      </c>
      <c r="AX139" s="11" t="s">
        <v>71</v>
      </c>
      <c r="AY139" s="164" t="s">
        <v>126</v>
      </c>
    </row>
    <row r="140" spans="2:65" s="10" customFormat="1" ht="16.5" customHeight="1">
      <c r="B140" s="150"/>
      <c r="C140" s="151"/>
      <c r="D140" s="151"/>
      <c r="E140" s="152" t="s">
        <v>5</v>
      </c>
      <c r="F140" s="241" t="s">
        <v>527</v>
      </c>
      <c r="G140" s="242"/>
      <c r="H140" s="242"/>
      <c r="I140" s="242"/>
      <c r="J140" s="151"/>
      <c r="K140" s="153">
        <v>256.31700000000001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143</v>
      </c>
      <c r="AU140" s="157" t="s">
        <v>95</v>
      </c>
      <c r="AV140" s="10" t="s">
        <v>95</v>
      </c>
      <c r="AW140" s="10" t="s">
        <v>30</v>
      </c>
      <c r="AX140" s="10" t="s">
        <v>79</v>
      </c>
      <c r="AY140" s="157" t="s">
        <v>126</v>
      </c>
    </row>
    <row r="141" spans="2:65" s="1" customFormat="1" ht="25.5" customHeight="1">
      <c r="B141" s="123"/>
      <c r="C141" s="143" t="s">
        <v>184</v>
      </c>
      <c r="D141" s="143" t="s">
        <v>127</v>
      </c>
      <c r="E141" s="144" t="s">
        <v>205</v>
      </c>
      <c r="F141" s="223" t="s">
        <v>206</v>
      </c>
      <c r="G141" s="223"/>
      <c r="H141" s="223"/>
      <c r="I141" s="223"/>
      <c r="J141" s="145" t="s">
        <v>151</v>
      </c>
      <c r="K141" s="146">
        <v>128.15899999999999</v>
      </c>
      <c r="L141" s="224">
        <v>0</v>
      </c>
      <c r="M141" s="224"/>
      <c r="N141" s="225">
        <f>ROUND(L141*K141,2)</f>
        <v>0</v>
      </c>
      <c r="O141" s="225"/>
      <c r="P141" s="225"/>
      <c r="Q141" s="225"/>
      <c r="R141" s="124"/>
      <c r="T141" s="147" t="s">
        <v>5</v>
      </c>
      <c r="U141" s="46" t="s">
        <v>36</v>
      </c>
      <c r="V141" s="38"/>
      <c r="W141" s="148">
        <f>V141*K141</f>
        <v>0</v>
      </c>
      <c r="X141" s="148">
        <v>0</v>
      </c>
      <c r="Y141" s="148">
        <f>X141*K141</f>
        <v>0</v>
      </c>
      <c r="Z141" s="148">
        <v>0</v>
      </c>
      <c r="AA141" s="149">
        <f>Z141*K141</f>
        <v>0</v>
      </c>
      <c r="AR141" s="21" t="s">
        <v>131</v>
      </c>
      <c r="AT141" s="21" t="s">
        <v>127</v>
      </c>
      <c r="AU141" s="21" t="s">
        <v>95</v>
      </c>
      <c r="AY141" s="21" t="s">
        <v>126</v>
      </c>
      <c r="BE141" s="105">
        <f>IF(U141="základní",N141,0)</f>
        <v>0</v>
      </c>
      <c r="BF141" s="105">
        <f>IF(U141="snížená",N141,0)</f>
        <v>0</v>
      </c>
      <c r="BG141" s="105">
        <f>IF(U141="zákl. přenesená",N141,0)</f>
        <v>0</v>
      </c>
      <c r="BH141" s="105">
        <f>IF(U141="sníž. přenesená",N141,0)</f>
        <v>0</v>
      </c>
      <c r="BI141" s="105">
        <f>IF(U141="nulová",N141,0)</f>
        <v>0</v>
      </c>
      <c r="BJ141" s="21" t="s">
        <v>79</v>
      </c>
      <c r="BK141" s="105">
        <f>ROUND(L141*K141,2)</f>
        <v>0</v>
      </c>
      <c r="BL141" s="21" t="s">
        <v>131</v>
      </c>
      <c r="BM141" s="21" t="s">
        <v>207</v>
      </c>
    </row>
    <row r="142" spans="2:65" s="11" customFormat="1" ht="16.5" customHeight="1">
      <c r="B142" s="158"/>
      <c r="C142" s="159"/>
      <c r="D142" s="159"/>
      <c r="E142" s="160" t="s">
        <v>5</v>
      </c>
      <c r="F142" s="247" t="s">
        <v>182</v>
      </c>
      <c r="G142" s="248"/>
      <c r="H142" s="248"/>
      <c r="I142" s="248"/>
      <c r="J142" s="159"/>
      <c r="K142" s="160" t="s">
        <v>5</v>
      </c>
      <c r="L142" s="159"/>
      <c r="M142" s="159"/>
      <c r="N142" s="159"/>
      <c r="O142" s="159"/>
      <c r="P142" s="159"/>
      <c r="Q142" s="159"/>
      <c r="R142" s="161"/>
      <c r="T142" s="162"/>
      <c r="U142" s="159"/>
      <c r="V142" s="159"/>
      <c r="W142" s="159"/>
      <c r="X142" s="159"/>
      <c r="Y142" s="159"/>
      <c r="Z142" s="159"/>
      <c r="AA142" s="163"/>
      <c r="AT142" s="164" t="s">
        <v>143</v>
      </c>
      <c r="AU142" s="164" t="s">
        <v>95</v>
      </c>
      <c r="AV142" s="11" t="s">
        <v>79</v>
      </c>
      <c r="AW142" s="11" t="s">
        <v>30</v>
      </c>
      <c r="AX142" s="11" t="s">
        <v>71</v>
      </c>
      <c r="AY142" s="164" t="s">
        <v>126</v>
      </c>
    </row>
    <row r="143" spans="2:65" s="10" customFormat="1" ht="16.5" customHeight="1">
      <c r="B143" s="150"/>
      <c r="C143" s="151"/>
      <c r="D143" s="151"/>
      <c r="E143" s="152" t="s">
        <v>5</v>
      </c>
      <c r="F143" s="241" t="s">
        <v>528</v>
      </c>
      <c r="G143" s="242"/>
      <c r="H143" s="242"/>
      <c r="I143" s="242"/>
      <c r="J143" s="151"/>
      <c r="K143" s="153">
        <v>128.15899999999999</v>
      </c>
      <c r="L143" s="151"/>
      <c r="M143" s="151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143</v>
      </c>
      <c r="AU143" s="157" t="s">
        <v>95</v>
      </c>
      <c r="AV143" s="10" t="s">
        <v>95</v>
      </c>
      <c r="AW143" s="10" t="s">
        <v>30</v>
      </c>
      <c r="AX143" s="10" t="s">
        <v>79</v>
      </c>
      <c r="AY143" s="157" t="s">
        <v>126</v>
      </c>
    </row>
    <row r="144" spans="2:65" s="1" customFormat="1" ht="25.5" customHeight="1">
      <c r="B144" s="123"/>
      <c r="C144" s="143" t="s">
        <v>189</v>
      </c>
      <c r="D144" s="143" t="s">
        <v>127</v>
      </c>
      <c r="E144" s="144" t="s">
        <v>210</v>
      </c>
      <c r="F144" s="223" t="s">
        <v>211</v>
      </c>
      <c r="G144" s="223"/>
      <c r="H144" s="223"/>
      <c r="I144" s="223"/>
      <c r="J144" s="145" t="s">
        <v>151</v>
      </c>
      <c r="K144" s="146">
        <v>256.31700000000001</v>
      </c>
      <c r="L144" s="224">
        <v>0</v>
      </c>
      <c r="M144" s="224"/>
      <c r="N144" s="225">
        <f>ROUND(L144*K144,2)</f>
        <v>0</v>
      </c>
      <c r="O144" s="225"/>
      <c r="P144" s="225"/>
      <c r="Q144" s="225"/>
      <c r="R144" s="124"/>
      <c r="T144" s="147" t="s">
        <v>5</v>
      </c>
      <c r="U144" s="46" t="s">
        <v>36</v>
      </c>
      <c r="V144" s="38"/>
      <c r="W144" s="148">
        <f>V144*K144</f>
        <v>0</v>
      </c>
      <c r="X144" s="148">
        <v>0</v>
      </c>
      <c r="Y144" s="148">
        <f>X144*K144</f>
        <v>0</v>
      </c>
      <c r="Z144" s="148">
        <v>0</v>
      </c>
      <c r="AA144" s="149">
        <f>Z144*K144</f>
        <v>0</v>
      </c>
      <c r="AR144" s="21" t="s">
        <v>131</v>
      </c>
      <c r="AT144" s="21" t="s">
        <v>127</v>
      </c>
      <c r="AU144" s="21" t="s">
        <v>95</v>
      </c>
      <c r="AY144" s="21" t="s">
        <v>126</v>
      </c>
      <c r="BE144" s="105">
        <f>IF(U144="základní",N144,0)</f>
        <v>0</v>
      </c>
      <c r="BF144" s="105">
        <f>IF(U144="snížená",N144,0)</f>
        <v>0</v>
      </c>
      <c r="BG144" s="105">
        <f>IF(U144="zákl. přenesená",N144,0)</f>
        <v>0</v>
      </c>
      <c r="BH144" s="105">
        <f>IF(U144="sníž. přenesená",N144,0)</f>
        <v>0</v>
      </c>
      <c r="BI144" s="105">
        <f>IF(U144="nulová",N144,0)</f>
        <v>0</v>
      </c>
      <c r="BJ144" s="21" t="s">
        <v>79</v>
      </c>
      <c r="BK144" s="105">
        <f>ROUND(L144*K144,2)</f>
        <v>0</v>
      </c>
      <c r="BL144" s="21" t="s">
        <v>131</v>
      </c>
      <c r="BM144" s="21" t="s">
        <v>212</v>
      </c>
    </row>
    <row r="145" spans="2:65" s="11" customFormat="1" ht="16.5" customHeight="1">
      <c r="B145" s="158"/>
      <c r="C145" s="159"/>
      <c r="D145" s="159"/>
      <c r="E145" s="160" t="s">
        <v>5</v>
      </c>
      <c r="F145" s="247" t="s">
        <v>188</v>
      </c>
      <c r="G145" s="248"/>
      <c r="H145" s="248"/>
      <c r="I145" s="248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143</v>
      </c>
      <c r="AU145" s="164" t="s">
        <v>95</v>
      </c>
      <c r="AV145" s="11" t="s">
        <v>79</v>
      </c>
      <c r="AW145" s="11" t="s">
        <v>30</v>
      </c>
      <c r="AX145" s="11" t="s">
        <v>71</v>
      </c>
      <c r="AY145" s="164" t="s">
        <v>126</v>
      </c>
    </row>
    <row r="146" spans="2:65" s="10" customFormat="1" ht="16.5" customHeight="1">
      <c r="B146" s="150"/>
      <c r="C146" s="151"/>
      <c r="D146" s="151"/>
      <c r="E146" s="152" t="s">
        <v>5</v>
      </c>
      <c r="F146" s="241" t="s">
        <v>527</v>
      </c>
      <c r="G146" s="242"/>
      <c r="H146" s="242"/>
      <c r="I146" s="242"/>
      <c r="J146" s="151"/>
      <c r="K146" s="153">
        <v>256.31700000000001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143</v>
      </c>
      <c r="AU146" s="157" t="s">
        <v>95</v>
      </c>
      <c r="AV146" s="10" t="s">
        <v>95</v>
      </c>
      <c r="AW146" s="10" t="s">
        <v>30</v>
      </c>
      <c r="AX146" s="10" t="s">
        <v>79</v>
      </c>
      <c r="AY146" s="157" t="s">
        <v>126</v>
      </c>
    </row>
    <row r="147" spans="2:65" s="1" customFormat="1" ht="25.5" customHeight="1">
      <c r="B147" s="123"/>
      <c r="C147" s="143" t="s">
        <v>194</v>
      </c>
      <c r="D147" s="143" t="s">
        <v>127</v>
      </c>
      <c r="E147" s="144" t="s">
        <v>214</v>
      </c>
      <c r="F147" s="223" t="s">
        <v>215</v>
      </c>
      <c r="G147" s="223"/>
      <c r="H147" s="223"/>
      <c r="I147" s="223"/>
      <c r="J147" s="145" t="s">
        <v>151</v>
      </c>
      <c r="K147" s="146">
        <v>128.15899999999999</v>
      </c>
      <c r="L147" s="224">
        <v>0</v>
      </c>
      <c r="M147" s="224"/>
      <c r="N147" s="225">
        <f>ROUND(L147*K147,2)</f>
        <v>0</v>
      </c>
      <c r="O147" s="225"/>
      <c r="P147" s="225"/>
      <c r="Q147" s="225"/>
      <c r="R147" s="124"/>
      <c r="T147" s="147" t="s">
        <v>5</v>
      </c>
      <c r="U147" s="46" t="s">
        <v>36</v>
      </c>
      <c r="V147" s="38"/>
      <c r="W147" s="148">
        <f>V147*K147</f>
        <v>0</v>
      </c>
      <c r="X147" s="148">
        <v>0</v>
      </c>
      <c r="Y147" s="148">
        <f>X147*K147</f>
        <v>0</v>
      </c>
      <c r="Z147" s="148">
        <v>0</v>
      </c>
      <c r="AA147" s="149">
        <f>Z147*K147</f>
        <v>0</v>
      </c>
      <c r="AR147" s="21" t="s">
        <v>131</v>
      </c>
      <c r="AT147" s="21" t="s">
        <v>127</v>
      </c>
      <c r="AU147" s="21" t="s">
        <v>95</v>
      </c>
      <c r="AY147" s="21" t="s">
        <v>126</v>
      </c>
      <c r="BE147" s="105">
        <f>IF(U147="základní",N147,0)</f>
        <v>0</v>
      </c>
      <c r="BF147" s="105">
        <f>IF(U147="snížená",N147,0)</f>
        <v>0</v>
      </c>
      <c r="BG147" s="105">
        <f>IF(U147="zákl. přenesená",N147,0)</f>
        <v>0</v>
      </c>
      <c r="BH147" s="105">
        <f>IF(U147="sníž. přenesená",N147,0)</f>
        <v>0</v>
      </c>
      <c r="BI147" s="105">
        <f>IF(U147="nulová",N147,0)</f>
        <v>0</v>
      </c>
      <c r="BJ147" s="21" t="s">
        <v>79</v>
      </c>
      <c r="BK147" s="105">
        <f>ROUND(L147*K147,2)</f>
        <v>0</v>
      </c>
      <c r="BL147" s="21" t="s">
        <v>131</v>
      </c>
      <c r="BM147" s="21" t="s">
        <v>216</v>
      </c>
    </row>
    <row r="148" spans="2:65" s="11" customFormat="1" ht="16.5" customHeight="1">
      <c r="B148" s="158"/>
      <c r="C148" s="159"/>
      <c r="D148" s="159"/>
      <c r="E148" s="160" t="s">
        <v>5</v>
      </c>
      <c r="F148" s="247" t="s">
        <v>182</v>
      </c>
      <c r="G148" s="248"/>
      <c r="H148" s="248"/>
      <c r="I148" s="248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143</v>
      </c>
      <c r="AU148" s="164" t="s">
        <v>95</v>
      </c>
      <c r="AV148" s="11" t="s">
        <v>79</v>
      </c>
      <c r="AW148" s="11" t="s">
        <v>30</v>
      </c>
      <c r="AX148" s="11" t="s">
        <v>71</v>
      </c>
      <c r="AY148" s="164" t="s">
        <v>126</v>
      </c>
    </row>
    <row r="149" spans="2:65" s="10" customFormat="1" ht="16.5" customHeight="1">
      <c r="B149" s="150"/>
      <c r="C149" s="151"/>
      <c r="D149" s="151"/>
      <c r="E149" s="152" t="s">
        <v>5</v>
      </c>
      <c r="F149" s="241" t="s">
        <v>528</v>
      </c>
      <c r="G149" s="242"/>
      <c r="H149" s="242"/>
      <c r="I149" s="242"/>
      <c r="J149" s="151"/>
      <c r="K149" s="153">
        <v>128.15899999999999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143</v>
      </c>
      <c r="AU149" s="157" t="s">
        <v>95</v>
      </c>
      <c r="AV149" s="10" t="s">
        <v>95</v>
      </c>
      <c r="AW149" s="10" t="s">
        <v>30</v>
      </c>
      <c r="AX149" s="10" t="s">
        <v>79</v>
      </c>
      <c r="AY149" s="157" t="s">
        <v>126</v>
      </c>
    </row>
    <row r="150" spans="2:65" s="1" customFormat="1" ht="25.5" customHeight="1">
      <c r="B150" s="123"/>
      <c r="C150" s="143" t="s">
        <v>204</v>
      </c>
      <c r="D150" s="143" t="s">
        <v>127</v>
      </c>
      <c r="E150" s="144" t="s">
        <v>217</v>
      </c>
      <c r="F150" s="223" t="s">
        <v>218</v>
      </c>
      <c r="G150" s="223"/>
      <c r="H150" s="223"/>
      <c r="I150" s="223"/>
      <c r="J150" s="145" t="s">
        <v>151</v>
      </c>
      <c r="K150" s="146">
        <v>40.243000000000002</v>
      </c>
      <c r="L150" s="224">
        <v>0</v>
      </c>
      <c r="M150" s="224"/>
      <c r="N150" s="225">
        <f>ROUND(L150*K150,2)</f>
        <v>0</v>
      </c>
      <c r="O150" s="225"/>
      <c r="P150" s="225"/>
      <c r="Q150" s="225"/>
      <c r="R150" s="124"/>
      <c r="T150" s="147" t="s">
        <v>5</v>
      </c>
      <c r="U150" s="46" t="s">
        <v>36</v>
      </c>
      <c r="V150" s="38"/>
      <c r="W150" s="148">
        <f>V150*K150</f>
        <v>0</v>
      </c>
      <c r="X150" s="148">
        <v>0</v>
      </c>
      <c r="Y150" s="148">
        <f>X150*K150</f>
        <v>0</v>
      </c>
      <c r="Z150" s="148">
        <v>0</v>
      </c>
      <c r="AA150" s="149">
        <f>Z150*K150</f>
        <v>0</v>
      </c>
      <c r="AR150" s="21" t="s">
        <v>131</v>
      </c>
      <c r="AT150" s="21" t="s">
        <v>127</v>
      </c>
      <c r="AU150" s="21" t="s">
        <v>95</v>
      </c>
      <c r="AY150" s="21" t="s">
        <v>126</v>
      </c>
      <c r="BE150" s="105">
        <f>IF(U150="základní",N150,0)</f>
        <v>0</v>
      </c>
      <c r="BF150" s="105">
        <f>IF(U150="snížená",N150,0)</f>
        <v>0</v>
      </c>
      <c r="BG150" s="105">
        <f>IF(U150="zákl. přenesená",N150,0)</f>
        <v>0</v>
      </c>
      <c r="BH150" s="105">
        <f>IF(U150="sníž. přenesená",N150,0)</f>
        <v>0</v>
      </c>
      <c r="BI150" s="105">
        <f>IF(U150="nulová",N150,0)</f>
        <v>0</v>
      </c>
      <c r="BJ150" s="21" t="s">
        <v>79</v>
      </c>
      <c r="BK150" s="105">
        <f>ROUND(L150*K150,2)</f>
        <v>0</v>
      </c>
      <c r="BL150" s="21" t="s">
        <v>131</v>
      </c>
      <c r="BM150" s="21" t="s">
        <v>219</v>
      </c>
    </row>
    <row r="151" spans="2:65" s="11" customFormat="1" ht="16.5" customHeight="1">
      <c r="B151" s="158"/>
      <c r="C151" s="159"/>
      <c r="D151" s="159"/>
      <c r="E151" s="160" t="s">
        <v>5</v>
      </c>
      <c r="F151" s="247" t="s">
        <v>529</v>
      </c>
      <c r="G151" s="248"/>
      <c r="H151" s="248"/>
      <c r="I151" s="248"/>
      <c r="J151" s="159"/>
      <c r="K151" s="160" t="s">
        <v>5</v>
      </c>
      <c r="L151" s="159"/>
      <c r="M151" s="159"/>
      <c r="N151" s="159"/>
      <c r="O151" s="159"/>
      <c r="P151" s="159"/>
      <c r="Q151" s="159"/>
      <c r="R151" s="161"/>
      <c r="T151" s="162"/>
      <c r="U151" s="159"/>
      <c r="V151" s="159"/>
      <c r="W151" s="159"/>
      <c r="X151" s="159"/>
      <c r="Y151" s="159"/>
      <c r="Z151" s="159"/>
      <c r="AA151" s="163"/>
      <c r="AT151" s="164" t="s">
        <v>143</v>
      </c>
      <c r="AU151" s="164" t="s">
        <v>95</v>
      </c>
      <c r="AV151" s="11" t="s">
        <v>79</v>
      </c>
      <c r="AW151" s="11" t="s">
        <v>30</v>
      </c>
      <c r="AX151" s="11" t="s">
        <v>71</v>
      </c>
      <c r="AY151" s="164" t="s">
        <v>126</v>
      </c>
    </row>
    <row r="152" spans="2:65" s="10" customFormat="1" ht="16.5" customHeight="1">
      <c r="B152" s="150"/>
      <c r="C152" s="151"/>
      <c r="D152" s="151"/>
      <c r="E152" s="152" t="s">
        <v>5</v>
      </c>
      <c r="F152" s="241" t="s">
        <v>530</v>
      </c>
      <c r="G152" s="242"/>
      <c r="H152" s="242"/>
      <c r="I152" s="242"/>
      <c r="J152" s="151"/>
      <c r="K152" s="153">
        <v>94.156999999999996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143</v>
      </c>
      <c r="AU152" s="157" t="s">
        <v>95</v>
      </c>
      <c r="AV152" s="10" t="s">
        <v>95</v>
      </c>
      <c r="AW152" s="10" t="s">
        <v>30</v>
      </c>
      <c r="AX152" s="10" t="s">
        <v>71</v>
      </c>
      <c r="AY152" s="157" t="s">
        <v>126</v>
      </c>
    </row>
    <row r="153" spans="2:65" s="11" customFormat="1" ht="16.5" customHeight="1">
      <c r="B153" s="158"/>
      <c r="C153" s="159"/>
      <c r="D153" s="159"/>
      <c r="E153" s="160" t="s">
        <v>5</v>
      </c>
      <c r="F153" s="239" t="s">
        <v>174</v>
      </c>
      <c r="G153" s="240"/>
      <c r="H153" s="240"/>
      <c r="I153" s="240"/>
      <c r="J153" s="159"/>
      <c r="K153" s="160" t="s">
        <v>5</v>
      </c>
      <c r="L153" s="159"/>
      <c r="M153" s="159"/>
      <c r="N153" s="159"/>
      <c r="O153" s="159"/>
      <c r="P153" s="159"/>
      <c r="Q153" s="159"/>
      <c r="R153" s="161"/>
      <c r="T153" s="162"/>
      <c r="U153" s="159"/>
      <c r="V153" s="159"/>
      <c r="W153" s="159"/>
      <c r="X153" s="159"/>
      <c r="Y153" s="159"/>
      <c r="Z153" s="159"/>
      <c r="AA153" s="163"/>
      <c r="AT153" s="164" t="s">
        <v>143</v>
      </c>
      <c r="AU153" s="164" t="s">
        <v>95</v>
      </c>
      <c r="AV153" s="11" t="s">
        <v>79</v>
      </c>
      <c r="AW153" s="11" t="s">
        <v>30</v>
      </c>
      <c r="AX153" s="11" t="s">
        <v>71</v>
      </c>
      <c r="AY153" s="164" t="s">
        <v>126</v>
      </c>
    </row>
    <row r="154" spans="2:65" s="10" customFormat="1" ht="16.5" customHeight="1">
      <c r="B154" s="150"/>
      <c r="C154" s="151"/>
      <c r="D154" s="151"/>
      <c r="E154" s="152" t="s">
        <v>5</v>
      </c>
      <c r="F154" s="241" t="s">
        <v>531</v>
      </c>
      <c r="G154" s="242"/>
      <c r="H154" s="242"/>
      <c r="I154" s="242"/>
      <c r="J154" s="151"/>
      <c r="K154" s="153">
        <v>-13.670999999999999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143</v>
      </c>
      <c r="AU154" s="157" t="s">
        <v>95</v>
      </c>
      <c r="AV154" s="10" t="s">
        <v>95</v>
      </c>
      <c r="AW154" s="10" t="s">
        <v>30</v>
      </c>
      <c r="AX154" s="10" t="s">
        <v>71</v>
      </c>
      <c r="AY154" s="157" t="s">
        <v>126</v>
      </c>
    </row>
    <row r="155" spans="2:65" s="12" customFormat="1" ht="16.5" customHeight="1">
      <c r="B155" s="165"/>
      <c r="C155" s="166"/>
      <c r="D155" s="166"/>
      <c r="E155" s="167" t="s">
        <v>5</v>
      </c>
      <c r="F155" s="243" t="s">
        <v>159</v>
      </c>
      <c r="G155" s="244"/>
      <c r="H155" s="244"/>
      <c r="I155" s="244"/>
      <c r="J155" s="166"/>
      <c r="K155" s="168">
        <v>80.486000000000004</v>
      </c>
      <c r="L155" s="166"/>
      <c r="M155" s="166"/>
      <c r="N155" s="166"/>
      <c r="O155" s="166"/>
      <c r="P155" s="166"/>
      <c r="Q155" s="166"/>
      <c r="R155" s="169"/>
      <c r="T155" s="170"/>
      <c r="U155" s="166"/>
      <c r="V155" s="166"/>
      <c r="W155" s="166"/>
      <c r="X155" s="166"/>
      <c r="Y155" s="166"/>
      <c r="Z155" s="166"/>
      <c r="AA155" s="171"/>
      <c r="AT155" s="172" t="s">
        <v>143</v>
      </c>
      <c r="AU155" s="172" t="s">
        <v>95</v>
      </c>
      <c r="AV155" s="12" t="s">
        <v>131</v>
      </c>
      <c r="AW155" s="12" t="s">
        <v>30</v>
      </c>
      <c r="AX155" s="12" t="s">
        <v>71</v>
      </c>
      <c r="AY155" s="172" t="s">
        <v>126</v>
      </c>
    </row>
    <row r="156" spans="2:65" s="11" customFormat="1" ht="16.5" customHeight="1">
      <c r="B156" s="158"/>
      <c r="C156" s="159"/>
      <c r="D156" s="159"/>
      <c r="E156" s="160" t="s">
        <v>5</v>
      </c>
      <c r="F156" s="239" t="s">
        <v>227</v>
      </c>
      <c r="G156" s="240"/>
      <c r="H156" s="240"/>
      <c r="I156" s="240"/>
      <c r="J156" s="159"/>
      <c r="K156" s="160" t="s">
        <v>5</v>
      </c>
      <c r="L156" s="159"/>
      <c r="M156" s="159"/>
      <c r="N156" s="159"/>
      <c r="O156" s="159"/>
      <c r="P156" s="159"/>
      <c r="Q156" s="159"/>
      <c r="R156" s="161"/>
      <c r="T156" s="162"/>
      <c r="U156" s="159"/>
      <c r="V156" s="159"/>
      <c r="W156" s="159"/>
      <c r="X156" s="159"/>
      <c r="Y156" s="159"/>
      <c r="Z156" s="159"/>
      <c r="AA156" s="163"/>
      <c r="AT156" s="164" t="s">
        <v>143</v>
      </c>
      <c r="AU156" s="164" t="s">
        <v>95</v>
      </c>
      <c r="AV156" s="11" t="s">
        <v>79</v>
      </c>
      <c r="AW156" s="11" t="s">
        <v>30</v>
      </c>
      <c r="AX156" s="11" t="s">
        <v>71</v>
      </c>
      <c r="AY156" s="164" t="s">
        <v>126</v>
      </c>
    </row>
    <row r="157" spans="2:65" s="10" customFormat="1" ht="16.5" customHeight="1">
      <c r="B157" s="150"/>
      <c r="C157" s="151"/>
      <c r="D157" s="151"/>
      <c r="E157" s="152" t="s">
        <v>5</v>
      </c>
      <c r="F157" s="241" t="s">
        <v>532</v>
      </c>
      <c r="G157" s="242"/>
      <c r="H157" s="242"/>
      <c r="I157" s="242"/>
      <c r="J157" s="151"/>
      <c r="K157" s="153">
        <v>40.243000000000002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143</v>
      </c>
      <c r="AU157" s="157" t="s">
        <v>95</v>
      </c>
      <c r="AV157" s="10" t="s">
        <v>95</v>
      </c>
      <c r="AW157" s="10" t="s">
        <v>30</v>
      </c>
      <c r="AX157" s="10" t="s">
        <v>79</v>
      </c>
      <c r="AY157" s="157" t="s">
        <v>126</v>
      </c>
    </row>
    <row r="158" spans="2:65" s="1" customFormat="1" ht="25.5" customHeight="1">
      <c r="B158" s="123"/>
      <c r="C158" s="143" t="s">
        <v>209</v>
      </c>
      <c r="D158" s="143" t="s">
        <v>127</v>
      </c>
      <c r="E158" s="144" t="s">
        <v>230</v>
      </c>
      <c r="F158" s="223" t="s">
        <v>231</v>
      </c>
      <c r="G158" s="223"/>
      <c r="H158" s="223"/>
      <c r="I158" s="223"/>
      <c r="J158" s="145" t="s">
        <v>151</v>
      </c>
      <c r="K158" s="146">
        <v>20.122</v>
      </c>
      <c r="L158" s="224">
        <v>0</v>
      </c>
      <c r="M158" s="224"/>
      <c r="N158" s="225">
        <f>ROUND(L158*K158,2)</f>
        <v>0</v>
      </c>
      <c r="O158" s="225"/>
      <c r="P158" s="225"/>
      <c r="Q158" s="225"/>
      <c r="R158" s="124"/>
      <c r="T158" s="147" t="s">
        <v>5</v>
      </c>
      <c r="U158" s="46" t="s">
        <v>36</v>
      </c>
      <c r="V158" s="38"/>
      <c r="W158" s="148">
        <f>V158*K158</f>
        <v>0</v>
      </c>
      <c r="X158" s="148">
        <v>0</v>
      </c>
      <c r="Y158" s="148">
        <f>X158*K158</f>
        <v>0</v>
      </c>
      <c r="Z158" s="148">
        <v>0</v>
      </c>
      <c r="AA158" s="149">
        <f>Z158*K158</f>
        <v>0</v>
      </c>
      <c r="AR158" s="21" t="s">
        <v>131</v>
      </c>
      <c r="AT158" s="21" t="s">
        <v>127</v>
      </c>
      <c r="AU158" s="21" t="s">
        <v>95</v>
      </c>
      <c r="AY158" s="21" t="s">
        <v>126</v>
      </c>
      <c r="BE158" s="105">
        <f>IF(U158="základní",N158,0)</f>
        <v>0</v>
      </c>
      <c r="BF158" s="105">
        <f>IF(U158="snížená",N158,0)</f>
        <v>0</v>
      </c>
      <c r="BG158" s="105">
        <f>IF(U158="zákl. přenesená",N158,0)</f>
        <v>0</v>
      </c>
      <c r="BH158" s="105">
        <f>IF(U158="sníž. přenesená",N158,0)</f>
        <v>0</v>
      </c>
      <c r="BI158" s="105">
        <f>IF(U158="nulová",N158,0)</f>
        <v>0</v>
      </c>
      <c r="BJ158" s="21" t="s">
        <v>79</v>
      </c>
      <c r="BK158" s="105">
        <f>ROUND(L158*K158,2)</f>
        <v>0</v>
      </c>
      <c r="BL158" s="21" t="s">
        <v>131</v>
      </c>
      <c r="BM158" s="21" t="s">
        <v>232</v>
      </c>
    </row>
    <row r="159" spans="2:65" s="11" customFormat="1" ht="16.5" customHeight="1">
      <c r="B159" s="158"/>
      <c r="C159" s="159"/>
      <c r="D159" s="159"/>
      <c r="E159" s="160" t="s">
        <v>5</v>
      </c>
      <c r="F159" s="247" t="s">
        <v>182</v>
      </c>
      <c r="G159" s="248"/>
      <c r="H159" s="248"/>
      <c r="I159" s="248"/>
      <c r="J159" s="159"/>
      <c r="K159" s="160" t="s">
        <v>5</v>
      </c>
      <c r="L159" s="159"/>
      <c r="M159" s="159"/>
      <c r="N159" s="159"/>
      <c r="O159" s="159"/>
      <c r="P159" s="159"/>
      <c r="Q159" s="159"/>
      <c r="R159" s="161"/>
      <c r="T159" s="162"/>
      <c r="U159" s="159"/>
      <c r="V159" s="159"/>
      <c r="W159" s="159"/>
      <c r="X159" s="159"/>
      <c r="Y159" s="159"/>
      <c r="Z159" s="159"/>
      <c r="AA159" s="163"/>
      <c r="AT159" s="164" t="s">
        <v>143</v>
      </c>
      <c r="AU159" s="164" t="s">
        <v>95</v>
      </c>
      <c r="AV159" s="11" t="s">
        <v>79</v>
      </c>
      <c r="AW159" s="11" t="s">
        <v>30</v>
      </c>
      <c r="AX159" s="11" t="s">
        <v>71</v>
      </c>
      <c r="AY159" s="164" t="s">
        <v>126</v>
      </c>
    </row>
    <row r="160" spans="2:65" s="10" customFormat="1" ht="16.5" customHeight="1">
      <c r="B160" s="150"/>
      <c r="C160" s="151"/>
      <c r="D160" s="151"/>
      <c r="E160" s="152" t="s">
        <v>5</v>
      </c>
      <c r="F160" s="241" t="s">
        <v>533</v>
      </c>
      <c r="G160" s="242"/>
      <c r="H160" s="242"/>
      <c r="I160" s="242"/>
      <c r="J160" s="151"/>
      <c r="K160" s="153">
        <v>20.122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143</v>
      </c>
      <c r="AU160" s="157" t="s">
        <v>95</v>
      </c>
      <c r="AV160" s="10" t="s">
        <v>95</v>
      </c>
      <c r="AW160" s="10" t="s">
        <v>30</v>
      </c>
      <c r="AX160" s="10" t="s">
        <v>79</v>
      </c>
      <c r="AY160" s="157" t="s">
        <v>126</v>
      </c>
    </row>
    <row r="161" spans="2:65" s="1" customFormat="1" ht="25.5" customHeight="1">
      <c r="B161" s="123"/>
      <c r="C161" s="143" t="s">
        <v>213</v>
      </c>
      <c r="D161" s="143" t="s">
        <v>127</v>
      </c>
      <c r="E161" s="144" t="s">
        <v>235</v>
      </c>
      <c r="F161" s="223" t="s">
        <v>236</v>
      </c>
      <c r="G161" s="223"/>
      <c r="H161" s="223"/>
      <c r="I161" s="223"/>
      <c r="J161" s="145" t="s">
        <v>151</v>
      </c>
      <c r="K161" s="146">
        <v>40.243000000000002</v>
      </c>
      <c r="L161" s="224">
        <v>0</v>
      </c>
      <c r="M161" s="224"/>
      <c r="N161" s="225">
        <f>ROUND(L161*K161,2)</f>
        <v>0</v>
      </c>
      <c r="O161" s="225"/>
      <c r="P161" s="225"/>
      <c r="Q161" s="225"/>
      <c r="R161" s="124"/>
      <c r="T161" s="147" t="s">
        <v>5</v>
      </c>
      <c r="U161" s="46" t="s">
        <v>36</v>
      </c>
      <c r="V161" s="38"/>
      <c r="W161" s="148">
        <f>V161*K161</f>
        <v>0</v>
      </c>
      <c r="X161" s="148">
        <v>0</v>
      </c>
      <c r="Y161" s="148">
        <f>X161*K161</f>
        <v>0</v>
      </c>
      <c r="Z161" s="148">
        <v>0</v>
      </c>
      <c r="AA161" s="149">
        <f>Z161*K161</f>
        <v>0</v>
      </c>
      <c r="AR161" s="21" t="s">
        <v>131</v>
      </c>
      <c r="AT161" s="21" t="s">
        <v>127</v>
      </c>
      <c r="AU161" s="21" t="s">
        <v>95</v>
      </c>
      <c r="AY161" s="21" t="s">
        <v>126</v>
      </c>
      <c r="BE161" s="105">
        <f>IF(U161="základní",N161,0)</f>
        <v>0</v>
      </c>
      <c r="BF161" s="105">
        <f>IF(U161="snížená",N161,0)</f>
        <v>0</v>
      </c>
      <c r="BG161" s="105">
        <f>IF(U161="zákl. přenesená",N161,0)</f>
        <v>0</v>
      </c>
      <c r="BH161" s="105">
        <f>IF(U161="sníž. přenesená",N161,0)</f>
        <v>0</v>
      </c>
      <c r="BI161" s="105">
        <f>IF(U161="nulová",N161,0)</f>
        <v>0</v>
      </c>
      <c r="BJ161" s="21" t="s">
        <v>79</v>
      </c>
      <c r="BK161" s="105">
        <f>ROUND(L161*K161,2)</f>
        <v>0</v>
      </c>
      <c r="BL161" s="21" t="s">
        <v>131</v>
      </c>
      <c r="BM161" s="21" t="s">
        <v>237</v>
      </c>
    </row>
    <row r="162" spans="2:65" s="11" customFormat="1" ht="16.5" customHeight="1">
      <c r="B162" s="158"/>
      <c r="C162" s="159"/>
      <c r="D162" s="159"/>
      <c r="E162" s="160" t="s">
        <v>5</v>
      </c>
      <c r="F162" s="247" t="s">
        <v>238</v>
      </c>
      <c r="G162" s="248"/>
      <c r="H162" s="248"/>
      <c r="I162" s="248"/>
      <c r="J162" s="159"/>
      <c r="K162" s="160" t="s">
        <v>5</v>
      </c>
      <c r="L162" s="159"/>
      <c r="M162" s="159"/>
      <c r="N162" s="159"/>
      <c r="O162" s="159"/>
      <c r="P162" s="159"/>
      <c r="Q162" s="159"/>
      <c r="R162" s="161"/>
      <c r="T162" s="162"/>
      <c r="U162" s="159"/>
      <c r="V162" s="159"/>
      <c r="W162" s="159"/>
      <c r="X162" s="159"/>
      <c r="Y162" s="159"/>
      <c r="Z162" s="159"/>
      <c r="AA162" s="163"/>
      <c r="AT162" s="164" t="s">
        <v>143</v>
      </c>
      <c r="AU162" s="164" t="s">
        <v>95</v>
      </c>
      <c r="AV162" s="11" t="s">
        <v>79</v>
      </c>
      <c r="AW162" s="11" t="s">
        <v>30</v>
      </c>
      <c r="AX162" s="11" t="s">
        <v>71</v>
      </c>
      <c r="AY162" s="164" t="s">
        <v>126</v>
      </c>
    </row>
    <row r="163" spans="2:65" s="10" customFormat="1" ht="16.5" customHeight="1">
      <c r="B163" s="150"/>
      <c r="C163" s="151"/>
      <c r="D163" s="151"/>
      <c r="E163" s="152" t="s">
        <v>5</v>
      </c>
      <c r="F163" s="241" t="s">
        <v>532</v>
      </c>
      <c r="G163" s="242"/>
      <c r="H163" s="242"/>
      <c r="I163" s="242"/>
      <c r="J163" s="151"/>
      <c r="K163" s="153">
        <v>40.243000000000002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143</v>
      </c>
      <c r="AU163" s="157" t="s">
        <v>95</v>
      </c>
      <c r="AV163" s="10" t="s">
        <v>95</v>
      </c>
      <c r="AW163" s="10" t="s">
        <v>30</v>
      </c>
      <c r="AX163" s="10" t="s">
        <v>79</v>
      </c>
      <c r="AY163" s="157" t="s">
        <v>126</v>
      </c>
    </row>
    <row r="164" spans="2:65" s="1" customFormat="1" ht="25.5" customHeight="1">
      <c r="B164" s="123"/>
      <c r="C164" s="143" t="s">
        <v>11</v>
      </c>
      <c r="D164" s="143" t="s">
        <v>127</v>
      </c>
      <c r="E164" s="144" t="s">
        <v>240</v>
      </c>
      <c r="F164" s="223" t="s">
        <v>241</v>
      </c>
      <c r="G164" s="223"/>
      <c r="H164" s="223"/>
      <c r="I164" s="223"/>
      <c r="J164" s="145" t="s">
        <v>151</v>
      </c>
      <c r="K164" s="146">
        <v>20.122</v>
      </c>
      <c r="L164" s="224">
        <v>0</v>
      </c>
      <c r="M164" s="224"/>
      <c r="N164" s="225">
        <f>ROUND(L164*K164,2)</f>
        <v>0</v>
      </c>
      <c r="O164" s="225"/>
      <c r="P164" s="225"/>
      <c r="Q164" s="225"/>
      <c r="R164" s="124"/>
      <c r="T164" s="147" t="s">
        <v>5</v>
      </c>
      <c r="U164" s="46" t="s">
        <v>36</v>
      </c>
      <c r="V164" s="38"/>
      <c r="W164" s="148">
        <f>V164*K164</f>
        <v>0</v>
      </c>
      <c r="X164" s="148">
        <v>0</v>
      </c>
      <c r="Y164" s="148">
        <f>X164*K164</f>
        <v>0</v>
      </c>
      <c r="Z164" s="148">
        <v>0</v>
      </c>
      <c r="AA164" s="149">
        <f>Z164*K164</f>
        <v>0</v>
      </c>
      <c r="AR164" s="21" t="s">
        <v>131</v>
      </c>
      <c r="AT164" s="21" t="s">
        <v>127</v>
      </c>
      <c r="AU164" s="21" t="s">
        <v>95</v>
      </c>
      <c r="AY164" s="21" t="s">
        <v>126</v>
      </c>
      <c r="BE164" s="105">
        <f>IF(U164="základní",N164,0)</f>
        <v>0</v>
      </c>
      <c r="BF164" s="105">
        <f>IF(U164="snížená",N164,0)</f>
        <v>0</v>
      </c>
      <c r="BG164" s="105">
        <f>IF(U164="zákl. přenesená",N164,0)</f>
        <v>0</v>
      </c>
      <c r="BH164" s="105">
        <f>IF(U164="sníž. přenesená",N164,0)</f>
        <v>0</v>
      </c>
      <c r="BI164" s="105">
        <f>IF(U164="nulová",N164,0)</f>
        <v>0</v>
      </c>
      <c r="BJ164" s="21" t="s">
        <v>79</v>
      </c>
      <c r="BK164" s="105">
        <f>ROUND(L164*K164,2)</f>
        <v>0</v>
      </c>
      <c r="BL164" s="21" t="s">
        <v>131</v>
      </c>
      <c r="BM164" s="21" t="s">
        <v>242</v>
      </c>
    </row>
    <row r="165" spans="2:65" s="11" customFormat="1" ht="16.5" customHeight="1">
      <c r="B165" s="158"/>
      <c r="C165" s="159"/>
      <c r="D165" s="159"/>
      <c r="E165" s="160" t="s">
        <v>5</v>
      </c>
      <c r="F165" s="247" t="s">
        <v>182</v>
      </c>
      <c r="G165" s="248"/>
      <c r="H165" s="248"/>
      <c r="I165" s="248"/>
      <c r="J165" s="159"/>
      <c r="K165" s="160" t="s">
        <v>5</v>
      </c>
      <c r="L165" s="159"/>
      <c r="M165" s="159"/>
      <c r="N165" s="159"/>
      <c r="O165" s="159"/>
      <c r="P165" s="159"/>
      <c r="Q165" s="159"/>
      <c r="R165" s="161"/>
      <c r="T165" s="162"/>
      <c r="U165" s="159"/>
      <c r="V165" s="159"/>
      <c r="W165" s="159"/>
      <c r="X165" s="159"/>
      <c r="Y165" s="159"/>
      <c r="Z165" s="159"/>
      <c r="AA165" s="163"/>
      <c r="AT165" s="164" t="s">
        <v>143</v>
      </c>
      <c r="AU165" s="164" t="s">
        <v>95</v>
      </c>
      <c r="AV165" s="11" t="s">
        <v>79</v>
      </c>
      <c r="AW165" s="11" t="s">
        <v>30</v>
      </c>
      <c r="AX165" s="11" t="s">
        <v>71</v>
      </c>
      <c r="AY165" s="164" t="s">
        <v>126</v>
      </c>
    </row>
    <row r="166" spans="2:65" s="10" customFormat="1" ht="16.5" customHeight="1">
      <c r="B166" s="150"/>
      <c r="C166" s="151"/>
      <c r="D166" s="151"/>
      <c r="E166" s="152" t="s">
        <v>5</v>
      </c>
      <c r="F166" s="241" t="s">
        <v>533</v>
      </c>
      <c r="G166" s="242"/>
      <c r="H166" s="242"/>
      <c r="I166" s="242"/>
      <c r="J166" s="151"/>
      <c r="K166" s="153">
        <v>20.122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143</v>
      </c>
      <c r="AU166" s="157" t="s">
        <v>95</v>
      </c>
      <c r="AV166" s="10" t="s">
        <v>95</v>
      </c>
      <c r="AW166" s="10" t="s">
        <v>30</v>
      </c>
      <c r="AX166" s="10" t="s">
        <v>79</v>
      </c>
      <c r="AY166" s="157" t="s">
        <v>126</v>
      </c>
    </row>
    <row r="167" spans="2:65" s="1" customFormat="1" ht="25.5" customHeight="1">
      <c r="B167" s="123"/>
      <c r="C167" s="143" t="s">
        <v>229</v>
      </c>
      <c r="D167" s="143" t="s">
        <v>127</v>
      </c>
      <c r="E167" s="144" t="s">
        <v>244</v>
      </c>
      <c r="F167" s="223" t="s">
        <v>245</v>
      </c>
      <c r="G167" s="223"/>
      <c r="H167" s="223"/>
      <c r="I167" s="223"/>
      <c r="J167" s="145" t="s">
        <v>246</v>
      </c>
      <c r="K167" s="146">
        <v>1012.41</v>
      </c>
      <c r="L167" s="224">
        <v>0</v>
      </c>
      <c r="M167" s="224"/>
      <c r="N167" s="225">
        <f>ROUND(L167*K167,2)</f>
        <v>0</v>
      </c>
      <c r="O167" s="225"/>
      <c r="P167" s="225"/>
      <c r="Q167" s="225"/>
      <c r="R167" s="124"/>
      <c r="T167" s="147" t="s">
        <v>5</v>
      </c>
      <c r="U167" s="46" t="s">
        <v>36</v>
      </c>
      <c r="V167" s="38"/>
      <c r="W167" s="148">
        <f>V167*K167</f>
        <v>0</v>
      </c>
      <c r="X167" s="148">
        <v>8.4000000000000003E-4</v>
      </c>
      <c r="Y167" s="148">
        <f>X167*K167</f>
        <v>0.85042439999999997</v>
      </c>
      <c r="Z167" s="148">
        <v>0</v>
      </c>
      <c r="AA167" s="149">
        <f>Z167*K167</f>
        <v>0</v>
      </c>
      <c r="AR167" s="21" t="s">
        <v>131</v>
      </c>
      <c r="AT167" s="21" t="s">
        <v>127</v>
      </c>
      <c r="AU167" s="21" t="s">
        <v>95</v>
      </c>
      <c r="AY167" s="21" t="s">
        <v>126</v>
      </c>
      <c r="BE167" s="105">
        <f>IF(U167="základní",N167,0)</f>
        <v>0</v>
      </c>
      <c r="BF167" s="105">
        <f>IF(U167="snížená",N167,0)</f>
        <v>0</v>
      </c>
      <c r="BG167" s="105">
        <f>IF(U167="zákl. přenesená",N167,0)</f>
        <v>0</v>
      </c>
      <c r="BH167" s="105">
        <f>IF(U167="sníž. přenesená",N167,0)</f>
        <v>0</v>
      </c>
      <c r="BI167" s="105">
        <f>IF(U167="nulová",N167,0)</f>
        <v>0</v>
      </c>
      <c r="BJ167" s="21" t="s">
        <v>79</v>
      </c>
      <c r="BK167" s="105">
        <f>ROUND(L167*K167,2)</f>
        <v>0</v>
      </c>
      <c r="BL167" s="21" t="s">
        <v>131</v>
      </c>
      <c r="BM167" s="21" t="s">
        <v>247</v>
      </c>
    </row>
    <row r="168" spans="2:65" s="10" customFormat="1" ht="16.5" customHeight="1">
      <c r="B168" s="150"/>
      <c r="C168" s="151"/>
      <c r="D168" s="151"/>
      <c r="E168" s="152" t="s">
        <v>5</v>
      </c>
      <c r="F168" s="237" t="s">
        <v>534</v>
      </c>
      <c r="G168" s="238"/>
      <c r="H168" s="238"/>
      <c r="I168" s="238"/>
      <c r="J168" s="151"/>
      <c r="K168" s="153">
        <v>1012.41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234</v>
      </c>
      <c r="D169" s="143" t="s">
        <v>127</v>
      </c>
      <c r="E169" s="144" t="s">
        <v>259</v>
      </c>
      <c r="F169" s="223" t="s">
        <v>260</v>
      </c>
      <c r="G169" s="223"/>
      <c r="H169" s="223"/>
      <c r="I169" s="223"/>
      <c r="J169" s="145" t="s">
        <v>246</v>
      </c>
      <c r="K169" s="146">
        <v>112.49</v>
      </c>
      <c r="L169" s="224">
        <v>0</v>
      </c>
      <c r="M169" s="224"/>
      <c r="N169" s="225">
        <f>ROUND(L169*K169,2)</f>
        <v>0</v>
      </c>
      <c r="O169" s="225"/>
      <c r="P169" s="225"/>
      <c r="Q169" s="225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8.4999999999999995E-4</v>
      </c>
      <c r="Y169" s="148">
        <f>X169*K169</f>
        <v>9.5616499999999993E-2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261</v>
      </c>
    </row>
    <row r="170" spans="2:65" s="10" customFormat="1" ht="16.5" customHeight="1">
      <c r="B170" s="150"/>
      <c r="C170" s="151"/>
      <c r="D170" s="151"/>
      <c r="E170" s="152" t="s">
        <v>5</v>
      </c>
      <c r="F170" s="237" t="s">
        <v>535</v>
      </c>
      <c r="G170" s="238"/>
      <c r="H170" s="238"/>
      <c r="I170" s="238"/>
      <c r="J170" s="151"/>
      <c r="K170" s="153">
        <v>112.49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143</v>
      </c>
      <c r="AU170" s="157" t="s">
        <v>95</v>
      </c>
      <c r="AV170" s="10" t="s">
        <v>95</v>
      </c>
      <c r="AW170" s="10" t="s">
        <v>30</v>
      </c>
      <c r="AX170" s="10" t="s">
        <v>79</v>
      </c>
      <c r="AY170" s="157" t="s">
        <v>126</v>
      </c>
    </row>
    <row r="171" spans="2:65" s="1" customFormat="1" ht="25.5" customHeight="1">
      <c r="B171" s="123"/>
      <c r="C171" s="143" t="s">
        <v>239</v>
      </c>
      <c r="D171" s="143" t="s">
        <v>127</v>
      </c>
      <c r="E171" s="144" t="s">
        <v>269</v>
      </c>
      <c r="F171" s="223" t="s">
        <v>270</v>
      </c>
      <c r="G171" s="223"/>
      <c r="H171" s="223"/>
      <c r="I171" s="223"/>
      <c r="J171" s="145" t="s">
        <v>246</v>
      </c>
      <c r="K171" s="146">
        <v>1012.41</v>
      </c>
      <c r="L171" s="224">
        <v>0</v>
      </c>
      <c r="M171" s="224"/>
      <c r="N171" s="225">
        <f>ROUND(L171*K171,2)</f>
        <v>0</v>
      </c>
      <c r="O171" s="225"/>
      <c r="P171" s="225"/>
      <c r="Q171" s="225"/>
      <c r="R171" s="124"/>
      <c r="T171" s="147" t="s">
        <v>5</v>
      </c>
      <c r="U171" s="46" t="s">
        <v>36</v>
      </c>
      <c r="V171" s="38"/>
      <c r="W171" s="148">
        <f>V171*K171</f>
        <v>0</v>
      </c>
      <c r="X171" s="148">
        <v>0</v>
      </c>
      <c r="Y171" s="148">
        <f>X171*K171</f>
        <v>0</v>
      </c>
      <c r="Z171" s="148">
        <v>0</v>
      </c>
      <c r="AA171" s="149">
        <f>Z171*K171</f>
        <v>0</v>
      </c>
      <c r="AR171" s="21" t="s">
        <v>131</v>
      </c>
      <c r="AT171" s="21" t="s">
        <v>127</v>
      </c>
      <c r="AU171" s="21" t="s">
        <v>95</v>
      </c>
      <c r="AY171" s="21" t="s">
        <v>126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21" t="s">
        <v>79</v>
      </c>
      <c r="BK171" s="105">
        <f>ROUND(L171*K171,2)</f>
        <v>0</v>
      </c>
      <c r="BL171" s="21" t="s">
        <v>131</v>
      </c>
      <c r="BM171" s="21" t="s">
        <v>271</v>
      </c>
    </row>
    <row r="172" spans="2:65" s="1" customFormat="1" ht="25.5" customHeight="1">
      <c r="B172" s="123"/>
      <c r="C172" s="143" t="s">
        <v>243</v>
      </c>
      <c r="D172" s="143" t="s">
        <v>127</v>
      </c>
      <c r="E172" s="144" t="s">
        <v>273</v>
      </c>
      <c r="F172" s="223" t="s">
        <v>274</v>
      </c>
      <c r="G172" s="223"/>
      <c r="H172" s="223"/>
      <c r="I172" s="223"/>
      <c r="J172" s="145" t="s">
        <v>246</v>
      </c>
      <c r="K172" s="146">
        <v>112.49</v>
      </c>
      <c r="L172" s="224">
        <v>0</v>
      </c>
      <c r="M172" s="224"/>
      <c r="N172" s="225">
        <f>ROUND(L172*K172,2)</f>
        <v>0</v>
      </c>
      <c r="O172" s="225"/>
      <c r="P172" s="225"/>
      <c r="Q172" s="225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275</v>
      </c>
    </row>
    <row r="173" spans="2:65" s="1" customFormat="1" ht="25.5" customHeight="1">
      <c r="B173" s="123"/>
      <c r="C173" s="143" t="s">
        <v>258</v>
      </c>
      <c r="D173" s="143" t="s">
        <v>127</v>
      </c>
      <c r="E173" s="144" t="s">
        <v>277</v>
      </c>
      <c r="F173" s="223" t="s">
        <v>278</v>
      </c>
      <c r="G173" s="223"/>
      <c r="H173" s="223"/>
      <c r="I173" s="223"/>
      <c r="J173" s="145" t="s">
        <v>151</v>
      </c>
      <c r="K173" s="146">
        <v>296.56</v>
      </c>
      <c r="L173" s="224">
        <v>0</v>
      </c>
      <c r="M173" s="224"/>
      <c r="N173" s="225">
        <f>ROUND(L173*K173,2)</f>
        <v>0</v>
      </c>
      <c r="O173" s="225"/>
      <c r="P173" s="225"/>
      <c r="Q173" s="225"/>
      <c r="R173" s="124"/>
      <c r="T173" s="147" t="s">
        <v>5</v>
      </c>
      <c r="U173" s="46" t="s">
        <v>36</v>
      </c>
      <c r="V173" s="38"/>
      <c r="W173" s="148">
        <f>V173*K173</f>
        <v>0</v>
      </c>
      <c r="X173" s="148">
        <v>0</v>
      </c>
      <c r="Y173" s="148">
        <f>X173*K173</f>
        <v>0</v>
      </c>
      <c r="Z173" s="148">
        <v>0</v>
      </c>
      <c r="AA173" s="149">
        <f>Z173*K173</f>
        <v>0</v>
      </c>
      <c r="AR173" s="21" t="s">
        <v>131</v>
      </c>
      <c r="AT173" s="21" t="s">
        <v>127</v>
      </c>
      <c r="AU173" s="21" t="s">
        <v>95</v>
      </c>
      <c r="AY173" s="21" t="s">
        <v>126</v>
      </c>
      <c r="BE173" s="105">
        <f>IF(U173="základní",N173,0)</f>
        <v>0</v>
      </c>
      <c r="BF173" s="105">
        <f>IF(U173="snížená",N173,0)</f>
        <v>0</v>
      </c>
      <c r="BG173" s="105">
        <f>IF(U173="zákl. přenesená",N173,0)</f>
        <v>0</v>
      </c>
      <c r="BH173" s="105">
        <f>IF(U173="sníž. přenesená",N173,0)</f>
        <v>0</v>
      </c>
      <c r="BI173" s="105">
        <f>IF(U173="nulová",N173,0)</f>
        <v>0</v>
      </c>
      <c r="BJ173" s="21" t="s">
        <v>79</v>
      </c>
      <c r="BK173" s="105">
        <f>ROUND(L173*K173,2)</f>
        <v>0</v>
      </c>
      <c r="BL173" s="21" t="s">
        <v>131</v>
      </c>
      <c r="BM173" s="21" t="s">
        <v>279</v>
      </c>
    </row>
    <row r="174" spans="2:65" s="10" customFormat="1" ht="16.5" customHeight="1">
      <c r="B174" s="150"/>
      <c r="C174" s="151"/>
      <c r="D174" s="151"/>
      <c r="E174" s="152" t="s">
        <v>5</v>
      </c>
      <c r="F174" s="237" t="s">
        <v>536</v>
      </c>
      <c r="G174" s="238"/>
      <c r="H174" s="238"/>
      <c r="I174" s="238"/>
      <c r="J174" s="151"/>
      <c r="K174" s="153">
        <v>593.11900000000003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143</v>
      </c>
      <c r="AU174" s="157" t="s">
        <v>95</v>
      </c>
      <c r="AV174" s="10" t="s">
        <v>95</v>
      </c>
      <c r="AW174" s="10" t="s">
        <v>30</v>
      </c>
      <c r="AX174" s="10" t="s">
        <v>71</v>
      </c>
      <c r="AY174" s="157" t="s">
        <v>126</v>
      </c>
    </row>
    <row r="175" spans="2:65" s="12" customFormat="1" ht="16.5" customHeight="1">
      <c r="B175" s="165"/>
      <c r="C175" s="166"/>
      <c r="D175" s="166"/>
      <c r="E175" s="167" t="s">
        <v>5</v>
      </c>
      <c r="F175" s="243" t="s">
        <v>159</v>
      </c>
      <c r="G175" s="244"/>
      <c r="H175" s="244"/>
      <c r="I175" s="244"/>
      <c r="J175" s="166"/>
      <c r="K175" s="168">
        <v>593.11900000000003</v>
      </c>
      <c r="L175" s="166"/>
      <c r="M175" s="166"/>
      <c r="N175" s="166"/>
      <c r="O175" s="166"/>
      <c r="P175" s="166"/>
      <c r="Q175" s="166"/>
      <c r="R175" s="169"/>
      <c r="T175" s="170"/>
      <c r="U175" s="166"/>
      <c r="V175" s="166"/>
      <c r="W175" s="166"/>
      <c r="X175" s="166"/>
      <c r="Y175" s="166"/>
      <c r="Z175" s="166"/>
      <c r="AA175" s="171"/>
      <c r="AT175" s="172" t="s">
        <v>143</v>
      </c>
      <c r="AU175" s="172" t="s">
        <v>95</v>
      </c>
      <c r="AV175" s="12" t="s">
        <v>131</v>
      </c>
      <c r="AW175" s="12" t="s">
        <v>30</v>
      </c>
      <c r="AX175" s="12" t="s">
        <v>71</v>
      </c>
      <c r="AY175" s="172" t="s">
        <v>126</v>
      </c>
    </row>
    <row r="176" spans="2:65" s="11" customFormat="1" ht="25.5" customHeight="1">
      <c r="B176" s="158"/>
      <c r="C176" s="159"/>
      <c r="D176" s="159"/>
      <c r="E176" s="160" t="s">
        <v>5</v>
      </c>
      <c r="F176" s="239" t="s">
        <v>283</v>
      </c>
      <c r="G176" s="240"/>
      <c r="H176" s="240"/>
      <c r="I176" s="240"/>
      <c r="J176" s="159"/>
      <c r="K176" s="160" t="s">
        <v>5</v>
      </c>
      <c r="L176" s="159"/>
      <c r="M176" s="159"/>
      <c r="N176" s="159"/>
      <c r="O176" s="159"/>
      <c r="P176" s="159"/>
      <c r="Q176" s="159"/>
      <c r="R176" s="161"/>
      <c r="T176" s="162"/>
      <c r="U176" s="159"/>
      <c r="V176" s="159"/>
      <c r="W176" s="159"/>
      <c r="X176" s="159"/>
      <c r="Y176" s="159"/>
      <c r="Z176" s="159"/>
      <c r="AA176" s="163"/>
      <c r="AT176" s="164" t="s">
        <v>143</v>
      </c>
      <c r="AU176" s="164" t="s">
        <v>95</v>
      </c>
      <c r="AV176" s="11" t="s">
        <v>79</v>
      </c>
      <c r="AW176" s="11" t="s">
        <v>30</v>
      </c>
      <c r="AX176" s="11" t="s">
        <v>71</v>
      </c>
      <c r="AY176" s="164" t="s">
        <v>126</v>
      </c>
    </row>
    <row r="177" spans="2:65" s="10" customFormat="1" ht="16.5" customHeight="1">
      <c r="B177" s="150"/>
      <c r="C177" s="151"/>
      <c r="D177" s="151"/>
      <c r="E177" s="152" t="s">
        <v>5</v>
      </c>
      <c r="F177" s="241" t="s">
        <v>537</v>
      </c>
      <c r="G177" s="242"/>
      <c r="H177" s="242"/>
      <c r="I177" s="242"/>
      <c r="J177" s="151"/>
      <c r="K177" s="153">
        <v>296.56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143</v>
      </c>
      <c r="AU177" s="157" t="s">
        <v>95</v>
      </c>
      <c r="AV177" s="10" t="s">
        <v>95</v>
      </c>
      <c r="AW177" s="10" t="s">
        <v>30</v>
      </c>
      <c r="AX177" s="10" t="s">
        <v>79</v>
      </c>
      <c r="AY177" s="157" t="s">
        <v>126</v>
      </c>
    </row>
    <row r="178" spans="2:65" s="1" customFormat="1" ht="25.5" customHeight="1">
      <c r="B178" s="123"/>
      <c r="C178" s="143" t="s">
        <v>10</v>
      </c>
      <c r="D178" s="143" t="s">
        <v>127</v>
      </c>
      <c r="E178" s="144" t="s">
        <v>292</v>
      </c>
      <c r="F178" s="223" t="s">
        <v>293</v>
      </c>
      <c r="G178" s="223"/>
      <c r="H178" s="223"/>
      <c r="I178" s="223"/>
      <c r="J178" s="145" t="s">
        <v>151</v>
      </c>
      <c r="K178" s="146">
        <v>428.31099999999998</v>
      </c>
      <c r="L178" s="224">
        <v>0</v>
      </c>
      <c r="M178" s="224"/>
      <c r="N178" s="225">
        <f>ROUND(L178*K178,2)</f>
        <v>0</v>
      </c>
      <c r="O178" s="225"/>
      <c r="P178" s="225"/>
      <c r="Q178" s="225"/>
      <c r="R178" s="124"/>
      <c r="T178" s="147" t="s">
        <v>5</v>
      </c>
      <c r="U178" s="46" t="s">
        <v>36</v>
      </c>
      <c r="V178" s="38"/>
      <c r="W178" s="148">
        <f>V178*K178</f>
        <v>0</v>
      </c>
      <c r="X178" s="148">
        <v>0</v>
      </c>
      <c r="Y178" s="148">
        <f>X178*K178</f>
        <v>0</v>
      </c>
      <c r="Z178" s="148">
        <v>0</v>
      </c>
      <c r="AA178" s="149">
        <f>Z178*K178</f>
        <v>0</v>
      </c>
      <c r="AR178" s="21" t="s">
        <v>131</v>
      </c>
      <c r="AT178" s="21" t="s">
        <v>127</v>
      </c>
      <c r="AU178" s="21" t="s">
        <v>95</v>
      </c>
      <c r="AY178" s="21" t="s">
        <v>126</v>
      </c>
      <c r="BE178" s="105">
        <f>IF(U178="základní",N178,0)</f>
        <v>0</v>
      </c>
      <c r="BF178" s="105">
        <f>IF(U178="snížená",N178,0)</f>
        <v>0</v>
      </c>
      <c r="BG178" s="105">
        <f>IF(U178="zákl. přenesená",N178,0)</f>
        <v>0</v>
      </c>
      <c r="BH178" s="105">
        <f>IF(U178="sníž. přenesená",N178,0)</f>
        <v>0</v>
      </c>
      <c r="BI178" s="105">
        <f>IF(U178="nulová",N178,0)</f>
        <v>0</v>
      </c>
      <c r="BJ178" s="21" t="s">
        <v>79</v>
      </c>
      <c r="BK178" s="105">
        <f>ROUND(L178*K178,2)</f>
        <v>0</v>
      </c>
      <c r="BL178" s="21" t="s">
        <v>131</v>
      </c>
      <c r="BM178" s="21" t="s">
        <v>294</v>
      </c>
    </row>
    <row r="179" spans="2:65" s="10" customFormat="1" ht="16.5" customHeight="1">
      <c r="B179" s="150"/>
      <c r="C179" s="151"/>
      <c r="D179" s="151"/>
      <c r="E179" s="152" t="s">
        <v>5</v>
      </c>
      <c r="F179" s="237" t="s">
        <v>538</v>
      </c>
      <c r="G179" s="238"/>
      <c r="H179" s="238"/>
      <c r="I179" s="238"/>
      <c r="J179" s="151"/>
      <c r="K179" s="153">
        <v>428.31099999999998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79</v>
      </c>
      <c r="AY179" s="157" t="s">
        <v>126</v>
      </c>
    </row>
    <row r="180" spans="2:65" s="1" customFormat="1" ht="16.5" customHeight="1">
      <c r="B180" s="123"/>
      <c r="C180" s="143" t="s">
        <v>272</v>
      </c>
      <c r="D180" s="143" t="s">
        <v>127</v>
      </c>
      <c r="E180" s="144" t="s">
        <v>297</v>
      </c>
      <c r="F180" s="223" t="s">
        <v>298</v>
      </c>
      <c r="G180" s="223"/>
      <c r="H180" s="223"/>
      <c r="I180" s="223"/>
      <c r="J180" s="145" t="s">
        <v>151</v>
      </c>
      <c r="K180" s="146">
        <v>428.31099999999998</v>
      </c>
      <c r="L180" s="224">
        <v>0</v>
      </c>
      <c r="M180" s="224"/>
      <c r="N180" s="225">
        <f>ROUND(L180*K180,2)</f>
        <v>0</v>
      </c>
      <c r="O180" s="225"/>
      <c r="P180" s="225"/>
      <c r="Q180" s="225"/>
      <c r="R180" s="124"/>
      <c r="T180" s="147" t="s">
        <v>5</v>
      </c>
      <c r="U180" s="46" t="s">
        <v>36</v>
      </c>
      <c r="V180" s="38"/>
      <c r="W180" s="148">
        <f>V180*K180</f>
        <v>0</v>
      </c>
      <c r="X180" s="148">
        <v>0</v>
      </c>
      <c r="Y180" s="148">
        <f>X180*K180</f>
        <v>0</v>
      </c>
      <c r="Z180" s="148">
        <v>0</v>
      </c>
      <c r="AA180" s="149">
        <f>Z180*K180</f>
        <v>0</v>
      </c>
      <c r="AR180" s="21" t="s">
        <v>131</v>
      </c>
      <c r="AT180" s="21" t="s">
        <v>127</v>
      </c>
      <c r="AU180" s="21" t="s">
        <v>95</v>
      </c>
      <c r="AY180" s="21" t="s">
        <v>126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21" t="s">
        <v>79</v>
      </c>
      <c r="BK180" s="105">
        <f>ROUND(L180*K180,2)</f>
        <v>0</v>
      </c>
      <c r="BL180" s="21" t="s">
        <v>131</v>
      </c>
      <c r="BM180" s="21" t="s">
        <v>299</v>
      </c>
    </row>
    <row r="181" spans="2:65" s="1" customFormat="1" ht="25.5" customHeight="1">
      <c r="B181" s="123"/>
      <c r="C181" s="143" t="s">
        <v>276</v>
      </c>
      <c r="D181" s="143" t="s">
        <v>127</v>
      </c>
      <c r="E181" s="144" t="s">
        <v>301</v>
      </c>
      <c r="F181" s="223" t="s">
        <v>302</v>
      </c>
      <c r="G181" s="223"/>
      <c r="H181" s="223"/>
      <c r="I181" s="223"/>
      <c r="J181" s="145" t="s">
        <v>303</v>
      </c>
      <c r="K181" s="146">
        <v>770.96</v>
      </c>
      <c r="L181" s="224">
        <v>0</v>
      </c>
      <c r="M181" s="224"/>
      <c r="N181" s="225">
        <f>ROUND(L181*K181,2)</f>
        <v>0</v>
      </c>
      <c r="O181" s="225"/>
      <c r="P181" s="225"/>
      <c r="Q181" s="225"/>
      <c r="R181" s="124"/>
      <c r="T181" s="147" t="s">
        <v>5</v>
      </c>
      <c r="U181" s="46" t="s">
        <v>36</v>
      </c>
      <c r="V181" s="38"/>
      <c r="W181" s="148">
        <f>V181*K181</f>
        <v>0</v>
      </c>
      <c r="X181" s="148">
        <v>0</v>
      </c>
      <c r="Y181" s="148">
        <f>X181*K181</f>
        <v>0</v>
      </c>
      <c r="Z181" s="148">
        <v>0</v>
      </c>
      <c r="AA181" s="149">
        <f>Z181*K181</f>
        <v>0</v>
      </c>
      <c r="AR181" s="21" t="s">
        <v>131</v>
      </c>
      <c r="AT181" s="21" t="s">
        <v>127</v>
      </c>
      <c r="AU181" s="21" t="s">
        <v>95</v>
      </c>
      <c r="AY181" s="21" t="s">
        <v>126</v>
      </c>
      <c r="BE181" s="105">
        <f>IF(U181="základní",N181,0)</f>
        <v>0</v>
      </c>
      <c r="BF181" s="105">
        <f>IF(U181="snížená",N181,0)</f>
        <v>0</v>
      </c>
      <c r="BG181" s="105">
        <f>IF(U181="zákl. přenesená",N181,0)</f>
        <v>0</v>
      </c>
      <c r="BH181" s="105">
        <f>IF(U181="sníž. přenesená",N181,0)</f>
        <v>0</v>
      </c>
      <c r="BI181" s="105">
        <f>IF(U181="nulová",N181,0)</f>
        <v>0</v>
      </c>
      <c r="BJ181" s="21" t="s">
        <v>79</v>
      </c>
      <c r="BK181" s="105">
        <f>ROUND(L181*K181,2)</f>
        <v>0</v>
      </c>
      <c r="BL181" s="21" t="s">
        <v>131</v>
      </c>
      <c r="BM181" s="21" t="s">
        <v>304</v>
      </c>
    </row>
    <row r="182" spans="2:65" s="10" customFormat="1" ht="16.5" customHeight="1">
      <c r="B182" s="150"/>
      <c r="C182" s="151"/>
      <c r="D182" s="151"/>
      <c r="E182" s="152" t="s">
        <v>5</v>
      </c>
      <c r="F182" s="237" t="s">
        <v>539</v>
      </c>
      <c r="G182" s="238"/>
      <c r="H182" s="238"/>
      <c r="I182" s="238"/>
      <c r="J182" s="151"/>
      <c r="K182" s="153">
        <v>770.96</v>
      </c>
      <c r="L182" s="151"/>
      <c r="M182" s="151"/>
      <c r="N182" s="151"/>
      <c r="O182" s="151"/>
      <c r="P182" s="151"/>
      <c r="Q182" s="151"/>
      <c r="R182" s="154"/>
      <c r="T182" s="155"/>
      <c r="U182" s="151"/>
      <c r="V182" s="151"/>
      <c r="W182" s="151"/>
      <c r="X182" s="151"/>
      <c r="Y182" s="151"/>
      <c r="Z182" s="151"/>
      <c r="AA182" s="156"/>
      <c r="AT182" s="157" t="s">
        <v>143</v>
      </c>
      <c r="AU182" s="157" t="s">
        <v>95</v>
      </c>
      <c r="AV182" s="10" t="s">
        <v>95</v>
      </c>
      <c r="AW182" s="10" t="s">
        <v>30</v>
      </c>
      <c r="AX182" s="10" t="s">
        <v>79</v>
      </c>
      <c r="AY182" s="157" t="s">
        <v>126</v>
      </c>
    </row>
    <row r="183" spans="2:65" s="1" customFormat="1" ht="25.5" customHeight="1">
      <c r="B183" s="123"/>
      <c r="C183" s="143" t="s">
        <v>285</v>
      </c>
      <c r="D183" s="143" t="s">
        <v>127</v>
      </c>
      <c r="E183" s="144" t="s">
        <v>307</v>
      </c>
      <c r="F183" s="223" t="s">
        <v>308</v>
      </c>
      <c r="G183" s="223"/>
      <c r="H183" s="223"/>
      <c r="I183" s="223"/>
      <c r="J183" s="145" t="s">
        <v>151</v>
      </c>
      <c r="K183" s="146">
        <v>329.61700000000002</v>
      </c>
      <c r="L183" s="224">
        <v>0</v>
      </c>
      <c r="M183" s="224"/>
      <c r="N183" s="225">
        <f>ROUND(L183*K183,2)</f>
        <v>0</v>
      </c>
      <c r="O183" s="225"/>
      <c r="P183" s="225"/>
      <c r="Q183" s="225"/>
      <c r="R183" s="124"/>
      <c r="T183" s="147" t="s">
        <v>5</v>
      </c>
      <c r="U183" s="46" t="s">
        <v>36</v>
      </c>
      <c r="V183" s="38"/>
      <c r="W183" s="148">
        <f>V183*K183</f>
        <v>0</v>
      </c>
      <c r="X183" s="148">
        <v>0</v>
      </c>
      <c r="Y183" s="148">
        <f>X183*K183</f>
        <v>0</v>
      </c>
      <c r="Z183" s="148">
        <v>0</v>
      </c>
      <c r="AA183" s="149">
        <f>Z183*K183</f>
        <v>0</v>
      </c>
      <c r="AR183" s="21" t="s">
        <v>131</v>
      </c>
      <c r="AT183" s="21" t="s">
        <v>127</v>
      </c>
      <c r="AU183" s="21" t="s">
        <v>95</v>
      </c>
      <c r="AY183" s="21" t="s">
        <v>126</v>
      </c>
      <c r="BE183" s="105">
        <f>IF(U183="základní",N183,0)</f>
        <v>0</v>
      </c>
      <c r="BF183" s="105">
        <f>IF(U183="snížená",N183,0)</f>
        <v>0</v>
      </c>
      <c r="BG183" s="105">
        <f>IF(U183="zákl. přenesená",N183,0)</f>
        <v>0</v>
      </c>
      <c r="BH183" s="105">
        <f>IF(U183="sníž. přenesená",N183,0)</f>
        <v>0</v>
      </c>
      <c r="BI183" s="105">
        <f>IF(U183="nulová",N183,0)</f>
        <v>0</v>
      </c>
      <c r="BJ183" s="21" t="s">
        <v>79</v>
      </c>
      <c r="BK183" s="105">
        <f>ROUND(L183*K183,2)</f>
        <v>0</v>
      </c>
      <c r="BL183" s="21" t="s">
        <v>131</v>
      </c>
      <c r="BM183" s="21" t="s">
        <v>309</v>
      </c>
    </row>
    <row r="184" spans="2:65" s="11" customFormat="1" ht="38.25" customHeight="1">
      <c r="B184" s="158"/>
      <c r="C184" s="159"/>
      <c r="D184" s="159"/>
      <c r="E184" s="160" t="s">
        <v>5</v>
      </c>
      <c r="F184" s="247" t="s">
        <v>540</v>
      </c>
      <c r="G184" s="248"/>
      <c r="H184" s="248"/>
      <c r="I184" s="248"/>
      <c r="J184" s="159"/>
      <c r="K184" s="160" t="s">
        <v>5</v>
      </c>
      <c r="L184" s="159"/>
      <c r="M184" s="159"/>
      <c r="N184" s="159"/>
      <c r="O184" s="159"/>
      <c r="P184" s="159"/>
      <c r="Q184" s="159"/>
      <c r="R184" s="161"/>
      <c r="T184" s="162"/>
      <c r="U184" s="159"/>
      <c r="V184" s="159"/>
      <c r="W184" s="159"/>
      <c r="X184" s="159"/>
      <c r="Y184" s="159"/>
      <c r="Z184" s="159"/>
      <c r="AA184" s="163"/>
      <c r="AT184" s="164" t="s">
        <v>143</v>
      </c>
      <c r="AU184" s="164" t="s">
        <v>95</v>
      </c>
      <c r="AV184" s="11" t="s">
        <v>79</v>
      </c>
      <c r="AW184" s="11" t="s">
        <v>30</v>
      </c>
      <c r="AX184" s="11" t="s">
        <v>71</v>
      </c>
      <c r="AY184" s="164" t="s">
        <v>126</v>
      </c>
    </row>
    <row r="185" spans="2:65" s="10" customFormat="1" ht="16.5" customHeight="1">
      <c r="B185" s="150"/>
      <c r="C185" s="151"/>
      <c r="D185" s="151"/>
      <c r="E185" s="152" t="s">
        <v>5</v>
      </c>
      <c r="F185" s="241" t="s">
        <v>541</v>
      </c>
      <c r="G185" s="242"/>
      <c r="H185" s="242"/>
      <c r="I185" s="242"/>
      <c r="J185" s="151"/>
      <c r="K185" s="153">
        <v>329.61700000000002</v>
      </c>
      <c r="L185" s="151"/>
      <c r="M185" s="151"/>
      <c r="N185" s="151"/>
      <c r="O185" s="151"/>
      <c r="P185" s="151"/>
      <c r="Q185" s="151"/>
      <c r="R185" s="154"/>
      <c r="T185" s="155"/>
      <c r="U185" s="151"/>
      <c r="V185" s="151"/>
      <c r="W185" s="151"/>
      <c r="X185" s="151"/>
      <c r="Y185" s="151"/>
      <c r="Z185" s="151"/>
      <c r="AA185" s="156"/>
      <c r="AT185" s="157" t="s">
        <v>143</v>
      </c>
      <c r="AU185" s="157" t="s">
        <v>95</v>
      </c>
      <c r="AV185" s="10" t="s">
        <v>95</v>
      </c>
      <c r="AW185" s="10" t="s">
        <v>30</v>
      </c>
      <c r="AX185" s="10" t="s">
        <v>79</v>
      </c>
      <c r="AY185" s="157" t="s">
        <v>126</v>
      </c>
    </row>
    <row r="186" spans="2:65" s="1" customFormat="1" ht="16.5" customHeight="1">
      <c r="B186" s="123"/>
      <c r="C186" s="173" t="s">
        <v>291</v>
      </c>
      <c r="D186" s="173" t="s">
        <v>313</v>
      </c>
      <c r="E186" s="174" t="s">
        <v>314</v>
      </c>
      <c r="F186" s="234" t="s">
        <v>315</v>
      </c>
      <c r="G186" s="234"/>
      <c r="H186" s="234"/>
      <c r="I186" s="234"/>
      <c r="J186" s="175" t="s">
        <v>303</v>
      </c>
      <c r="K186" s="176">
        <v>296.65499999999997</v>
      </c>
      <c r="L186" s="235">
        <v>0</v>
      </c>
      <c r="M186" s="235"/>
      <c r="N186" s="236">
        <f>ROUND(L186*K186,2)</f>
        <v>0</v>
      </c>
      <c r="O186" s="225"/>
      <c r="P186" s="225"/>
      <c r="Q186" s="225"/>
      <c r="R186" s="124"/>
      <c r="T186" s="147" t="s">
        <v>5</v>
      </c>
      <c r="U186" s="46" t="s">
        <v>36</v>
      </c>
      <c r="V186" s="38"/>
      <c r="W186" s="148">
        <f>V186*K186</f>
        <v>0</v>
      </c>
      <c r="X186" s="148">
        <v>1</v>
      </c>
      <c r="Y186" s="148">
        <f>X186*K186</f>
        <v>296.65499999999997</v>
      </c>
      <c r="Z186" s="148">
        <v>0</v>
      </c>
      <c r="AA186" s="149">
        <f>Z186*K186</f>
        <v>0</v>
      </c>
      <c r="AR186" s="21" t="s">
        <v>178</v>
      </c>
      <c r="AT186" s="21" t="s">
        <v>313</v>
      </c>
      <c r="AU186" s="21" t="s">
        <v>95</v>
      </c>
      <c r="AY186" s="21" t="s">
        <v>126</v>
      </c>
      <c r="BE186" s="105">
        <f>IF(U186="základní",N186,0)</f>
        <v>0</v>
      </c>
      <c r="BF186" s="105">
        <f>IF(U186="snížená",N186,0)</f>
        <v>0</v>
      </c>
      <c r="BG186" s="105">
        <f>IF(U186="zákl. přenesená",N186,0)</f>
        <v>0</v>
      </c>
      <c r="BH186" s="105">
        <f>IF(U186="sníž. přenesená",N186,0)</f>
        <v>0</v>
      </c>
      <c r="BI186" s="105">
        <f>IF(U186="nulová",N186,0)</f>
        <v>0</v>
      </c>
      <c r="BJ186" s="21" t="s">
        <v>79</v>
      </c>
      <c r="BK186" s="105">
        <f>ROUND(L186*K186,2)</f>
        <v>0</v>
      </c>
      <c r="BL186" s="21" t="s">
        <v>131</v>
      </c>
      <c r="BM186" s="21" t="s">
        <v>316</v>
      </c>
    </row>
    <row r="187" spans="2:65" s="1" customFormat="1" ht="16.5" customHeight="1">
      <c r="B187" s="37"/>
      <c r="C187" s="38"/>
      <c r="D187" s="38"/>
      <c r="E187" s="38"/>
      <c r="F187" s="245" t="s">
        <v>317</v>
      </c>
      <c r="G187" s="246"/>
      <c r="H187" s="246"/>
      <c r="I187" s="246"/>
      <c r="J187" s="38"/>
      <c r="K187" s="38"/>
      <c r="L187" s="38"/>
      <c r="M187" s="38"/>
      <c r="N187" s="38"/>
      <c r="O187" s="38"/>
      <c r="P187" s="38"/>
      <c r="Q187" s="38"/>
      <c r="R187" s="39"/>
      <c r="T187" s="177"/>
      <c r="U187" s="38"/>
      <c r="V187" s="38"/>
      <c r="W187" s="38"/>
      <c r="X187" s="38"/>
      <c r="Y187" s="38"/>
      <c r="Z187" s="38"/>
      <c r="AA187" s="76"/>
      <c r="AT187" s="21" t="s">
        <v>318</v>
      </c>
      <c r="AU187" s="21" t="s">
        <v>95</v>
      </c>
    </row>
    <row r="188" spans="2:65" s="10" customFormat="1" ht="16.5" customHeight="1">
      <c r="B188" s="150"/>
      <c r="C188" s="151"/>
      <c r="D188" s="151"/>
      <c r="E188" s="152" t="s">
        <v>5</v>
      </c>
      <c r="F188" s="241" t="s">
        <v>542</v>
      </c>
      <c r="G188" s="242"/>
      <c r="H188" s="242"/>
      <c r="I188" s="242"/>
      <c r="J188" s="151"/>
      <c r="K188" s="153">
        <v>296.65499999999997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143</v>
      </c>
      <c r="AU188" s="157" t="s">
        <v>95</v>
      </c>
      <c r="AV188" s="10" t="s">
        <v>95</v>
      </c>
      <c r="AW188" s="10" t="s">
        <v>30</v>
      </c>
      <c r="AX188" s="10" t="s">
        <v>79</v>
      </c>
      <c r="AY188" s="157" t="s">
        <v>126</v>
      </c>
    </row>
    <row r="189" spans="2:65" s="1" customFormat="1" ht="25.5" customHeight="1">
      <c r="B189" s="123"/>
      <c r="C189" s="143" t="s">
        <v>296</v>
      </c>
      <c r="D189" s="143" t="s">
        <v>127</v>
      </c>
      <c r="E189" s="144" t="s">
        <v>321</v>
      </c>
      <c r="F189" s="223" t="s">
        <v>322</v>
      </c>
      <c r="G189" s="223"/>
      <c r="H189" s="223"/>
      <c r="I189" s="223"/>
      <c r="J189" s="145" t="s">
        <v>151</v>
      </c>
      <c r="K189" s="146">
        <v>174.863</v>
      </c>
      <c r="L189" s="224">
        <v>0</v>
      </c>
      <c r="M189" s="224"/>
      <c r="N189" s="225">
        <f>ROUND(L189*K189,2)</f>
        <v>0</v>
      </c>
      <c r="O189" s="225"/>
      <c r="P189" s="225"/>
      <c r="Q189" s="225"/>
      <c r="R189" s="124"/>
      <c r="T189" s="147" t="s">
        <v>5</v>
      </c>
      <c r="U189" s="46" t="s">
        <v>36</v>
      </c>
      <c r="V189" s="38"/>
      <c r="W189" s="148">
        <f>V189*K189</f>
        <v>0</v>
      </c>
      <c r="X189" s="148">
        <v>0</v>
      </c>
      <c r="Y189" s="148">
        <f>X189*K189</f>
        <v>0</v>
      </c>
      <c r="Z189" s="148">
        <v>0</v>
      </c>
      <c r="AA189" s="149">
        <f>Z189*K189</f>
        <v>0</v>
      </c>
      <c r="AR189" s="21" t="s">
        <v>131</v>
      </c>
      <c r="AT189" s="21" t="s">
        <v>127</v>
      </c>
      <c r="AU189" s="21" t="s">
        <v>95</v>
      </c>
      <c r="AY189" s="21" t="s">
        <v>126</v>
      </c>
      <c r="BE189" s="105">
        <f>IF(U189="základní",N189,0)</f>
        <v>0</v>
      </c>
      <c r="BF189" s="105">
        <f>IF(U189="snížená",N189,0)</f>
        <v>0</v>
      </c>
      <c r="BG189" s="105">
        <f>IF(U189="zákl. přenesená",N189,0)</f>
        <v>0</v>
      </c>
      <c r="BH189" s="105">
        <f>IF(U189="sníž. přenesená",N189,0)</f>
        <v>0</v>
      </c>
      <c r="BI189" s="105">
        <f>IF(U189="nulová",N189,0)</f>
        <v>0</v>
      </c>
      <c r="BJ189" s="21" t="s">
        <v>79</v>
      </c>
      <c r="BK189" s="105">
        <f>ROUND(L189*K189,2)</f>
        <v>0</v>
      </c>
      <c r="BL189" s="21" t="s">
        <v>131</v>
      </c>
      <c r="BM189" s="21" t="s">
        <v>323</v>
      </c>
    </row>
    <row r="190" spans="2:65" s="11" customFormat="1" ht="16.5" customHeight="1">
      <c r="B190" s="158"/>
      <c r="C190" s="159"/>
      <c r="D190" s="159"/>
      <c r="E190" s="160" t="s">
        <v>5</v>
      </c>
      <c r="F190" s="247" t="s">
        <v>543</v>
      </c>
      <c r="G190" s="248"/>
      <c r="H190" s="248"/>
      <c r="I190" s="248"/>
      <c r="J190" s="159"/>
      <c r="K190" s="160" t="s">
        <v>5</v>
      </c>
      <c r="L190" s="159"/>
      <c r="M190" s="159"/>
      <c r="N190" s="159"/>
      <c r="O190" s="159"/>
      <c r="P190" s="159"/>
      <c r="Q190" s="159"/>
      <c r="R190" s="161"/>
      <c r="T190" s="162"/>
      <c r="U190" s="159"/>
      <c r="V190" s="159"/>
      <c r="W190" s="159"/>
      <c r="X190" s="159"/>
      <c r="Y190" s="159"/>
      <c r="Z190" s="159"/>
      <c r="AA190" s="163"/>
      <c r="AT190" s="164" t="s">
        <v>143</v>
      </c>
      <c r="AU190" s="164" t="s">
        <v>95</v>
      </c>
      <c r="AV190" s="11" t="s">
        <v>79</v>
      </c>
      <c r="AW190" s="11" t="s">
        <v>30</v>
      </c>
      <c r="AX190" s="11" t="s">
        <v>71</v>
      </c>
      <c r="AY190" s="164" t="s">
        <v>126</v>
      </c>
    </row>
    <row r="191" spans="2:65" s="10" customFormat="1" ht="38.25" customHeight="1">
      <c r="B191" s="150"/>
      <c r="C191" s="151"/>
      <c r="D191" s="151"/>
      <c r="E191" s="152" t="s">
        <v>5</v>
      </c>
      <c r="F191" s="241" t="s">
        <v>544</v>
      </c>
      <c r="G191" s="242"/>
      <c r="H191" s="242"/>
      <c r="I191" s="242"/>
      <c r="J191" s="151"/>
      <c r="K191" s="153">
        <v>89.613</v>
      </c>
      <c r="L191" s="151"/>
      <c r="M191" s="151"/>
      <c r="N191" s="151"/>
      <c r="O191" s="151"/>
      <c r="P191" s="151"/>
      <c r="Q191" s="151"/>
      <c r="R191" s="154"/>
      <c r="T191" s="155"/>
      <c r="U191" s="151"/>
      <c r="V191" s="151"/>
      <c r="W191" s="151"/>
      <c r="X191" s="151"/>
      <c r="Y191" s="151"/>
      <c r="Z191" s="151"/>
      <c r="AA191" s="156"/>
      <c r="AT191" s="157" t="s">
        <v>143</v>
      </c>
      <c r="AU191" s="157" t="s">
        <v>95</v>
      </c>
      <c r="AV191" s="10" t="s">
        <v>95</v>
      </c>
      <c r="AW191" s="10" t="s">
        <v>30</v>
      </c>
      <c r="AX191" s="10" t="s">
        <v>71</v>
      </c>
      <c r="AY191" s="157" t="s">
        <v>126</v>
      </c>
    </row>
    <row r="192" spans="2:65" s="11" customFormat="1" ht="16.5" customHeight="1">
      <c r="B192" s="158"/>
      <c r="C192" s="159"/>
      <c r="D192" s="159"/>
      <c r="E192" s="160" t="s">
        <v>5</v>
      </c>
      <c r="F192" s="239" t="s">
        <v>545</v>
      </c>
      <c r="G192" s="240"/>
      <c r="H192" s="240"/>
      <c r="I192" s="240"/>
      <c r="J192" s="159"/>
      <c r="K192" s="160" t="s">
        <v>5</v>
      </c>
      <c r="L192" s="159"/>
      <c r="M192" s="159"/>
      <c r="N192" s="159"/>
      <c r="O192" s="159"/>
      <c r="P192" s="159"/>
      <c r="Q192" s="159"/>
      <c r="R192" s="161"/>
      <c r="T192" s="162"/>
      <c r="U192" s="159"/>
      <c r="V192" s="159"/>
      <c r="W192" s="159"/>
      <c r="X192" s="159"/>
      <c r="Y192" s="159"/>
      <c r="Z192" s="159"/>
      <c r="AA192" s="163"/>
      <c r="AT192" s="164" t="s">
        <v>143</v>
      </c>
      <c r="AU192" s="164" t="s">
        <v>95</v>
      </c>
      <c r="AV192" s="11" t="s">
        <v>79</v>
      </c>
      <c r="AW192" s="11" t="s">
        <v>30</v>
      </c>
      <c r="AX192" s="11" t="s">
        <v>71</v>
      </c>
      <c r="AY192" s="164" t="s">
        <v>126</v>
      </c>
    </row>
    <row r="193" spans="2:65" s="10" customFormat="1" ht="38.25" customHeight="1">
      <c r="B193" s="150"/>
      <c r="C193" s="151"/>
      <c r="D193" s="151"/>
      <c r="E193" s="152" t="s">
        <v>5</v>
      </c>
      <c r="F193" s="241" t="s">
        <v>546</v>
      </c>
      <c r="G193" s="242"/>
      <c r="H193" s="242"/>
      <c r="I193" s="242"/>
      <c r="J193" s="151"/>
      <c r="K193" s="153">
        <v>85.25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143</v>
      </c>
      <c r="AU193" s="157" t="s">
        <v>95</v>
      </c>
      <c r="AV193" s="10" t="s">
        <v>95</v>
      </c>
      <c r="AW193" s="10" t="s">
        <v>30</v>
      </c>
      <c r="AX193" s="10" t="s">
        <v>71</v>
      </c>
      <c r="AY193" s="157" t="s">
        <v>126</v>
      </c>
    </row>
    <row r="194" spans="2:65" s="12" customFormat="1" ht="16.5" customHeight="1">
      <c r="B194" s="165"/>
      <c r="C194" s="166"/>
      <c r="D194" s="166"/>
      <c r="E194" s="167" t="s">
        <v>5</v>
      </c>
      <c r="F194" s="243" t="s">
        <v>159</v>
      </c>
      <c r="G194" s="244"/>
      <c r="H194" s="244"/>
      <c r="I194" s="244"/>
      <c r="J194" s="166"/>
      <c r="K194" s="168">
        <v>174.863</v>
      </c>
      <c r="L194" s="166"/>
      <c r="M194" s="166"/>
      <c r="N194" s="166"/>
      <c r="O194" s="166"/>
      <c r="P194" s="166"/>
      <c r="Q194" s="166"/>
      <c r="R194" s="169"/>
      <c r="T194" s="170"/>
      <c r="U194" s="166"/>
      <c r="V194" s="166"/>
      <c r="W194" s="166"/>
      <c r="X194" s="166"/>
      <c r="Y194" s="166"/>
      <c r="Z194" s="166"/>
      <c r="AA194" s="171"/>
      <c r="AT194" s="172" t="s">
        <v>143</v>
      </c>
      <c r="AU194" s="172" t="s">
        <v>95</v>
      </c>
      <c r="AV194" s="12" t="s">
        <v>131</v>
      </c>
      <c r="AW194" s="12" t="s">
        <v>30</v>
      </c>
      <c r="AX194" s="12" t="s">
        <v>79</v>
      </c>
      <c r="AY194" s="172" t="s">
        <v>126</v>
      </c>
    </row>
    <row r="195" spans="2:65" s="1" customFormat="1" ht="16.5" customHeight="1">
      <c r="B195" s="123"/>
      <c r="C195" s="173" t="s">
        <v>300</v>
      </c>
      <c r="D195" s="173" t="s">
        <v>313</v>
      </c>
      <c r="E195" s="174" t="s">
        <v>332</v>
      </c>
      <c r="F195" s="234" t="s">
        <v>333</v>
      </c>
      <c r="G195" s="234"/>
      <c r="H195" s="234"/>
      <c r="I195" s="234"/>
      <c r="J195" s="175" t="s">
        <v>303</v>
      </c>
      <c r="K195" s="176">
        <v>349.726</v>
      </c>
      <c r="L195" s="235">
        <v>0</v>
      </c>
      <c r="M195" s="235"/>
      <c r="N195" s="236">
        <f>ROUND(L195*K195,2)</f>
        <v>0</v>
      </c>
      <c r="O195" s="225"/>
      <c r="P195" s="225"/>
      <c r="Q195" s="225"/>
      <c r="R195" s="124"/>
      <c r="T195" s="147" t="s">
        <v>5</v>
      </c>
      <c r="U195" s="46" t="s">
        <v>36</v>
      </c>
      <c r="V195" s="38"/>
      <c r="W195" s="148">
        <f>V195*K195</f>
        <v>0</v>
      </c>
      <c r="X195" s="148">
        <v>1</v>
      </c>
      <c r="Y195" s="148">
        <f>X195*K195</f>
        <v>349.726</v>
      </c>
      <c r="Z195" s="148">
        <v>0</v>
      </c>
      <c r="AA195" s="149">
        <f>Z195*K195</f>
        <v>0</v>
      </c>
      <c r="AR195" s="21" t="s">
        <v>178</v>
      </c>
      <c r="AT195" s="21" t="s">
        <v>313</v>
      </c>
      <c r="AU195" s="21" t="s">
        <v>95</v>
      </c>
      <c r="AY195" s="21" t="s">
        <v>126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21" t="s">
        <v>79</v>
      </c>
      <c r="BK195" s="105">
        <f>ROUND(L195*K195,2)</f>
        <v>0</v>
      </c>
      <c r="BL195" s="21" t="s">
        <v>131</v>
      </c>
      <c r="BM195" s="21" t="s">
        <v>334</v>
      </c>
    </row>
    <row r="196" spans="2:65" s="10" customFormat="1" ht="16.5" customHeight="1">
      <c r="B196" s="150"/>
      <c r="C196" s="151"/>
      <c r="D196" s="151"/>
      <c r="E196" s="152" t="s">
        <v>5</v>
      </c>
      <c r="F196" s="237" t="s">
        <v>547</v>
      </c>
      <c r="G196" s="238"/>
      <c r="H196" s="238"/>
      <c r="I196" s="238"/>
      <c r="J196" s="151"/>
      <c r="K196" s="153">
        <v>349.726</v>
      </c>
      <c r="L196" s="151"/>
      <c r="M196" s="151"/>
      <c r="N196" s="151"/>
      <c r="O196" s="151"/>
      <c r="P196" s="151"/>
      <c r="Q196" s="151"/>
      <c r="R196" s="154"/>
      <c r="T196" s="155"/>
      <c r="U196" s="151"/>
      <c r="V196" s="151"/>
      <c r="W196" s="151"/>
      <c r="X196" s="151"/>
      <c r="Y196" s="151"/>
      <c r="Z196" s="151"/>
      <c r="AA196" s="156"/>
      <c r="AT196" s="157" t="s">
        <v>143</v>
      </c>
      <c r="AU196" s="157" t="s">
        <v>95</v>
      </c>
      <c r="AV196" s="10" t="s">
        <v>95</v>
      </c>
      <c r="AW196" s="10" t="s">
        <v>30</v>
      </c>
      <c r="AX196" s="10" t="s">
        <v>79</v>
      </c>
      <c r="AY196" s="157" t="s">
        <v>126</v>
      </c>
    </row>
    <row r="197" spans="2:65" s="1" customFormat="1" ht="38.25" customHeight="1">
      <c r="B197" s="123"/>
      <c r="C197" s="143" t="s">
        <v>306</v>
      </c>
      <c r="D197" s="143" t="s">
        <v>127</v>
      </c>
      <c r="E197" s="144" t="s">
        <v>337</v>
      </c>
      <c r="F197" s="223" t="s">
        <v>338</v>
      </c>
      <c r="G197" s="223"/>
      <c r="H197" s="223"/>
      <c r="I197" s="223"/>
      <c r="J197" s="145" t="s">
        <v>246</v>
      </c>
      <c r="K197" s="146">
        <v>399.11</v>
      </c>
      <c r="L197" s="224">
        <v>0</v>
      </c>
      <c r="M197" s="224"/>
      <c r="N197" s="225">
        <f>ROUND(L197*K197,2)</f>
        <v>0</v>
      </c>
      <c r="O197" s="225"/>
      <c r="P197" s="225"/>
      <c r="Q197" s="225"/>
      <c r="R197" s="124"/>
      <c r="T197" s="147" t="s">
        <v>5</v>
      </c>
      <c r="U197" s="46" t="s">
        <v>36</v>
      </c>
      <c r="V197" s="38"/>
      <c r="W197" s="148">
        <f>V197*K197</f>
        <v>0</v>
      </c>
      <c r="X197" s="148">
        <v>0</v>
      </c>
      <c r="Y197" s="148">
        <f>X197*K197</f>
        <v>0</v>
      </c>
      <c r="Z197" s="148">
        <v>0</v>
      </c>
      <c r="AA197" s="149">
        <f>Z197*K197</f>
        <v>0</v>
      </c>
      <c r="AR197" s="21" t="s">
        <v>131</v>
      </c>
      <c r="AT197" s="21" t="s">
        <v>127</v>
      </c>
      <c r="AU197" s="21" t="s">
        <v>95</v>
      </c>
      <c r="AY197" s="21" t="s">
        <v>126</v>
      </c>
      <c r="BE197" s="105">
        <f>IF(U197="základní",N197,0)</f>
        <v>0</v>
      </c>
      <c r="BF197" s="105">
        <f>IF(U197="snížená",N197,0)</f>
        <v>0</v>
      </c>
      <c r="BG197" s="105">
        <f>IF(U197="zákl. přenesená",N197,0)</f>
        <v>0</v>
      </c>
      <c r="BH197" s="105">
        <f>IF(U197="sníž. přenesená",N197,0)</f>
        <v>0</v>
      </c>
      <c r="BI197" s="105">
        <f>IF(U197="nulová",N197,0)</f>
        <v>0</v>
      </c>
      <c r="BJ197" s="21" t="s">
        <v>79</v>
      </c>
      <c r="BK197" s="105">
        <f>ROUND(L197*K197,2)</f>
        <v>0</v>
      </c>
      <c r="BL197" s="21" t="s">
        <v>131</v>
      </c>
      <c r="BM197" s="21" t="s">
        <v>339</v>
      </c>
    </row>
    <row r="198" spans="2:65" s="10" customFormat="1" ht="16.5" customHeight="1">
      <c r="B198" s="150"/>
      <c r="C198" s="151"/>
      <c r="D198" s="151"/>
      <c r="E198" s="152" t="s">
        <v>5</v>
      </c>
      <c r="F198" s="237" t="s">
        <v>548</v>
      </c>
      <c r="G198" s="238"/>
      <c r="H198" s="238"/>
      <c r="I198" s="238"/>
      <c r="J198" s="151"/>
      <c r="K198" s="153">
        <v>399.11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143</v>
      </c>
      <c r="AU198" s="157" t="s">
        <v>95</v>
      </c>
      <c r="AV198" s="10" t="s">
        <v>95</v>
      </c>
      <c r="AW198" s="10" t="s">
        <v>30</v>
      </c>
      <c r="AX198" s="10" t="s">
        <v>79</v>
      </c>
      <c r="AY198" s="157" t="s">
        <v>126</v>
      </c>
    </row>
    <row r="199" spans="2:65" s="9" customFormat="1" ht="29.85" customHeight="1">
      <c r="B199" s="132"/>
      <c r="C199" s="133"/>
      <c r="D199" s="142" t="s">
        <v>107</v>
      </c>
      <c r="E199" s="142"/>
      <c r="F199" s="142"/>
      <c r="G199" s="142"/>
      <c r="H199" s="142"/>
      <c r="I199" s="142"/>
      <c r="J199" s="142"/>
      <c r="K199" s="142"/>
      <c r="L199" s="142"/>
      <c r="M199" s="142"/>
      <c r="N199" s="230">
        <f>BK199</f>
        <v>0</v>
      </c>
      <c r="O199" s="231"/>
      <c r="P199" s="231"/>
      <c r="Q199" s="231"/>
      <c r="R199" s="135"/>
      <c r="T199" s="136"/>
      <c r="U199" s="133"/>
      <c r="V199" s="133"/>
      <c r="W199" s="137">
        <f>W200</f>
        <v>0</v>
      </c>
      <c r="X199" s="133"/>
      <c r="Y199" s="137">
        <f>Y200</f>
        <v>0</v>
      </c>
      <c r="Z199" s="133"/>
      <c r="AA199" s="138">
        <f>AA200</f>
        <v>0</v>
      </c>
      <c r="AR199" s="139" t="s">
        <v>79</v>
      </c>
      <c r="AT199" s="140" t="s">
        <v>70</v>
      </c>
      <c r="AU199" s="140" t="s">
        <v>79</v>
      </c>
      <c r="AY199" s="139" t="s">
        <v>126</v>
      </c>
      <c r="BK199" s="141">
        <f>BK200</f>
        <v>0</v>
      </c>
    </row>
    <row r="200" spans="2:65" s="1" customFormat="1" ht="25.5" customHeight="1">
      <c r="B200" s="123"/>
      <c r="C200" s="143" t="s">
        <v>312</v>
      </c>
      <c r="D200" s="143" t="s">
        <v>127</v>
      </c>
      <c r="E200" s="144" t="s">
        <v>342</v>
      </c>
      <c r="F200" s="223" t="s">
        <v>343</v>
      </c>
      <c r="G200" s="223"/>
      <c r="H200" s="223"/>
      <c r="I200" s="223"/>
      <c r="J200" s="145" t="s">
        <v>140</v>
      </c>
      <c r="K200" s="146">
        <v>321.39999999999998</v>
      </c>
      <c r="L200" s="224">
        <v>0</v>
      </c>
      <c r="M200" s="224"/>
      <c r="N200" s="225">
        <f>ROUND(L200*K200,2)</f>
        <v>0</v>
      </c>
      <c r="O200" s="225"/>
      <c r="P200" s="225"/>
      <c r="Q200" s="225"/>
      <c r="R200" s="124"/>
      <c r="T200" s="147" t="s">
        <v>5</v>
      </c>
      <c r="U200" s="46" t="s">
        <v>36</v>
      </c>
      <c r="V200" s="38"/>
      <c r="W200" s="148">
        <f>V200*K200</f>
        <v>0</v>
      </c>
      <c r="X200" s="148">
        <v>0</v>
      </c>
      <c r="Y200" s="148">
        <f>X200*K200</f>
        <v>0</v>
      </c>
      <c r="Z200" s="148">
        <v>0</v>
      </c>
      <c r="AA200" s="149">
        <f>Z200*K200</f>
        <v>0</v>
      </c>
      <c r="AR200" s="21" t="s">
        <v>131</v>
      </c>
      <c r="AT200" s="21" t="s">
        <v>127</v>
      </c>
      <c r="AU200" s="21" t="s">
        <v>95</v>
      </c>
      <c r="AY200" s="21" t="s">
        <v>126</v>
      </c>
      <c r="BE200" s="105">
        <f>IF(U200="základní",N200,0)</f>
        <v>0</v>
      </c>
      <c r="BF200" s="105">
        <f>IF(U200="snížená",N200,0)</f>
        <v>0</v>
      </c>
      <c r="BG200" s="105">
        <f>IF(U200="zákl. přenesená",N200,0)</f>
        <v>0</v>
      </c>
      <c r="BH200" s="105">
        <f>IF(U200="sníž. přenesená",N200,0)</f>
        <v>0</v>
      </c>
      <c r="BI200" s="105">
        <f>IF(U200="nulová",N200,0)</f>
        <v>0</v>
      </c>
      <c r="BJ200" s="21" t="s">
        <v>79</v>
      </c>
      <c r="BK200" s="105">
        <f>ROUND(L200*K200,2)</f>
        <v>0</v>
      </c>
      <c r="BL200" s="21" t="s">
        <v>131</v>
      </c>
      <c r="BM200" s="21" t="s">
        <v>344</v>
      </c>
    </row>
    <row r="201" spans="2:65" s="9" customFormat="1" ht="29.85" customHeight="1">
      <c r="B201" s="132"/>
      <c r="C201" s="133"/>
      <c r="D201" s="142" t="s">
        <v>108</v>
      </c>
      <c r="E201" s="142"/>
      <c r="F201" s="142"/>
      <c r="G201" s="142"/>
      <c r="H201" s="142"/>
      <c r="I201" s="142"/>
      <c r="J201" s="142"/>
      <c r="K201" s="142"/>
      <c r="L201" s="142"/>
      <c r="M201" s="142"/>
      <c r="N201" s="232">
        <f>BK201</f>
        <v>0</v>
      </c>
      <c r="O201" s="233"/>
      <c r="P201" s="233"/>
      <c r="Q201" s="233"/>
      <c r="R201" s="135"/>
      <c r="T201" s="136"/>
      <c r="U201" s="133"/>
      <c r="V201" s="133"/>
      <c r="W201" s="137">
        <f>SUM(W202:W212)</f>
        <v>0</v>
      </c>
      <c r="X201" s="133"/>
      <c r="Y201" s="137">
        <f>SUM(Y202:Y212)</f>
        <v>3.4128000000000006E-2</v>
      </c>
      <c r="Z201" s="133"/>
      <c r="AA201" s="138">
        <f>SUM(AA202:AA212)</f>
        <v>0</v>
      </c>
      <c r="AR201" s="139" t="s">
        <v>79</v>
      </c>
      <c r="AT201" s="140" t="s">
        <v>70</v>
      </c>
      <c r="AU201" s="140" t="s">
        <v>79</v>
      </c>
      <c r="AY201" s="139" t="s">
        <v>126</v>
      </c>
      <c r="BK201" s="141">
        <f>SUM(BK202:BK212)</f>
        <v>0</v>
      </c>
    </row>
    <row r="202" spans="2:65" s="1" customFormat="1" ht="25.5" customHeight="1">
      <c r="B202" s="123"/>
      <c r="C202" s="143" t="s">
        <v>320</v>
      </c>
      <c r="D202" s="143" t="s">
        <v>127</v>
      </c>
      <c r="E202" s="144" t="s">
        <v>354</v>
      </c>
      <c r="F202" s="223" t="s">
        <v>355</v>
      </c>
      <c r="G202" s="223"/>
      <c r="H202" s="223"/>
      <c r="I202" s="223"/>
      <c r="J202" s="145" t="s">
        <v>151</v>
      </c>
      <c r="K202" s="146">
        <v>47.430999999999997</v>
      </c>
      <c r="L202" s="224">
        <v>0</v>
      </c>
      <c r="M202" s="224"/>
      <c r="N202" s="225">
        <f>ROUND(L202*K202,2)</f>
        <v>0</v>
      </c>
      <c r="O202" s="225"/>
      <c r="P202" s="225"/>
      <c r="Q202" s="225"/>
      <c r="R202" s="124"/>
      <c r="T202" s="147" t="s">
        <v>5</v>
      </c>
      <c r="U202" s="46" t="s">
        <v>36</v>
      </c>
      <c r="V202" s="38"/>
      <c r="W202" s="148">
        <f>V202*K202</f>
        <v>0</v>
      </c>
      <c r="X202" s="148">
        <v>0</v>
      </c>
      <c r="Y202" s="148">
        <f>X202*K202</f>
        <v>0</v>
      </c>
      <c r="Z202" s="148">
        <v>0</v>
      </c>
      <c r="AA202" s="149">
        <f>Z202*K202</f>
        <v>0</v>
      </c>
      <c r="AR202" s="21" t="s">
        <v>131</v>
      </c>
      <c r="AT202" s="21" t="s">
        <v>127</v>
      </c>
      <c r="AU202" s="21" t="s">
        <v>95</v>
      </c>
      <c r="AY202" s="21" t="s">
        <v>126</v>
      </c>
      <c r="BE202" s="105">
        <f>IF(U202="základní",N202,0)</f>
        <v>0</v>
      </c>
      <c r="BF202" s="105">
        <f>IF(U202="snížená",N202,0)</f>
        <v>0</v>
      </c>
      <c r="BG202" s="105">
        <f>IF(U202="zákl. přenesená",N202,0)</f>
        <v>0</v>
      </c>
      <c r="BH202" s="105">
        <f>IF(U202="sníž. přenesená",N202,0)</f>
        <v>0</v>
      </c>
      <c r="BI202" s="105">
        <f>IF(U202="nulová",N202,0)</f>
        <v>0</v>
      </c>
      <c r="BJ202" s="21" t="s">
        <v>79</v>
      </c>
      <c r="BK202" s="105">
        <f>ROUND(L202*K202,2)</f>
        <v>0</v>
      </c>
      <c r="BL202" s="21" t="s">
        <v>131</v>
      </c>
      <c r="BM202" s="21" t="s">
        <v>356</v>
      </c>
    </row>
    <row r="203" spans="2:65" s="11" customFormat="1" ht="16.5" customHeight="1">
      <c r="B203" s="158"/>
      <c r="C203" s="159"/>
      <c r="D203" s="159"/>
      <c r="E203" s="160" t="s">
        <v>5</v>
      </c>
      <c r="F203" s="247" t="s">
        <v>524</v>
      </c>
      <c r="G203" s="248"/>
      <c r="H203" s="248"/>
      <c r="I203" s="248"/>
      <c r="J203" s="159"/>
      <c r="K203" s="160" t="s">
        <v>5</v>
      </c>
      <c r="L203" s="159"/>
      <c r="M203" s="159"/>
      <c r="N203" s="159"/>
      <c r="O203" s="159"/>
      <c r="P203" s="159"/>
      <c r="Q203" s="159"/>
      <c r="R203" s="161"/>
      <c r="T203" s="162"/>
      <c r="U203" s="159"/>
      <c r="V203" s="159"/>
      <c r="W203" s="159"/>
      <c r="X203" s="159"/>
      <c r="Y203" s="159"/>
      <c r="Z203" s="159"/>
      <c r="AA203" s="163"/>
      <c r="AT203" s="164" t="s">
        <v>143</v>
      </c>
      <c r="AU203" s="164" t="s">
        <v>95</v>
      </c>
      <c r="AV203" s="11" t="s">
        <v>79</v>
      </c>
      <c r="AW203" s="11" t="s">
        <v>30</v>
      </c>
      <c r="AX203" s="11" t="s">
        <v>71</v>
      </c>
      <c r="AY203" s="164" t="s">
        <v>126</v>
      </c>
    </row>
    <row r="204" spans="2:65" s="10" customFormat="1" ht="16.5" customHeight="1">
      <c r="B204" s="150"/>
      <c r="C204" s="151"/>
      <c r="D204" s="151"/>
      <c r="E204" s="152" t="s">
        <v>5</v>
      </c>
      <c r="F204" s="241" t="s">
        <v>549</v>
      </c>
      <c r="G204" s="242"/>
      <c r="H204" s="242"/>
      <c r="I204" s="242"/>
      <c r="J204" s="151"/>
      <c r="K204" s="153">
        <v>25.971</v>
      </c>
      <c r="L204" s="151"/>
      <c r="M204" s="151"/>
      <c r="N204" s="151"/>
      <c r="O204" s="151"/>
      <c r="P204" s="151"/>
      <c r="Q204" s="151"/>
      <c r="R204" s="154"/>
      <c r="T204" s="155"/>
      <c r="U204" s="151"/>
      <c r="V204" s="151"/>
      <c r="W204" s="151"/>
      <c r="X204" s="151"/>
      <c r="Y204" s="151"/>
      <c r="Z204" s="151"/>
      <c r="AA204" s="156"/>
      <c r="AT204" s="157" t="s">
        <v>143</v>
      </c>
      <c r="AU204" s="157" t="s">
        <v>95</v>
      </c>
      <c r="AV204" s="10" t="s">
        <v>95</v>
      </c>
      <c r="AW204" s="10" t="s">
        <v>30</v>
      </c>
      <c r="AX204" s="10" t="s">
        <v>71</v>
      </c>
      <c r="AY204" s="157" t="s">
        <v>126</v>
      </c>
    </row>
    <row r="205" spans="2:65" s="10" customFormat="1" ht="16.5" customHeight="1">
      <c r="B205" s="150"/>
      <c r="C205" s="151"/>
      <c r="D205" s="151"/>
      <c r="E205" s="152" t="s">
        <v>5</v>
      </c>
      <c r="F205" s="241" t="s">
        <v>550</v>
      </c>
      <c r="G205" s="242"/>
      <c r="H205" s="242"/>
      <c r="I205" s="242"/>
      <c r="J205" s="151"/>
      <c r="K205" s="153">
        <v>16.059999999999999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143</v>
      </c>
      <c r="AU205" s="157" t="s">
        <v>95</v>
      </c>
      <c r="AV205" s="10" t="s">
        <v>95</v>
      </c>
      <c r="AW205" s="10" t="s">
        <v>30</v>
      </c>
      <c r="AX205" s="10" t="s">
        <v>71</v>
      </c>
      <c r="AY205" s="157" t="s">
        <v>126</v>
      </c>
    </row>
    <row r="206" spans="2:65" s="10" customFormat="1" ht="16.5" customHeight="1">
      <c r="B206" s="150"/>
      <c r="C206" s="151"/>
      <c r="D206" s="151"/>
      <c r="E206" s="152" t="s">
        <v>5</v>
      </c>
      <c r="F206" s="241" t="s">
        <v>551</v>
      </c>
      <c r="G206" s="242"/>
      <c r="H206" s="242"/>
      <c r="I206" s="242"/>
      <c r="J206" s="151"/>
      <c r="K206" s="153">
        <v>5.4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143</v>
      </c>
      <c r="AU206" s="157" t="s">
        <v>95</v>
      </c>
      <c r="AV206" s="10" t="s">
        <v>95</v>
      </c>
      <c r="AW206" s="10" t="s">
        <v>30</v>
      </c>
      <c r="AX206" s="10" t="s">
        <v>71</v>
      </c>
      <c r="AY206" s="157" t="s">
        <v>126</v>
      </c>
    </row>
    <row r="207" spans="2:65" s="12" customFormat="1" ht="16.5" customHeight="1">
      <c r="B207" s="165"/>
      <c r="C207" s="166"/>
      <c r="D207" s="166"/>
      <c r="E207" s="167" t="s">
        <v>5</v>
      </c>
      <c r="F207" s="243" t="s">
        <v>159</v>
      </c>
      <c r="G207" s="244"/>
      <c r="H207" s="244"/>
      <c r="I207" s="244"/>
      <c r="J207" s="166"/>
      <c r="K207" s="168">
        <v>47.430999999999997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143</v>
      </c>
      <c r="AU207" s="172" t="s">
        <v>95</v>
      </c>
      <c r="AV207" s="12" t="s">
        <v>131</v>
      </c>
      <c r="AW207" s="12" t="s">
        <v>30</v>
      </c>
      <c r="AX207" s="12" t="s">
        <v>79</v>
      </c>
      <c r="AY207" s="172" t="s">
        <v>126</v>
      </c>
    </row>
    <row r="208" spans="2:65" s="1" customFormat="1" ht="25.5" customHeight="1">
      <c r="B208" s="123"/>
      <c r="C208" s="143" t="s">
        <v>331</v>
      </c>
      <c r="D208" s="143" t="s">
        <v>127</v>
      </c>
      <c r="E208" s="144" t="s">
        <v>372</v>
      </c>
      <c r="F208" s="223" t="s">
        <v>373</v>
      </c>
      <c r="G208" s="223"/>
      <c r="H208" s="223"/>
      <c r="I208" s="223"/>
      <c r="J208" s="145" t="s">
        <v>151</v>
      </c>
      <c r="K208" s="146">
        <v>2.0249999999999999</v>
      </c>
      <c r="L208" s="224">
        <v>0</v>
      </c>
      <c r="M208" s="224"/>
      <c r="N208" s="225">
        <f>ROUND(L208*K208,2)</f>
        <v>0</v>
      </c>
      <c r="O208" s="225"/>
      <c r="P208" s="225"/>
      <c r="Q208" s="225"/>
      <c r="R208" s="124"/>
      <c r="T208" s="147" t="s">
        <v>5</v>
      </c>
      <c r="U208" s="46" t="s">
        <v>36</v>
      </c>
      <c r="V208" s="38"/>
      <c r="W208" s="148">
        <f>V208*K208</f>
        <v>0</v>
      </c>
      <c r="X208" s="148">
        <v>0</v>
      </c>
      <c r="Y208" s="148">
        <f>X208*K208</f>
        <v>0</v>
      </c>
      <c r="Z208" s="148">
        <v>0</v>
      </c>
      <c r="AA208" s="149">
        <f>Z208*K208</f>
        <v>0</v>
      </c>
      <c r="AR208" s="21" t="s">
        <v>131</v>
      </c>
      <c r="AT208" s="21" t="s">
        <v>127</v>
      </c>
      <c r="AU208" s="21" t="s">
        <v>95</v>
      </c>
      <c r="AY208" s="21" t="s">
        <v>126</v>
      </c>
      <c r="BE208" s="105">
        <f>IF(U208="základní",N208,0)</f>
        <v>0</v>
      </c>
      <c r="BF208" s="105">
        <f>IF(U208="snížená",N208,0)</f>
        <v>0</v>
      </c>
      <c r="BG208" s="105">
        <f>IF(U208="zákl. přenesená",N208,0)</f>
        <v>0</v>
      </c>
      <c r="BH208" s="105">
        <f>IF(U208="sníž. přenesená",N208,0)</f>
        <v>0</v>
      </c>
      <c r="BI208" s="105">
        <f>IF(U208="nulová",N208,0)</f>
        <v>0</v>
      </c>
      <c r="BJ208" s="21" t="s">
        <v>79</v>
      </c>
      <c r="BK208" s="105">
        <f>ROUND(L208*K208,2)</f>
        <v>0</v>
      </c>
      <c r="BL208" s="21" t="s">
        <v>131</v>
      </c>
      <c r="BM208" s="21" t="s">
        <v>374</v>
      </c>
    </row>
    <row r="209" spans="2:65" s="1" customFormat="1" ht="16.5" customHeight="1">
      <c r="B209" s="37"/>
      <c r="C209" s="38"/>
      <c r="D209" s="38"/>
      <c r="E209" s="38"/>
      <c r="F209" s="245" t="s">
        <v>375</v>
      </c>
      <c r="G209" s="246"/>
      <c r="H209" s="246"/>
      <c r="I209" s="246"/>
      <c r="J209" s="38"/>
      <c r="K209" s="38"/>
      <c r="L209" s="38"/>
      <c r="M209" s="38"/>
      <c r="N209" s="38"/>
      <c r="O209" s="38"/>
      <c r="P209" s="38"/>
      <c r="Q209" s="38"/>
      <c r="R209" s="39"/>
      <c r="T209" s="177"/>
      <c r="U209" s="38"/>
      <c r="V209" s="38"/>
      <c r="W209" s="38"/>
      <c r="X209" s="38"/>
      <c r="Y209" s="38"/>
      <c r="Z209" s="38"/>
      <c r="AA209" s="76"/>
      <c r="AT209" s="21" t="s">
        <v>318</v>
      </c>
      <c r="AU209" s="21" t="s">
        <v>95</v>
      </c>
    </row>
    <row r="210" spans="2:65" s="10" customFormat="1" ht="16.5" customHeight="1">
      <c r="B210" s="150"/>
      <c r="C210" s="151"/>
      <c r="D210" s="151"/>
      <c r="E210" s="152" t="s">
        <v>5</v>
      </c>
      <c r="F210" s="241" t="s">
        <v>552</v>
      </c>
      <c r="G210" s="242"/>
      <c r="H210" s="242"/>
      <c r="I210" s="242"/>
      <c r="J210" s="151"/>
      <c r="K210" s="153">
        <v>2.0249999999999999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143</v>
      </c>
      <c r="AU210" s="157" t="s">
        <v>95</v>
      </c>
      <c r="AV210" s="10" t="s">
        <v>95</v>
      </c>
      <c r="AW210" s="10" t="s">
        <v>30</v>
      </c>
      <c r="AX210" s="10" t="s">
        <v>79</v>
      </c>
      <c r="AY210" s="157" t="s">
        <v>126</v>
      </c>
    </row>
    <row r="211" spans="2:65" s="1" customFormat="1" ht="25.5" customHeight="1">
      <c r="B211" s="123"/>
      <c r="C211" s="143" t="s">
        <v>336</v>
      </c>
      <c r="D211" s="143" t="s">
        <v>127</v>
      </c>
      <c r="E211" s="144" t="s">
        <v>380</v>
      </c>
      <c r="F211" s="223" t="s">
        <v>381</v>
      </c>
      <c r="G211" s="223"/>
      <c r="H211" s="223"/>
      <c r="I211" s="223"/>
      <c r="J211" s="145" t="s">
        <v>246</v>
      </c>
      <c r="K211" s="146">
        <v>5.4</v>
      </c>
      <c r="L211" s="224">
        <v>0</v>
      </c>
      <c r="M211" s="224"/>
      <c r="N211" s="225">
        <f>ROUND(L211*K211,2)</f>
        <v>0</v>
      </c>
      <c r="O211" s="225"/>
      <c r="P211" s="225"/>
      <c r="Q211" s="225"/>
      <c r="R211" s="124"/>
      <c r="T211" s="147" t="s">
        <v>5</v>
      </c>
      <c r="U211" s="46" t="s">
        <v>36</v>
      </c>
      <c r="V211" s="38"/>
      <c r="W211" s="148">
        <f>V211*K211</f>
        <v>0</v>
      </c>
      <c r="X211" s="148">
        <v>6.3200000000000001E-3</v>
      </c>
      <c r="Y211" s="148">
        <f>X211*K211</f>
        <v>3.4128000000000006E-2</v>
      </c>
      <c r="Z211" s="148">
        <v>0</v>
      </c>
      <c r="AA211" s="149">
        <f>Z211*K211</f>
        <v>0</v>
      </c>
      <c r="AR211" s="21" t="s">
        <v>131</v>
      </c>
      <c r="AT211" s="21" t="s">
        <v>127</v>
      </c>
      <c r="AU211" s="21" t="s">
        <v>95</v>
      </c>
      <c r="AY211" s="21" t="s">
        <v>126</v>
      </c>
      <c r="BE211" s="105">
        <f>IF(U211="základní",N211,0)</f>
        <v>0</v>
      </c>
      <c r="BF211" s="105">
        <f>IF(U211="snížená",N211,0)</f>
        <v>0</v>
      </c>
      <c r="BG211" s="105">
        <f>IF(U211="zákl. přenesená",N211,0)</f>
        <v>0</v>
      </c>
      <c r="BH211" s="105">
        <f>IF(U211="sníž. přenesená",N211,0)</f>
        <v>0</v>
      </c>
      <c r="BI211" s="105">
        <f>IF(U211="nulová",N211,0)</f>
        <v>0</v>
      </c>
      <c r="BJ211" s="21" t="s">
        <v>79</v>
      </c>
      <c r="BK211" s="105">
        <f>ROUND(L211*K211,2)</f>
        <v>0</v>
      </c>
      <c r="BL211" s="21" t="s">
        <v>131</v>
      </c>
      <c r="BM211" s="21" t="s">
        <v>382</v>
      </c>
    </row>
    <row r="212" spans="2:65" s="10" customFormat="1" ht="16.5" customHeight="1">
      <c r="B212" s="150"/>
      <c r="C212" s="151"/>
      <c r="D212" s="151"/>
      <c r="E212" s="152" t="s">
        <v>5</v>
      </c>
      <c r="F212" s="237" t="s">
        <v>553</v>
      </c>
      <c r="G212" s="238"/>
      <c r="H212" s="238"/>
      <c r="I212" s="238"/>
      <c r="J212" s="151"/>
      <c r="K212" s="153">
        <v>5.4</v>
      </c>
      <c r="L212" s="151"/>
      <c r="M212" s="151"/>
      <c r="N212" s="151"/>
      <c r="O212" s="151"/>
      <c r="P212" s="151"/>
      <c r="Q212" s="151"/>
      <c r="R212" s="154"/>
      <c r="T212" s="155"/>
      <c r="U212" s="151"/>
      <c r="V212" s="151"/>
      <c r="W212" s="151"/>
      <c r="X212" s="151"/>
      <c r="Y212" s="151"/>
      <c r="Z212" s="151"/>
      <c r="AA212" s="156"/>
      <c r="AT212" s="157" t="s">
        <v>143</v>
      </c>
      <c r="AU212" s="157" t="s">
        <v>95</v>
      </c>
      <c r="AV212" s="10" t="s">
        <v>95</v>
      </c>
      <c r="AW212" s="10" t="s">
        <v>30</v>
      </c>
      <c r="AX212" s="10" t="s">
        <v>79</v>
      </c>
      <c r="AY212" s="157" t="s">
        <v>126</v>
      </c>
    </row>
    <row r="213" spans="2:65" s="9" customFormat="1" ht="29.85" customHeight="1">
      <c r="B213" s="132"/>
      <c r="C213" s="133"/>
      <c r="D213" s="142" t="s">
        <v>109</v>
      </c>
      <c r="E213" s="142"/>
      <c r="F213" s="142"/>
      <c r="G213" s="142"/>
      <c r="H213" s="142"/>
      <c r="I213" s="142"/>
      <c r="J213" s="142"/>
      <c r="K213" s="142"/>
      <c r="L213" s="142"/>
      <c r="M213" s="142"/>
      <c r="N213" s="230">
        <f>BK213</f>
        <v>0</v>
      </c>
      <c r="O213" s="231"/>
      <c r="P213" s="231"/>
      <c r="Q213" s="231"/>
      <c r="R213" s="135"/>
      <c r="T213" s="136"/>
      <c r="U213" s="133"/>
      <c r="V213" s="133"/>
      <c r="W213" s="137">
        <f>SUM(W214:W236)</f>
        <v>0</v>
      </c>
      <c r="X213" s="133"/>
      <c r="Y213" s="137">
        <f>SUM(Y214:Y236)</f>
        <v>54.696735880000013</v>
      </c>
      <c r="Z213" s="133"/>
      <c r="AA213" s="138">
        <f>SUM(AA214:AA236)</f>
        <v>0</v>
      </c>
      <c r="AR213" s="139" t="s">
        <v>79</v>
      </c>
      <c r="AT213" s="140" t="s">
        <v>70</v>
      </c>
      <c r="AU213" s="140" t="s">
        <v>79</v>
      </c>
      <c r="AY213" s="139" t="s">
        <v>126</v>
      </c>
      <c r="BK213" s="141">
        <f>SUM(BK214:BK236)</f>
        <v>0</v>
      </c>
    </row>
    <row r="214" spans="2:65" s="1" customFormat="1" ht="38.25" customHeight="1">
      <c r="B214" s="123"/>
      <c r="C214" s="143" t="s">
        <v>341</v>
      </c>
      <c r="D214" s="143" t="s">
        <v>127</v>
      </c>
      <c r="E214" s="144" t="s">
        <v>554</v>
      </c>
      <c r="F214" s="223" t="s">
        <v>555</v>
      </c>
      <c r="G214" s="223"/>
      <c r="H214" s="223"/>
      <c r="I214" s="223"/>
      <c r="J214" s="145" t="s">
        <v>140</v>
      </c>
      <c r="K214" s="146">
        <v>154</v>
      </c>
      <c r="L214" s="224">
        <v>0</v>
      </c>
      <c r="M214" s="224"/>
      <c r="N214" s="225">
        <f t="shared" ref="N214:N236" si="0">ROUND(L214*K214,2)</f>
        <v>0</v>
      </c>
      <c r="O214" s="225"/>
      <c r="P214" s="225"/>
      <c r="Q214" s="225"/>
      <c r="R214" s="124"/>
      <c r="T214" s="147" t="s">
        <v>5</v>
      </c>
      <c r="U214" s="46" t="s">
        <v>36</v>
      </c>
      <c r="V214" s="38"/>
      <c r="W214" s="148">
        <f t="shared" ref="W214:W236" si="1">V214*K214</f>
        <v>0</v>
      </c>
      <c r="X214" s="148">
        <v>0</v>
      </c>
      <c r="Y214" s="148">
        <f t="shared" ref="Y214:Y236" si="2">X214*K214</f>
        <v>0</v>
      </c>
      <c r="Z214" s="148">
        <v>0</v>
      </c>
      <c r="AA214" s="149">
        <f t="shared" ref="AA214:AA236" si="3">Z214*K214</f>
        <v>0</v>
      </c>
      <c r="AR214" s="21" t="s">
        <v>131</v>
      </c>
      <c r="AT214" s="21" t="s">
        <v>127</v>
      </c>
      <c r="AU214" s="21" t="s">
        <v>95</v>
      </c>
      <c r="AY214" s="21" t="s">
        <v>126</v>
      </c>
      <c r="BE214" s="105">
        <f t="shared" ref="BE214:BE236" si="4">IF(U214="základní",N214,0)</f>
        <v>0</v>
      </c>
      <c r="BF214" s="105">
        <f t="shared" ref="BF214:BF236" si="5">IF(U214="snížená",N214,0)</f>
        <v>0</v>
      </c>
      <c r="BG214" s="105">
        <f t="shared" ref="BG214:BG236" si="6">IF(U214="zákl. přenesená",N214,0)</f>
        <v>0</v>
      </c>
      <c r="BH214" s="105">
        <f t="shared" ref="BH214:BH236" si="7">IF(U214="sníž. přenesená",N214,0)</f>
        <v>0</v>
      </c>
      <c r="BI214" s="105">
        <f t="shared" ref="BI214:BI236" si="8">IF(U214="nulová",N214,0)</f>
        <v>0</v>
      </c>
      <c r="BJ214" s="21" t="s">
        <v>79</v>
      </c>
      <c r="BK214" s="105">
        <f t="shared" ref="BK214:BK236" si="9">ROUND(L214*K214,2)</f>
        <v>0</v>
      </c>
      <c r="BL214" s="21" t="s">
        <v>131</v>
      </c>
      <c r="BM214" s="21" t="s">
        <v>556</v>
      </c>
    </row>
    <row r="215" spans="2:65" s="1" customFormat="1" ht="25.5" customHeight="1">
      <c r="B215" s="123"/>
      <c r="C215" s="173" t="s">
        <v>353</v>
      </c>
      <c r="D215" s="173" t="s">
        <v>313</v>
      </c>
      <c r="E215" s="174" t="s">
        <v>557</v>
      </c>
      <c r="F215" s="234" t="s">
        <v>558</v>
      </c>
      <c r="G215" s="234"/>
      <c r="H215" s="234"/>
      <c r="I215" s="234"/>
      <c r="J215" s="175" t="s">
        <v>140</v>
      </c>
      <c r="K215" s="176">
        <v>157.08000000000001</v>
      </c>
      <c r="L215" s="235">
        <v>0</v>
      </c>
      <c r="M215" s="235"/>
      <c r="N215" s="236">
        <f t="shared" si="0"/>
        <v>0</v>
      </c>
      <c r="O215" s="225"/>
      <c r="P215" s="225"/>
      <c r="Q215" s="225"/>
      <c r="R215" s="124"/>
      <c r="T215" s="147" t="s">
        <v>5</v>
      </c>
      <c r="U215" s="46" t="s">
        <v>36</v>
      </c>
      <c r="V215" s="38"/>
      <c r="W215" s="148">
        <f t="shared" si="1"/>
        <v>0</v>
      </c>
      <c r="X215" s="148">
        <v>4.8000000000000001E-2</v>
      </c>
      <c r="Y215" s="148">
        <f t="shared" si="2"/>
        <v>7.5398400000000008</v>
      </c>
      <c r="Z215" s="148">
        <v>0</v>
      </c>
      <c r="AA215" s="149">
        <f t="shared" si="3"/>
        <v>0</v>
      </c>
      <c r="AR215" s="21" t="s">
        <v>178</v>
      </c>
      <c r="AT215" s="21" t="s">
        <v>313</v>
      </c>
      <c r="AU215" s="21" t="s">
        <v>95</v>
      </c>
      <c r="AY215" s="21" t="s">
        <v>126</v>
      </c>
      <c r="BE215" s="105">
        <f t="shared" si="4"/>
        <v>0</v>
      </c>
      <c r="BF215" s="105">
        <f t="shared" si="5"/>
        <v>0</v>
      </c>
      <c r="BG215" s="105">
        <f t="shared" si="6"/>
        <v>0</v>
      </c>
      <c r="BH215" s="105">
        <f t="shared" si="7"/>
        <v>0</v>
      </c>
      <c r="BI215" s="105">
        <f t="shared" si="8"/>
        <v>0</v>
      </c>
      <c r="BJ215" s="21" t="s">
        <v>79</v>
      </c>
      <c r="BK215" s="105">
        <f t="shared" si="9"/>
        <v>0</v>
      </c>
      <c r="BL215" s="21" t="s">
        <v>131</v>
      </c>
      <c r="BM215" s="21" t="s">
        <v>559</v>
      </c>
    </row>
    <row r="216" spans="2:65" s="1" customFormat="1" ht="38.25" customHeight="1">
      <c r="B216" s="123"/>
      <c r="C216" s="143" t="s">
        <v>371</v>
      </c>
      <c r="D216" s="143" t="s">
        <v>127</v>
      </c>
      <c r="E216" s="144" t="s">
        <v>401</v>
      </c>
      <c r="F216" s="223" t="s">
        <v>402</v>
      </c>
      <c r="G216" s="223"/>
      <c r="H216" s="223"/>
      <c r="I216" s="223"/>
      <c r="J216" s="145" t="s">
        <v>140</v>
      </c>
      <c r="K216" s="146">
        <v>167.4</v>
      </c>
      <c r="L216" s="224">
        <v>0</v>
      </c>
      <c r="M216" s="224"/>
      <c r="N216" s="225">
        <f t="shared" si="0"/>
        <v>0</v>
      </c>
      <c r="O216" s="225"/>
      <c r="P216" s="225"/>
      <c r="Q216" s="225"/>
      <c r="R216" s="124"/>
      <c r="T216" s="147" t="s">
        <v>5</v>
      </c>
      <c r="U216" s="46" t="s">
        <v>36</v>
      </c>
      <c r="V216" s="38"/>
      <c r="W216" s="148">
        <f t="shared" si="1"/>
        <v>0</v>
      </c>
      <c r="X216" s="148">
        <v>2.0000000000000002E-5</v>
      </c>
      <c r="Y216" s="148">
        <f t="shared" si="2"/>
        <v>3.3480000000000003E-3</v>
      </c>
      <c r="Z216" s="148">
        <v>0</v>
      </c>
      <c r="AA216" s="149">
        <f t="shared" si="3"/>
        <v>0</v>
      </c>
      <c r="AR216" s="21" t="s">
        <v>131</v>
      </c>
      <c r="AT216" s="21" t="s">
        <v>127</v>
      </c>
      <c r="AU216" s="21" t="s">
        <v>95</v>
      </c>
      <c r="AY216" s="21" t="s">
        <v>126</v>
      </c>
      <c r="BE216" s="105">
        <f t="shared" si="4"/>
        <v>0</v>
      </c>
      <c r="BF216" s="105">
        <f t="shared" si="5"/>
        <v>0</v>
      </c>
      <c r="BG216" s="105">
        <f t="shared" si="6"/>
        <v>0</v>
      </c>
      <c r="BH216" s="105">
        <f t="shared" si="7"/>
        <v>0</v>
      </c>
      <c r="BI216" s="105">
        <f t="shared" si="8"/>
        <v>0</v>
      </c>
      <c r="BJ216" s="21" t="s">
        <v>79</v>
      </c>
      <c r="BK216" s="105">
        <f t="shared" si="9"/>
        <v>0</v>
      </c>
      <c r="BL216" s="21" t="s">
        <v>131</v>
      </c>
      <c r="BM216" s="21" t="s">
        <v>403</v>
      </c>
    </row>
    <row r="217" spans="2:65" s="1" customFormat="1" ht="25.5" customHeight="1">
      <c r="B217" s="123"/>
      <c r="C217" s="173" t="s">
        <v>379</v>
      </c>
      <c r="D217" s="173" t="s">
        <v>313</v>
      </c>
      <c r="E217" s="174" t="s">
        <v>405</v>
      </c>
      <c r="F217" s="234" t="s">
        <v>406</v>
      </c>
      <c r="G217" s="234"/>
      <c r="H217" s="234"/>
      <c r="I217" s="234"/>
      <c r="J217" s="175" t="s">
        <v>140</v>
      </c>
      <c r="K217" s="176">
        <v>170.74799999999999</v>
      </c>
      <c r="L217" s="235">
        <v>0</v>
      </c>
      <c r="M217" s="235"/>
      <c r="N217" s="236">
        <f t="shared" si="0"/>
        <v>0</v>
      </c>
      <c r="O217" s="225"/>
      <c r="P217" s="225"/>
      <c r="Q217" s="225"/>
      <c r="R217" s="124"/>
      <c r="T217" s="147" t="s">
        <v>5</v>
      </c>
      <c r="U217" s="46" t="s">
        <v>36</v>
      </c>
      <c r="V217" s="38"/>
      <c r="W217" s="148">
        <f t="shared" si="1"/>
        <v>0</v>
      </c>
      <c r="X217" s="148">
        <v>7.3099999999999997E-3</v>
      </c>
      <c r="Y217" s="148">
        <f t="shared" si="2"/>
        <v>1.2481678799999998</v>
      </c>
      <c r="Z217" s="148">
        <v>0</v>
      </c>
      <c r="AA217" s="149">
        <f t="shared" si="3"/>
        <v>0</v>
      </c>
      <c r="AR217" s="21" t="s">
        <v>178</v>
      </c>
      <c r="AT217" s="21" t="s">
        <v>313</v>
      </c>
      <c r="AU217" s="21" t="s">
        <v>95</v>
      </c>
      <c r="AY217" s="21" t="s">
        <v>126</v>
      </c>
      <c r="BE217" s="105">
        <f t="shared" si="4"/>
        <v>0</v>
      </c>
      <c r="BF217" s="105">
        <f t="shared" si="5"/>
        <v>0</v>
      </c>
      <c r="BG217" s="105">
        <f t="shared" si="6"/>
        <v>0</v>
      </c>
      <c r="BH217" s="105">
        <f t="shared" si="7"/>
        <v>0</v>
      </c>
      <c r="BI217" s="105">
        <f t="shared" si="8"/>
        <v>0</v>
      </c>
      <c r="BJ217" s="21" t="s">
        <v>79</v>
      </c>
      <c r="BK217" s="105">
        <f t="shared" si="9"/>
        <v>0</v>
      </c>
      <c r="BL217" s="21" t="s">
        <v>131</v>
      </c>
      <c r="BM217" s="21" t="s">
        <v>407</v>
      </c>
    </row>
    <row r="218" spans="2:65" s="1" customFormat="1" ht="25.5" customHeight="1">
      <c r="B218" s="123"/>
      <c r="C218" s="143" t="s">
        <v>384</v>
      </c>
      <c r="D218" s="143" t="s">
        <v>127</v>
      </c>
      <c r="E218" s="144" t="s">
        <v>426</v>
      </c>
      <c r="F218" s="223" t="s">
        <v>427</v>
      </c>
      <c r="G218" s="223"/>
      <c r="H218" s="223"/>
      <c r="I218" s="223"/>
      <c r="J218" s="145" t="s">
        <v>428</v>
      </c>
      <c r="K218" s="146">
        <v>8</v>
      </c>
      <c r="L218" s="224">
        <v>0</v>
      </c>
      <c r="M218" s="224"/>
      <c r="N218" s="225">
        <f t="shared" si="0"/>
        <v>0</v>
      </c>
      <c r="O218" s="225"/>
      <c r="P218" s="225"/>
      <c r="Q218" s="225"/>
      <c r="R218" s="124"/>
      <c r="T218" s="147" t="s">
        <v>5</v>
      </c>
      <c r="U218" s="46" t="s">
        <v>36</v>
      </c>
      <c r="V218" s="38"/>
      <c r="W218" s="148">
        <f t="shared" si="1"/>
        <v>0</v>
      </c>
      <c r="X218" s="148">
        <v>3.1E-4</v>
      </c>
      <c r="Y218" s="148">
        <f t="shared" si="2"/>
        <v>2.48E-3</v>
      </c>
      <c r="Z218" s="148">
        <v>0</v>
      </c>
      <c r="AA218" s="149">
        <f t="shared" si="3"/>
        <v>0</v>
      </c>
      <c r="AR218" s="21" t="s">
        <v>131</v>
      </c>
      <c r="AT218" s="21" t="s">
        <v>127</v>
      </c>
      <c r="AU218" s="21" t="s">
        <v>95</v>
      </c>
      <c r="AY218" s="21" t="s">
        <v>126</v>
      </c>
      <c r="BE218" s="105">
        <f t="shared" si="4"/>
        <v>0</v>
      </c>
      <c r="BF218" s="105">
        <f t="shared" si="5"/>
        <v>0</v>
      </c>
      <c r="BG218" s="105">
        <f t="shared" si="6"/>
        <v>0</v>
      </c>
      <c r="BH218" s="105">
        <f t="shared" si="7"/>
        <v>0</v>
      </c>
      <c r="BI218" s="105">
        <f t="shared" si="8"/>
        <v>0</v>
      </c>
      <c r="BJ218" s="21" t="s">
        <v>79</v>
      </c>
      <c r="BK218" s="105">
        <f t="shared" si="9"/>
        <v>0</v>
      </c>
      <c r="BL218" s="21" t="s">
        <v>131</v>
      </c>
      <c r="BM218" s="21" t="s">
        <v>429</v>
      </c>
    </row>
    <row r="219" spans="2:65" s="1" customFormat="1" ht="38.25" customHeight="1">
      <c r="B219" s="123"/>
      <c r="C219" s="143" t="s">
        <v>388</v>
      </c>
      <c r="D219" s="143" t="s">
        <v>127</v>
      </c>
      <c r="E219" s="144" t="s">
        <v>435</v>
      </c>
      <c r="F219" s="223" t="s">
        <v>436</v>
      </c>
      <c r="G219" s="223"/>
      <c r="H219" s="223"/>
      <c r="I219" s="223"/>
      <c r="J219" s="145" t="s">
        <v>419</v>
      </c>
      <c r="K219" s="146">
        <v>8</v>
      </c>
      <c r="L219" s="224">
        <v>0</v>
      </c>
      <c r="M219" s="224"/>
      <c r="N219" s="225">
        <f t="shared" si="0"/>
        <v>0</v>
      </c>
      <c r="O219" s="225"/>
      <c r="P219" s="225"/>
      <c r="Q219" s="225"/>
      <c r="R219" s="124"/>
      <c r="T219" s="147" t="s">
        <v>5</v>
      </c>
      <c r="U219" s="46" t="s">
        <v>36</v>
      </c>
      <c r="V219" s="38"/>
      <c r="W219" s="148">
        <f t="shared" si="1"/>
        <v>0</v>
      </c>
      <c r="X219" s="148">
        <v>2.1167600000000002</v>
      </c>
      <c r="Y219" s="148">
        <f t="shared" si="2"/>
        <v>16.934080000000002</v>
      </c>
      <c r="Z219" s="148">
        <v>0</v>
      </c>
      <c r="AA219" s="149">
        <f t="shared" si="3"/>
        <v>0</v>
      </c>
      <c r="AR219" s="21" t="s">
        <v>131</v>
      </c>
      <c r="AT219" s="21" t="s">
        <v>127</v>
      </c>
      <c r="AU219" s="21" t="s">
        <v>95</v>
      </c>
      <c r="AY219" s="21" t="s">
        <v>126</v>
      </c>
      <c r="BE219" s="105">
        <f t="shared" si="4"/>
        <v>0</v>
      </c>
      <c r="BF219" s="105">
        <f t="shared" si="5"/>
        <v>0</v>
      </c>
      <c r="BG219" s="105">
        <f t="shared" si="6"/>
        <v>0</v>
      </c>
      <c r="BH219" s="105">
        <f t="shared" si="7"/>
        <v>0</v>
      </c>
      <c r="BI219" s="105">
        <f t="shared" si="8"/>
        <v>0</v>
      </c>
      <c r="BJ219" s="21" t="s">
        <v>79</v>
      </c>
      <c r="BK219" s="105">
        <f t="shared" si="9"/>
        <v>0</v>
      </c>
      <c r="BL219" s="21" t="s">
        <v>131</v>
      </c>
      <c r="BM219" s="21" t="s">
        <v>437</v>
      </c>
    </row>
    <row r="220" spans="2:65" s="1" customFormat="1" ht="38.25" customHeight="1">
      <c r="B220" s="123"/>
      <c r="C220" s="143" t="s">
        <v>392</v>
      </c>
      <c r="D220" s="143" t="s">
        <v>127</v>
      </c>
      <c r="E220" s="144" t="s">
        <v>439</v>
      </c>
      <c r="F220" s="223" t="s">
        <v>440</v>
      </c>
      <c r="G220" s="223"/>
      <c r="H220" s="223"/>
      <c r="I220" s="223"/>
      <c r="J220" s="145" t="s">
        <v>419</v>
      </c>
      <c r="K220" s="146">
        <v>1</v>
      </c>
      <c r="L220" s="224">
        <v>0</v>
      </c>
      <c r="M220" s="224"/>
      <c r="N220" s="225">
        <f t="shared" si="0"/>
        <v>0</v>
      </c>
      <c r="O220" s="225"/>
      <c r="P220" s="225"/>
      <c r="Q220" s="225"/>
      <c r="R220" s="124"/>
      <c r="T220" s="147" t="s">
        <v>5</v>
      </c>
      <c r="U220" s="46" t="s">
        <v>36</v>
      </c>
      <c r="V220" s="38"/>
      <c r="W220" s="148">
        <f t="shared" si="1"/>
        <v>0</v>
      </c>
      <c r="X220" s="148">
        <v>2.1167600000000002</v>
      </c>
      <c r="Y220" s="148">
        <f t="shared" si="2"/>
        <v>2.1167600000000002</v>
      </c>
      <c r="Z220" s="148">
        <v>0</v>
      </c>
      <c r="AA220" s="149">
        <f t="shared" si="3"/>
        <v>0</v>
      </c>
      <c r="AR220" s="21" t="s">
        <v>131</v>
      </c>
      <c r="AT220" s="21" t="s">
        <v>127</v>
      </c>
      <c r="AU220" s="21" t="s">
        <v>95</v>
      </c>
      <c r="AY220" s="21" t="s">
        <v>126</v>
      </c>
      <c r="BE220" s="105">
        <f t="shared" si="4"/>
        <v>0</v>
      </c>
      <c r="BF220" s="105">
        <f t="shared" si="5"/>
        <v>0</v>
      </c>
      <c r="BG220" s="105">
        <f t="shared" si="6"/>
        <v>0</v>
      </c>
      <c r="BH220" s="105">
        <f t="shared" si="7"/>
        <v>0</v>
      </c>
      <c r="BI220" s="105">
        <f t="shared" si="8"/>
        <v>0</v>
      </c>
      <c r="BJ220" s="21" t="s">
        <v>79</v>
      </c>
      <c r="BK220" s="105">
        <f t="shared" si="9"/>
        <v>0</v>
      </c>
      <c r="BL220" s="21" t="s">
        <v>131</v>
      </c>
      <c r="BM220" s="21" t="s">
        <v>441</v>
      </c>
    </row>
    <row r="221" spans="2:65" s="1" customFormat="1" ht="25.5" customHeight="1">
      <c r="B221" s="123"/>
      <c r="C221" s="173" t="s">
        <v>396</v>
      </c>
      <c r="D221" s="173" t="s">
        <v>313</v>
      </c>
      <c r="E221" s="174" t="s">
        <v>447</v>
      </c>
      <c r="F221" s="234" t="s">
        <v>448</v>
      </c>
      <c r="G221" s="234"/>
      <c r="H221" s="234"/>
      <c r="I221" s="234"/>
      <c r="J221" s="175" t="s">
        <v>419</v>
      </c>
      <c r="K221" s="176">
        <v>2</v>
      </c>
      <c r="L221" s="235">
        <v>0</v>
      </c>
      <c r="M221" s="235"/>
      <c r="N221" s="236">
        <f t="shared" si="0"/>
        <v>0</v>
      </c>
      <c r="O221" s="225"/>
      <c r="P221" s="225"/>
      <c r="Q221" s="225"/>
      <c r="R221" s="124"/>
      <c r="T221" s="147" t="s">
        <v>5</v>
      </c>
      <c r="U221" s="46" t="s">
        <v>36</v>
      </c>
      <c r="V221" s="38"/>
      <c r="W221" s="148">
        <f t="shared" si="1"/>
        <v>0</v>
      </c>
      <c r="X221" s="148">
        <v>0.50600000000000001</v>
      </c>
      <c r="Y221" s="148">
        <f t="shared" si="2"/>
        <v>1.012</v>
      </c>
      <c r="Z221" s="148">
        <v>0</v>
      </c>
      <c r="AA221" s="149">
        <f t="shared" si="3"/>
        <v>0</v>
      </c>
      <c r="AR221" s="21" t="s">
        <v>178</v>
      </c>
      <c r="AT221" s="21" t="s">
        <v>313</v>
      </c>
      <c r="AU221" s="21" t="s">
        <v>95</v>
      </c>
      <c r="AY221" s="21" t="s">
        <v>126</v>
      </c>
      <c r="BE221" s="105">
        <f t="shared" si="4"/>
        <v>0</v>
      </c>
      <c r="BF221" s="105">
        <f t="shared" si="5"/>
        <v>0</v>
      </c>
      <c r="BG221" s="105">
        <f t="shared" si="6"/>
        <v>0</v>
      </c>
      <c r="BH221" s="105">
        <f t="shared" si="7"/>
        <v>0</v>
      </c>
      <c r="BI221" s="105">
        <f t="shared" si="8"/>
        <v>0</v>
      </c>
      <c r="BJ221" s="21" t="s">
        <v>79</v>
      </c>
      <c r="BK221" s="105">
        <f t="shared" si="9"/>
        <v>0</v>
      </c>
      <c r="BL221" s="21" t="s">
        <v>131</v>
      </c>
      <c r="BM221" s="21" t="s">
        <v>449</v>
      </c>
    </row>
    <row r="222" spans="2:65" s="1" customFormat="1" ht="25.5" customHeight="1">
      <c r="B222" s="123"/>
      <c r="C222" s="173" t="s">
        <v>400</v>
      </c>
      <c r="D222" s="173" t="s">
        <v>313</v>
      </c>
      <c r="E222" s="174" t="s">
        <v>451</v>
      </c>
      <c r="F222" s="234" t="s">
        <v>452</v>
      </c>
      <c r="G222" s="234"/>
      <c r="H222" s="234"/>
      <c r="I222" s="234"/>
      <c r="J222" s="175" t="s">
        <v>419</v>
      </c>
      <c r="K222" s="176">
        <v>6</v>
      </c>
      <c r="L222" s="235">
        <v>0</v>
      </c>
      <c r="M222" s="235"/>
      <c r="N222" s="236">
        <f t="shared" si="0"/>
        <v>0</v>
      </c>
      <c r="O222" s="225"/>
      <c r="P222" s="225"/>
      <c r="Q222" s="225"/>
      <c r="R222" s="124"/>
      <c r="T222" s="147" t="s">
        <v>5</v>
      </c>
      <c r="U222" s="46" t="s">
        <v>36</v>
      </c>
      <c r="V222" s="38"/>
      <c r="W222" s="148">
        <f t="shared" si="1"/>
        <v>0</v>
      </c>
      <c r="X222" s="148">
        <v>0.254</v>
      </c>
      <c r="Y222" s="148">
        <f t="shared" si="2"/>
        <v>1.524</v>
      </c>
      <c r="Z222" s="148">
        <v>0</v>
      </c>
      <c r="AA222" s="149">
        <f t="shared" si="3"/>
        <v>0</v>
      </c>
      <c r="AR222" s="21" t="s">
        <v>178</v>
      </c>
      <c r="AT222" s="21" t="s">
        <v>313</v>
      </c>
      <c r="AU222" s="21" t="s">
        <v>95</v>
      </c>
      <c r="AY222" s="21" t="s">
        <v>126</v>
      </c>
      <c r="BE222" s="105">
        <f t="shared" si="4"/>
        <v>0</v>
      </c>
      <c r="BF222" s="105">
        <f t="shared" si="5"/>
        <v>0</v>
      </c>
      <c r="BG222" s="105">
        <f t="shared" si="6"/>
        <v>0</v>
      </c>
      <c r="BH222" s="105">
        <f t="shared" si="7"/>
        <v>0</v>
      </c>
      <c r="BI222" s="105">
        <f t="shared" si="8"/>
        <v>0</v>
      </c>
      <c r="BJ222" s="21" t="s">
        <v>79</v>
      </c>
      <c r="BK222" s="105">
        <f t="shared" si="9"/>
        <v>0</v>
      </c>
      <c r="BL222" s="21" t="s">
        <v>131</v>
      </c>
      <c r="BM222" s="21" t="s">
        <v>453</v>
      </c>
    </row>
    <row r="223" spans="2:65" s="1" customFormat="1" ht="25.5" customHeight="1">
      <c r="B223" s="123"/>
      <c r="C223" s="173" t="s">
        <v>404</v>
      </c>
      <c r="D223" s="173" t="s">
        <v>313</v>
      </c>
      <c r="E223" s="174" t="s">
        <v>455</v>
      </c>
      <c r="F223" s="234" t="s">
        <v>456</v>
      </c>
      <c r="G223" s="234"/>
      <c r="H223" s="234"/>
      <c r="I223" s="234"/>
      <c r="J223" s="175" t="s">
        <v>419</v>
      </c>
      <c r="K223" s="176">
        <v>6</v>
      </c>
      <c r="L223" s="235">
        <v>0</v>
      </c>
      <c r="M223" s="235"/>
      <c r="N223" s="236">
        <f t="shared" si="0"/>
        <v>0</v>
      </c>
      <c r="O223" s="225"/>
      <c r="P223" s="225"/>
      <c r="Q223" s="225"/>
      <c r="R223" s="124"/>
      <c r="T223" s="147" t="s">
        <v>5</v>
      </c>
      <c r="U223" s="46" t="s">
        <v>36</v>
      </c>
      <c r="V223" s="38"/>
      <c r="W223" s="148">
        <f t="shared" si="1"/>
        <v>0</v>
      </c>
      <c r="X223" s="148">
        <v>0.58499999999999996</v>
      </c>
      <c r="Y223" s="148">
        <f t="shared" si="2"/>
        <v>3.51</v>
      </c>
      <c r="Z223" s="148">
        <v>0</v>
      </c>
      <c r="AA223" s="149">
        <f t="shared" si="3"/>
        <v>0</v>
      </c>
      <c r="AR223" s="21" t="s">
        <v>178</v>
      </c>
      <c r="AT223" s="21" t="s">
        <v>313</v>
      </c>
      <c r="AU223" s="21" t="s">
        <v>95</v>
      </c>
      <c r="AY223" s="21" t="s">
        <v>126</v>
      </c>
      <c r="BE223" s="105">
        <f t="shared" si="4"/>
        <v>0</v>
      </c>
      <c r="BF223" s="105">
        <f t="shared" si="5"/>
        <v>0</v>
      </c>
      <c r="BG223" s="105">
        <f t="shared" si="6"/>
        <v>0</v>
      </c>
      <c r="BH223" s="105">
        <f t="shared" si="7"/>
        <v>0</v>
      </c>
      <c r="BI223" s="105">
        <f t="shared" si="8"/>
        <v>0</v>
      </c>
      <c r="BJ223" s="21" t="s">
        <v>79</v>
      </c>
      <c r="BK223" s="105">
        <f t="shared" si="9"/>
        <v>0</v>
      </c>
      <c r="BL223" s="21" t="s">
        <v>131</v>
      </c>
      <c r="BM223" s="21" t="s">
        <v>457</v>
      </c>
    </row>
    <row r="224" spans="2:65" s="1" customFormat="1" ht="25.5" customHeight="1">
      <c r="B224" s="123"/>
      <c r="C224" s="173" t="s">
        <v>408</v>
      </c>
      <c r="D224" s="173" t="s">
        <v>313</v>
      </c>
      <c r="E224" s="174" t="s">
        <v>560</v>
      </c>
      <c r="F224" s="234" t="s">
        <v>561</v>
      </c>
      <c r="G224" s="234"/>
      <c r="H224" s="234"/>
      <c r="I224" s="234"/>
      <c r="J224" s="175" t="s">
        <v>419</v>
      </c>
      <c r="K224" s="176">
        <v>3</v>
      </c>
      <c r="L224" s="235">
        <v>0</v>
      </c>
      <c r="M224" s="235"/>
      <c r="N224" s="236">
        <f t="shared" si="0"/>
        <v>0</v>
      </c>
      <c r="O224" s="225"/>
      <c r="P224" s="225"/>
      <c r="Q224" s="225"/>
      <c r="R224" s="124"/>
      <c r="T224" s="147" t="s">
        <v>5</v>
      </c>
      <c r="U224" s="46" t="s">
        <v>36</v>
      </c>
      <c r="V224" s="38"/>
      <c r="W224" s="148">
        <f t="shared" si="1"/>
        <v>0</v>
      </c>
      <c r="X224" s="148">
        <v>0.44900000000000001</v>
      </c>
      <c r="Y224" s="148">
        <f t="shared" si="2"/>
        <v>1.347</v>
      </c>
      <c r="Z224" s="148">
        <v>0</v>
      </c>
      <c r="AA224" s="149">
        <f t="shared" si="3"/>
        <v>0</v>
      </c>
      <c r="AR224" s="21" t="s">
        <v>178</v>
      </c>
      <c r="AT224" s="21" t="s">
        <v>313</v>
      </c>
      <c r="AU224" s="21" t="s">
        <v>95</v>
      </c>
      <c r="AY224" s="21" t="s">
        <v>126</v>
      </c>
      <c r="BE224" s="105">
        <f t="shared" si="4"/>
        <v>0</v>
      </c>
      <c r="BF224" s="105">
        <f t="shared" si="5"/>
        <v>0</v>
      </c>
      <c r="BG224" s="105">
        <f t="shared" si="6"/>
        <v>0</v>
      </c>
      <c r="BH224" s="105">
        <f t="shared" si="7"/>
        <v>0</v>
      </c>
      <c r="BI224" s="105">
        <f t="shared" si="8"/>
        <v>0</v>
      </c>
      <c r="BJ224" s="21" t="s">
        <v>79</v>
      </c>
      <c r="BK224" s="105">
        <f t="shared" si="9"/>
        <v>0</v>
      </c>
      <c r="BL224" s="21" t="s">
        <v>131</v>
      </c>
      <c r="BM224" s="21" t="s">
        <v>562</v>
      </c>
    </row>
    <row r="225" spans="2:65" s="1" customFormat="1" ht="25.5" customHeight="1">
      <c r="B225" s="123"/>
      <c r="C225" s="173" t="s">
        <v>412</v>
      </c>
      <c r="D225" s="173" t="s">
        <v>313</v>
      </c>
      <c r="E225" s="174" t="s">
        <v>459</v>
      </c>
      <c r="F225" s="234" t="s">
        <v>460</v>
      </c>
      <c r="G225" s="234"/>
      <c r="H225" s="234"/>
      <c r="I225" s="234"/>
      <c r="J225" s="175" t="s">
        <v>419</v>
      </c>
      <c r="K225" s="176">
        <v>1</v>
      </c>
      <c r="L225" s="235">
        <v>0</v>
      </c>
      <c r="M225" s="235"/>
      <c r="N225" s="236">
        <f t="shared" si="0"/>
        <v>0</v>
      </c>
      <c r="O225" s="225"/>
      <c r="P225" s="225"/>
      <c r="Q225" s="225"/>
      <c r="R225" s="124"/>
      <c r="T225" s="147" t="s">
        <v>5</v>
      </c>
      <c r="U225" s="46" t="s">
        <v>36</v>
      </c>
      <c r="V225" s="38"/>
      <c r="W225" s="148">
        <f t="shared" si="1"/>
        <v>0</v>
      </c>
      <c r="X225" s="148">
        <v>0.44900000000000001</v>
      </c>
      <c r="Y225" s="148">
        <f t="shared" si="2"/>
        <v>0.44900000000000001</v>
      </c>
      <c r="Z225" s="148">
        <v>0</v>
      </c>
      <c r="AA225" s="149">
        <f t="shared" si="3"/>
        <v>0</v>
      </c>
      <c r="AR225" s="21" t="s">
        <v>178</v>
      </c>
      <c r="AT225" s="21" t="s">
        <v>313</v>
      </c>
      <c r="AU225" s="21" t="s">
        <v>95</v>
      </c>
      <c r="AY225" s="21" t="s">
        <v>126</v>
      </c>
      <c r="BE225" s="105">
        <f t="shared" si="4"/>
        <v>0</v>
      </c>
      <c r="BF225" s="105">
        <f t="shared" si="5"/>
        <v>0</v>
      </c>
      <c r="BG225" s="105">
        <f t="shared" si="6"/>
        <v>0</v>
      </c>
      <c r="BH225" s="105">
        <f t="shared" si="7"/>
        <v>0</v>
      </c>
      <c r="BI225" s="105">
        <f t="shared" si="8"/>
        <v>0</v>
      </c>
      <c r="BJ225" s="21" t="s">
        <v>79</v>
      </c>
      <c r="BK225" s="105">
        <f t="shared" si="9"/>
        <v>0</v>
      </c>
      <c r="BL225" s="21" t="s">
        <v>131</v>
      </c>
      <c r="BM225" s="21" t="s">
        <v>461</v>
      </c>
    </row>
    <row r="226" spans="2:65" s="1" customFormat="1" ht="16.5" customHeight="1">
      <c r="B226" s="123"/>
      <c r="C226" s="173" t="s">
        <v>416</v>
      </c>
      <c r="D226" s="173" t="s">
        <v>313</v>
      </c>
      <c r="E226" s="174" t="s">
        <v>467</v>
      </c>
      <c r="F226" s="234" t="s">
        <v>468</v>
      </c>
      <c r="G226" s="234"/>
      <c r="H226" s="234"/>
      <c r="I226" s="234"/>
      <c r="J226" s="175" t="s">
        <v>419</v>
      </c>
      <c r="K226" s="176">
        <v>4</v>
      </c>
      <c r="L226" s="235">
        <v>0</v>
      </c>
      <c r="M226" s="235"/>
      <c r="N226" s="236">
        <f t="shared" si="0"/>
        <v>0</v>
      </c>
      <c r="O226" s="225"/>
      <c r="P226" s="225"/>
      <c r="Q226" s="225"/>
      <c r="R226" s="124"/>
      <c r="T226" s="147" t="s">
        <v>5</v>
      </c>
      <c r="U226" s="46" t="s">
        <v>36</v>
      </c>
      <c r="V226" s="38"/>
      <c r="W226" s="148">
        <f t="shared" si="1"/>
        <v>0</v>
      </c>
      <c r="X226" s="148">
        <v>3.2000000000000001E-2</v>
      </c>
      <c r="Y226" s="148">
        <f t="shared" si="2"/>
        <v>0.128</v>
      </c>
      <c r="Z226" s="148">
        <v>0</v>
      </c>
      <c r="AA226" s="149">
        <f t="shared" si="3"/>
        <v>0</v>
      </c>
      <c r="AR226" s="21" t="s">
        <v>178</v>
      </c>
      <c r="AT226" s="21" t="s">
        <v>313</v>
      </c>
      <c r="AU226" s="21" t="s">
        <v>95</v>
      </c>
      <c r="AY226" s="21" t="s">
        <v>126</v>
      </c>
      <c r="BE226" s="105">
        <f t="shared" si="4"/>
        <v>0</v>
      </c>
      <c r="BF226" s="105">
        <f t="shared" si="5"/>
        <v>0</v>
      </c>
      <c r="BG226" s="105">
        <f t="shared" si="6"/>
        <v>0</v>
      </c>
      <c r="BH226" s="105">
        <f t="shared" si="7"/>
        <v>0</v>
      </c>
      <c r="BI226" s="105">
        <f t="shared" si="8"/>
        <v>0</v>
      </c>
      <c r="BJ226" s="21" t="s">
        <v>79</v>
      </c>
      <c r="BK226" s="105">
        <f t="shared" si="9"/>
        <v>0</v>
      </c>
      <c r="BL226" s="21" t="s">
        <v>131</v>
      </c>
      <c r="BM226" s="21" t="s">
        <v>469</v>
      </c>
    </row>
    <row r="227" spans="2:65" s="1" customFormat="1" ht="16.5" customHeight="1">
      <c r="B227" s="123"/>
      <c r="C227" s="173" t="s">
        <v>421</v>
      </c>
      <c r="D227" s="173" t="s">
        <v>313</v>
      </c>
      <c r="E227" s="174" t="s">
        <v>471</v>
      </c>
      <c r="F227" s="234" t="s">
        <v>472</v>
      </c>
      <c r="G227" s="234"/>
      <c r="H227" s="234"/>
      <c r="I227" s="234"/>
      <c r="J227" s="175" t="s">
        <v>419</v>
      </c>
      <c r="K227" s="176">
        <v>3</v>
      </c>
      <c r="L227" s="235">
        <v>0</v>
      </c>
      <c r="M227" s="235"/>
      <c r="N227" s="236">
        <f t="shared" si="0"/>
        <v>0</v>
      </c>
      <c r="O227" s="225"/>
      <c r="P227" s="225"/>
      <c r="Q227" s="225"/>
      <c r="R227" s="124"/>
      <c r="T227" s="147" t="s">
        <v>5</v>
      </c>
      <c r="U227" s="46" t="s">
        <v>36</v>
      </c>
      <c r="V227" s="38"/>
      <c r="W227" s="148">
        <f t="shared" si="1"/>
        <v>0</v>
      </c>
      <c r="X227" s="148">
        <v>4.1000000000000002E-2</v>
      </c>
      <c r="Y227" s="148">
        <f t="shared" si="2"/>
        <v>0.123</v>
      </c>
      <c r="Z227" s="148">
        <v>0</v>
      </c>
      <c r="AA227" s="149">
        <f t="shared" si="3"/>
        <v>0</v>
      </c>
      <c r="AR227" s="21" t="s">
        <v>178</v>
      </c>
      <c r="AT227" s="21" t="s">
        <v>313</v>
      </c>
      <c r="AU227" s="21" t="s">
        <v>95</v>
      </c>
      <c r="AY227" s="21" t="s">
        <v>126</v>
      </c>
      <c r="BE227" s="105">
        <f t="shared" si="4"/>
        <v>0</v>
      </c>
      <c r="BF227" s="105">
        <f t="shared" si="5"/>
        <v>0</v>
      </c>
      <c r="BG227" s="105">
        <f t="shared" si="6"/>
        <v>0</v>
      </c>
      <c r="BH227" s="105">
        <f t="shared" si="7"/>
        <v>0</v>
      </c>
      <c r="BI227" s="105">
        <f t="shared" si="8"/>
        <v>0</v>
      </c>
      <c r="BJ227" s="21" t="s">
        <v>79</v>
      </c>
      <c r="BK227" s="105">
        <f t="shared" si="9"/>
        <v>0</v>
      </c>
      <c r="BL227" s="21" t="s">
        <v>131</v>
      </c>
      <c r="BM227" s="21" t="s">
        <v>473</v>
      </c>
    </row>
    <row r="228" spans="2:65" s="1" customFormat="1" ht="16.5" customHeight="1">
      <c r="B228" s="123"/>
      <c r="C228" s="173" t="s">
        <v>425</v>
      </c>
      <c r="D228" s="173" t="s">
        <v>313</v>
      </c>
      <c r="E228" s="174" t="s">
        <v>475</v>
      </c>
      <c r="F228" s="234" t="s">
        <v>476</v>
      </c>
      <c r="G228" s="234"/>
      <c r="H228" s="234"/>
      <c r="I228" s="234"/>
      <c r="J228" s="175" t="s">
        <v>419</v>
      </c>
      <c r="K228" s="176">
        <v>5</v>
      </c>
      <c r="L228" s="235">
        <v>0</v>
      </c>
      <c r="M228" s="235"/>
      <c r="N228" s="236">
        <f t="shared" si="0"/>
        <v>0</v>
      </c>
      <c r="O228" s="225"/>
      <c r="P228" s="225"/>
      <c r="Q228" s="225"/>
      <c r="R228" s="124"/>
      <c r="T228" s="147" t="s">
        <v>5</v>
      </c>
      <c r="U228" s="46" t="s">
        <v>36</v>
      </c>
      <c r="V228" s="38"/>
      <c r="W228" s="148">
        <f t="shared" si="1"/>
        <v>0</v>
      </c>
      <c r="X228" s="148">
        <v>5.2999999999999999E-2</v>
      </c>
      <c r="Y228" s="148">
        <f t="shared" si="2"/>
        <v>0.26500000000000001</v>
      </c>
      <c r="Z228" s="148">
        <v>0</v>
      </c>
      <c r="AA228" s="149">
        <f t="shared" si="3"/>
        <v>0</v>
      </c>
      <c r="AR228" s="21" t="s">
        <v>178</v>
      </c>
      <c r="AT228" s="21" t="s">
        <v>313</v>
      </c>
      <c r="AU228" s="21" t="s">
        <v>95</v>
      </c>
      <c r="AY228" s="21" t="s">
        <v>126</v>
      </c>
      <c r="BE228" s="105">
        <f t="shared" si="4"/>
        <v>0</v>
      </c>
      <c r="BF228" s="105">
        <f t="shared" si="5"/>
        <v>0</v>
      </c>
      <c r="BG228" s="105">
        <f t="shared" si="6"/>
        <v>0</v>
      </c>
      <c r="BH228" s="105">
        <f t="shared" si="7"/>
        <v>0</v>
      </c>
      <c r="BI228" s="105">
        <f t="shared" si="8"/>
        <v>0</v>
      </c>
      <c r="BJ228" s="21" t="s">
        <v>79</v>
      </c>
      <c r="BK228" s="105">
        <f t="shared" si="9"/>
        <v>0</v>
      </c>
      <c r="BL228" s="21" t="s">
        <v>131</v>
      </c>
      <c r="BM228" s="21" t="s">
        <v>477</v>
      </c>
    </row>
    <row r="229" spans="2:65" s="1" customFormat="1" ht="16.5" customHeight="1">
      <c r="B229" s="123"/>
      <c r="C229" s="173" t="s">
        <v>430</v>
      </c>
      <c r="D229" s="173" t="s">
        <v>313</v>
      </c>
      <c r="E229" s="174" t="s">
        <v>479</v>
      </c>
      <c r="F229" s="234" t="s">
        <v>480</v>
      </c>
      <c r="G229" s="234"/>
      <c r="H229" s="234"/>
      <c r="I229" s="234"/>
      <c r="J229" s="175" t="s">
        <v>419</v>
      </c>
      <c r="K229" s="176">
        <v>4</v>
      </c>
      <c r="L229" s="235">
        <v>0</v>
      </c>
      <c r="M229" s="235"/>
      <c r="N229" s="236">
        <f t="shared" si="0"/>
        <v>0</v>
      </c>
      <c r="O229" s="225"/>
      <c r="P229" s="225"/>
      <c r="Q229" s="225"/>
      <c r="R229" s="124"/>
      <c r="T229" s="147" t="s">
        <v>5</v>
      </c>
      <c r="U229" s="46" t="s">
        <v>36</v>
      </c>
      <c r="V229" s="38"/>
      <c r="W229" s="148">
        <f t="shared" si="1"/>
        <v>0</v>
      </c>
      <c r="X229" s="148">
        <v>5.2999999999999999E-2</v>
      </c>
      <c r="Y229" s="148">
        <f t="shared" si="2"/>
        <v>0.21199999999999999</v>
      </c>
      <c r="Z229" s="148">
        <v>0</v>
      </c>
      <c r="AA229" s="149">
        <f t="shared" si="3"/>
        <v>0</v>
      </c>
      <c r="AR229" s="21" t="s">
        <v>178</v>
      </c>
      <c r="AT229" s="21" t="s">
        <v>313</v>
      </c>
      <c r="AU229" s="21" t="s">
        <v>95</v>
      </c>
      <c r="AY229" s="21" t="s">
        <v>126</v>
      </c>
      <c r="BE229" s="105">
        <f t="shared" si="4"/>
        <v>0</v>
      </c>
      <c r="BF229" s="105">
        <f t="shared" si="5"/>
        <v>0</v>
      </c>
      <c r="BG229" s="105">
        <f t="shared" si="6"/>
        <v>0</v>
      </c>
      <c r="BH229" s="105">
        <f t="shared" si="7"/>
        <v>0</v>
      </c>
      <c r="BI229" s="105">
        <f t="shared" si="8"/>
        <v>0</v>
      </c>
      <c r="BJ229" s="21" t="s">
        <v>79</v>
      </c>
      <c r="BK229" s="105">
        <f t="shared" si="9"/>
        <v>0</v>
      </c>
      <c r="BL229" s="21" t="s">
        <v>131</v>
      </c>
      <c r="BM229" s="21" t="s">
        <v>481</v>
      </c>
    </row>
    <row r="230" spans="2:65" s="1" customFormat="1" ht="25.5" customHeight="1">
      <c r="B230" s="123"/>
      <c r="C230" s="173" t="s">
        <v>434</v>
      </c>
      <c r="D230" s="173" t="s">
        <v>313</v>
      </c>
      <c r="E230" s="174" t="s">
        <v>483</v>
      </c>
      <c r="F230" s="234" t="s">
        <v>563</v>
      </c>
      <c r="G230" s="234"/>
      <c r="H230" s="234"/>
      <c r="I230" s="234"/>
      <c r="J230" s="175" t="s">
        <v>419</v>
      </c>
      <c r="K230" s="176">
        <v>4</v>
      </c>
      <c r="L230" s="235">
        <v>0</v>
      </c>
      <c r="M230" s="235"/>
      <c r="N230" s="236">
        <f t="shared" si="0"/>
        <v>0</v>
      </c>
      <c r="O230" s="225"/>
      <c r="P230" s="225"/>
      <c r="Q230" s="225"/>
      <c r="R230" s="124"/>
      <c r="T230" s="147" t="s">
        <v>5</v>
      </c>
      <c r="U230" s="46" t="s">
        <v>36</v>
      </c>
      <c r="V230" s="38"/>
      <c r="W230" s="148">
        <f t="shared" si="1"/>
        <v>0</v>
      </c>
      <c r="X230" s="148">
        <v>1.6140000000000001</v>
      </c>
      <c r="Y230" s="148">
        <f t="shared" si="2"/>
        <v>6.4560000000000004</v>
      </c>
      <c r="Z230" s="148">
        <v>0</v>
      </c>
      <c r="AA230" s="149">
        <f t="shared" si="3"/>
        <v>0</v>
      </c>
      <c r="AR230" s="21" t="s">
        <v>178</v>
      </c>
      <c r="AT230" s="21" t="s">
        <v>313</v>
      </c>
      <c r="AU230" s="21" t="s">
        <v>95</v>
      </c>
      <c r="AY230" s="21" t="s">
        <v>126</v>
      </c>
      <c r="BE230" s="105">
        <f t="shared" si="4"/>
        <v>0</v>
      </c>
      <c r="BF230" s="105">
        <f t="shared" si="5"/>
        <v>0</v>
      </c>
      <c r="BG230" s="105">
        <f t="shared" si="6"/>
        <v>0</v>
      </c>
      <c r="BH230" s="105">
        <f t="shared" si="7"/>
        <v>0</v>
      </c>
      <c r="BI230" s="105">
        <f t="shared" si="8"/>
        <v>0</v>
      </c>
      <c r="BJ230" s="21" t="s">
        <v>79</v>
      </c>
      <c r="BK230" s="105">
        <f t="shared" si="9"/>
        <v>0</v>
      </c>
      <c r="BL230" s="21" t="s">
        <v>131</v>
      </c>
      <c r="BM230" s="21" t="s">
        <v>485</v>
      </c>
    </row>
    <row r="231" spans="2:65" s="1" customFormat="1" ht="25.5" customHeight="1">
      <c r="B231" s="123"/>
      <c r="C231" s="173" t="s">
        <v>438</v>
      </c>
      <c r="D231" s="173" t="s">
        <v>313</v>
      </c>
      <c r="E231" s="174" t="s">
        <v>564</v>
      </c>
      <c r="F231" s="234" t="s">
        <v>565</v>
      </c>
      <c r="G231" s="234"/>
      <c r="H231" s="234"/>
      <c r="I231" s="234"/>
      <c r="J231" s="175" t="s">
        <v>419</v>
      </c>
      <c r="K231" s="176">
        <v>4</v>
      </c>
      <c r="L231" s="235">
        <v>0</v>
      </c>
      <c r="M231" s="235"/>
      <c r="N231" s="236">
        <f t="shared" si="0"/>
        <v>0</v>
      </c>
      <c r="O231" s="225"/>
      <c r="P231" s="225"/>
      <c r="Q231" s="225"/>
      <c r="R231" s="124"/>
      <c r="T231" s="147" t="s">
        <v>5</v>
      </c>
      <c r="U231" s="46" t="s">
        <v>36</v>
      </c>
      <c r="V231" s="38"/>
      <c r="W231" s="148">
        <f t="shared" si="1"/>
        <v>0</v>
      </c>
      <c r="X231" s="148">
        <v>1.6140000000000001</v>
      </c>
      <c r="Y231" s="148">
        <f t="shared" si="2"/>
        <v>6.4560000000000004</v>
      </c>
      <c r="Z231" s="148">
        <v>0</v>
      </c>
      <c r="AA231" s="149">
        <f t="shared" si="3"/>
        <v>0</v>
      </c>
      <c r="AR231" s="21" t="s">
        <v>178</v>
      </c>
      <c r="AT231" s="21" t="s">
        <v>313</v>
      </c>
      <c r="AU231" s="21" t="s">
        <v>95</v>
      </c>
      <c r="AY231" s="21" t="s">
        <v>126</v>
      </c>
      <c r="BE231" s="105">
        <f t="shared" si="4"/>
        <v>0</v>
      </c>
      <c r="BF231" s="105">
        <f t="shared" si="5"/>
        <v>0</v>
      </c>
      <c r="BG231" s="105">
        <f t="shared" si="6"/>
        <v>0</v>
      </c>
      <c r="BH231" s="105">
        <f t="shared" si="7"/>
        <v>0</v>
      </c>
      <c r="BI231" s="105">
        <f t="shared" si="8"/>
        <v>0</v>
      </c>
      <c r="BJ231" s="21" t="s">
        <v>79</v>
      </c>
      <c r="BK231" s="105">
        <f t="shared" si="9"/>
        <v>0</v>
      </c>
      <c r="BL231" s="21" t="s">
        <v>131</v>
      </c>
      <c r="BM231" s="21" t="s">
        <v>566</v>
      </c>
    </row>
    <row r="232" spans="2:65" s="1" customFormat="1" ht="16.5" customHeight="1">
      <c r="B232" s="123"/>
      <c r="C232" s="173" t="s">
        <v>442</v>
      </c>
      <c r="D232" s="173" t="s">
        <v>313</v>
      </c>
      <c r="E232" s="174" t="s">
        <v>487</v>
      </c>
      <c r="F232" s="234" t="s">
        <v>488</v>
      </c>
      <c r="G232" s="234"/>
      <c r="H232" s="234"/>
      <c r="I232" s="234"/>
      <c r="J232" s="175" t="s">
        <v>419</v>
      </c>
      <c r="K232" s="176">
        <v>1</v>
      </c>
      <c r="L232" s="235">
        <v>0</v>
      </c>
      <c r="M232" s="235"/>
      <c r="N232" s="236">
        <f t="shared" si="0"/>
        <v>0</v>
      </c>
      <c r="O232" s="225"/>
      <c r="P232" s="225"/>
      <c r="Q232" s="225"/>
      <c r="R232" s="124"/>
      <c r="T232" s="147" t="s">
        <v>5</v>
      </c>
      <c r="U232" s="46" t="s">
        <v>36</v>
      </c>
      <c r="V232" s="38"/>
      <c r="W232" s="148">
        <f t="shared" si="1"/>
        <v>0</v>
      </c>
      <c r="X232" s="148">
        <v>1.6140000000000001</v>
      </c>
      <c r="Y232" s="148">
        <f t="shared" si="2"/>
        <v>1.6140000000000001</v>
      </c>
      <c r="Z232" s="148">
        <v>0</v>
      </c>
      <c r="AA232" s="149">
        <f t="shared" si="3"/>
        <v>0</v>
      </c>
      <c r="AR232" s="21" t="s">
        <v>178</v>
      </c>
      <c r="AT232" s="21" t="s">
        <v>313</v>
      </c>
      <c r="AU232" s="21" t="s">
        <v>95</v>
      </c>
      <c r="AY232" s="21" t="s">
        <v>126</v>
      </c>
      <c r="BE232" s="105">
        <f t="shared" si="4"/>
        <v>0</v>
      </c>
      <c r="BF232" s="105">
        <f t="shared" si="5"/>
        <v>0</v>
      </c>
      <c r="BG232" s="105">
        <f t="shared" si="6"/>
        <v>0</v>
      </c>
      <c r="BH232" s="105">
        <f t="shared" si="7"/>
        <v>0</v>
      </c>
      <c r="BI232" s="105">
        <f t="shared" si="8"/>
        <v>0</v>
      </c>
      <c r="BJ232" s="21" t="s">
        <v>79</v>
      </c>
      <c r="BK232" s="105">
        <f t="shared" si="9"/>
        <v>0</v>
      </c>
      <c r="BL232" s="21" t="s">
        <v>131</v>
      </c>
      <c r="BM232" s="21" t="s">
        <v>489</v>
      </c>
    </row>
    <row r="233" spans="2:65" s="1" customFormat="1" ht="25.5" customHeight="1">
      <c r="B233" s="123"/>
      <c r="C233" s="173" t="s">
        <v>446</v>
      </c>
      <c r="D233" s="173" t="s">
        <v>313</v>
      </c>
      <c r="E233" s="174" t="s">
        <v>491</v>
      </c>
      <c r="F233" s="234" t="s">
        <v>492</v>
      </c>
      <c r="G233" s="234"/>
      <c r="H233" s="234"/>
      <c r="I233" s="234"/>
      <c r="J233" s="175" t="s">
        <v>419</v>
      </c>
      <c r="K233" s="176">
        <v>17</v>
      </c>
      <c r="L233" s="235">
        <v>0</v>
      </c>
      <c r="M233" s="235"/>
      <c r="N233" s="236">
        <f t="shared" si="0"/>
        <v>0</v>
      </c>
      <c r="O233" s="225"/>
      <c r="P233" s="225"/>
      <c r="Q233" s="225"/>
      <c r="R233" s="124"/>
      <c r="T233" s="147" t="s">
        <v>5</v>
      </c>
      <c r="U233" s="46" t="s">
        <v>36</v>
      </c>
      <c r="V233" s="38"/>
      <c r="W233" s="148">
        <f t="shared" si="1"/>
        <v>0</v>
      </c>
      <c r="X233" s="148">
        <v>2E-3</v>
      </c>
      <c r="Y233" s="148">
        <f t="shared" si="2"/>
        <v>3.4000000000000002E-2</v>
      </c>
      <c r="Z233" s="148">
        <v>0</v>
      </c>
      <c r="AA233" s="149">
        <f t="shared" si="3"/>
        <v>0</v>
      </c>
      <c r="AR233" s="21" t="s">
        <v>178</v>
      </c>
      <c r="AT233" s="21" t="s">
        <v>313</v>
      </c>
      <c r="AU233" s="21" t="s">
        <v>95</v>
      </c>
      <c r="AY233" s="21" t="s">
        <v>126</v>
      </c>
      <c r="BE233" s="105">
        <f t="shared" si="4"/>
        <v>0</v>
      </c>
      <c r="BF233" s="105">
        <f t="shared" si="5"/>
        <v>0</v>
      </c>
      <c r="BG233" s="105">
        <f t="shared" si="6"/>
        <v>0</v>
      </c>
      <c r="BH233" s="105">
        <f t="shared" si="7"/>
        <v>0</v>
      </c>
      <c r="BI233" s="105">
        <f t="shared" si="8"/>
        <v>0</v>
      </c>
      <c r="BJ233" s="21" t="s">
        <v>79</v>
      </c>
      <c r="BK233" s="105">
        <f t="shared" si="9"/>
        <v>0</v>
      </c>
      <c r="BL233" s="21" t="s">
        <v>131</v>
      </c>
      <c r="BM233" s="21" t="s">
        <v>493</v>
      </c>
    </row>
    <row r="234" spans="2:65" s="1" customFormat="1" ht="25.5" customHeight="1">
      <c r="B234" s="123"/>
      <c r="C234" s="173" t="s">
        <v>450</v>
      </c>
      <c r="D234" s="173" t="s">
        <v>313</v>
      </c>
      <c r="E234" s="174" t="s">
        <v>495</v>
      </c>
      <c r="F234" s="234" t="s">
        <v>496</v>
      </c>
      <c r="G234" s="234"/>
      <c r="H234" s="234"/>
      <c r="I234" s="234"/>
      <c r="J234" s="175" t="s">
        <v>419</v>
      </c>
      <c r="K234" s="176">
        <v>1</v>
      </c>
      <c r="L234" s="235">
        <v>0</v>
      </c>
      <c r="M234" s="235"/>
      <c r="N234" s="236">
        <f t="shared" si="0"/>
        <v>0</v>
      </c>
      <c r="O234" s="225"/>
      <c r="P234" s="225"/>
      <c r="Q234" s="225"/>
      <c r="R234" s="124"/>
      <c r="T234" s="147" t="s">
        <v>5</v>
      </c>
      <c r="U234" s="46" t="s">
        <v>36</v>
      </c>
      <c r="V234" s="38"/>
      <c r="W234" s="148">
        <f t="shared" si="1"/>
        <v>0</v>
      </c>
      <c r="X234" s="148">
        <v>2E-3</v>
      </c>
      <c r="Y234" s="148">
        <f t="shared" si="2"/>
        <v>2E-3</v>
      </c>
      <c r="Z234" s="148">
        <v>0</v>
      </c>
      <c r="AA234" s="149">
        <f t="shared" si="3"/>
        <v>0</v>
      </c>
      <c r="AR234" s="21" t="s">
        <v>178</v>
      </c>
      <c r="AT234" s="21" t="s">
        <v>313</v>
      </c>
      <c r="AU234" s="21" t="s">
        <v>95</v>
      </c>
      <c r="AY234" s="21" t="s">
        <v>126</v>
      </c>
      <c r="BE234" s="105">
        <f t="shared" si="4"/>
        <v>0</v>
      </c>
      <c r="BF234" s="105">
        <f t="shared" si="5"/>
        <v>0</v>
      </c>
      <c r="BG234" s="105">
        <f t="shared" si="6"/>
        <v>0</v>
      </c>
      <c r="BH234" s="105">
        <f t="shared" si="7"/>
        <v>0</v>
      </c>
      <c r="BI234" s="105">
        <f t="shared" si="8"/>
        <v>0</v>
      </c>
      <c r="BJ234" s="21" t="s">
        <v>79</v>
      </c>
      <c r="BK234" s="105">
        <f t="shared" si="9"/>
        <v>0</v>
      </c>
      <c r="BL234" s="21" t="s">
        <v>131</v>
      </c>
      <c r="BM234" s="21" t="s">
        <v>497</v>
      </c>
    </row>
    <row r="235" spans="2:65" s="1" customFormat="1" ht="38.25" customHeight="1">
      <c r="B235" s="123"/>
      <c r="C235" s="143" t="s">
        <v>454</v>
      </c>
      <c r="D235" s="143" t="s">
        <v>127</v>
      </c>
      <c r="E235" s="144" t="s">
        <v>499</v>
      </c>
      <c r="F235" s="223" t="s">
        <v>500</v>
      </c>
      <c r="G235" s="223"/>
      <c r="H235" s="223"/>
      <c r="I235" s="223"/>
      <c r="J235" s="145" t="s">
        <v>419</v>
      </c>
      <c r="K235" s="146">
        <v>9</v>
      </c>
      <c r="L235" s="224">
        <v>0</v>
      </c>
      <c r="M235" s="224"/>
      <c r="N235" s="225">
        <f t="shared" si="0"/>
        <v>0</v>
      </c>
      <c r="O235" s="225"/>
      <c r="P235" s="225"/>
      <c r="Q235" s="225"/>
      <c r="R235" s="124"/>
      <c r="T235" s="147" t="s">
        <v>5</v>
      </c>
      <c r="U235" s="46" t="s">
        <v>36</v>
      </c>
      <c r="V235" s="38"/>
      <c r="W235" s="148">
        <f t="shared" si="1"/>
        <v>0</v>
      </c>
      <c r="X235" s="148">
        <v>0.21734000000000001</v>
      </c>
      <c r="Y235" s="148">
        <f t="shared" si="2"/>
        <v>1.9560600000000001</v>
      </c>
      <c r="Z235" s="148">
        <v>0</v>
      </c>
      <c r="AA235" s="149">
        <f t="shared" si="3"/>
        <v>0</v>
      </c>
      <c r="AR235" s="21" t="s">
        <v>131</v>
      </c>
      <c r="AT235" s="21" t="s">
        <v>127</v>
      </c>
      <c r="AU235" s="21" t="s">
        <v>95</v>
      </c>
      <c r="AY235" s="21" t="s">
        <v>126</v>
      </c>
      <c r="BE235" s="105">
        <f t="shared" si="4"/>
        <v>0</v>
      </c>
      <c r="BF235" s="105">
        <f t="shared" si="5"/>
        <v>0</v>
      </c>
      <c r="BG235" s="105">
        <f t="shared" si="6"/>
        <v>0</v>
      </c>
      <c r="BH235" s="105">
        <f t="shared" si="7"/>
        <v>0</v>
      </c>
      <c r="BI235" s="105">
        <f t="shared" si="8"/>
        <v>0</v>
      </c>
      <c r="BJ235" s="21" t="s">
        <v>79</v>
      </c>
      <c r="BK235" s="105">
        <f t="shared" si="9"/>
        <v>0</v>
      </c>
      <c r="BL235" s="21" t="s">
        <v>131</v>
      </c>
      <c r="BM235" s="21" t="s">
        <v>501</v>
      </c>
    </row>
    <row r="236" spans="2:65" s="1" customFormat="1" ht="25.5" customHeight="1">
      <c r="B236" s="123"/>
      <c r="C236" s="173" t="s">
        <v>458</v>
      </c>
      <c r="D236" s="173" t="s">
        <v>313</v>
      </c>
      <c r="E236" s="174" t="s">
        <v>503</v>
      </c>
      <c r="F236" s="234" t="s">
        <v>567</v>
      </c>
      <c r="G236" s="234"/>
      <c r="H236" s="234"/>
      <c r="I236" s="234"/>
      <c r="J236" s="175" t="s">
        <v>419</v>
      </c>
      <c r="K236" s="176">
        <v>9</v>
      </c>
      <c r="L236" s="235">
        <v>0</v>
      </c>
      <c r="M236" s="235"/>
      <c r="N236" s="236">
        <f t="shared" si="0"/>
        <v>0</v>
      </c>
      <c r="O236" s="225"/>
      <c r="P236" s="225"/>
      <c r="Q236" s="225"/>
      <c r="R236" s="124"/>
      <c r="T236" s="147" t="s">
        <v>5</v>
      </c>
      <c r="U236" s="46" t="s">
        <v>36</v>
      </c>
      <c r="V236" s="38"/>
      <c r="W236" s="148">
        <f t="shared" si="1"/>
        <v>0</v>
      </c>
      <c r="X236" s="148">
        <v>0.19600000000000001</v>
      </c>
      <c r="Y236" s="148">
        <f t="shared" si="2"/>
        <v>1.764</v>
      </c>
      <c r="Z236" s="148">
        <v>0</v>
      </c>
      <c r="AA236" s="149">
        <f t="shared" si="3"/>
        <v>0</v>
      </c>
      <c r="AR236" s="21" t="s">
        <v>178</v>
      </c>
      <c r="AT236" s="21" t="s">
        <v>313</v>
      </c>
      <c r="AU236" s="21" t="s">
        <v>95</v>
      </c>
      <c r="AY236" s="21" t="s">
        <v>126</v>
      </c>
      <c r="BE236" s="105">
        <f t="shared" si="4"/>
        <v>0</v>
      </c>
      <c r="BF236" s="105">
        <f t="shared" si="5"/>
        <v>0</v>
      </c>
      <c r="BG236" s="105">
        <f t="shared" si="6"/>
        <v>0</v>
      </c>
      <c r="BH236" s="105">
        <f t="shared" si="7"/>
        <v>0</v>
      </c>
      <c r="BI236" s="105">
        <f t="shared" si="8"/>
        <v>0</v>
      </c>
      <c r="BJ236" s="21" t="s">
        <v>79</v>
      </c>
      <c r="BK236" s="105">
        <f t="shared" si="9"/>
        <v>0</v>
      </c>
      <c r="BL236" s="21" t="s">
        <v>131</v>
      </c>
      <c r="BM236" s="21" t="s">
        <v>505</v>
      </c>
    </row>
    <row r="237" spans="2:65" s="9" customFormat="1" ht="29.85" customHeight="1">
      <c r="B237" s="132"/>
      <c r="C237" s="133"/>
      <c r="D237" s="142" t="s">
        <v>110</v>
      </c>
      <c r="E237" s="142"/>
      <c r="F237" s="142"/>
      <c r="G237" s="142"/>
      <c r="H237" s="142"/>
      <c r="I237" s="142"/>
      <c r="J237" s="142"/>
      <c r="K237" s="142"/>
      <c r="L237" s="142"/>
      <c r="M237" s="142"/>
      <c r="N237" s="232">
        <f>BK237</f>
        <v>0</v>
      </c>
      <c r="O237" s="233"/>
      <c r="P237" s="233"/>
      <c r="Q237" s="233"/>
      <c r="R237" s="135"/>
      <c r="T237" s="136"/>
      <c r="U237" s="133"/>
      <c r="V237" s="133"/>
      <c r="W237" s="137">
        <f>W238</f>
        <v>0</v>
      </c>
      <c r="X237" s="133"/>
      <c r="Y237" s="137">
        <f>Y238</f>
        <v>0</v>
      </c>
      <c r="Z237" s="133"/>
      <c r="AA237" s="138">
        <f>AA238</f>
        <v>0</v>
      </c>
      <c r="AR237" s="139" t="s">
        <v>79</v>
      </c>
      <c r="AT237" s="140" t="s">
        <v>70</v>
      </c>
      <c r="AU237" s="140" t="s">
        <v>79</v>
      </c>
      <c r="AY237" s="139" t="s">
        <v>126</v>
      </c>
      <c r="BK237" s="141">
        <f>BK238</f>
        <v>0</v>
      </c>
    </row>
    <row r="238" spans="2:65" s="1" customFormat="1" ht="25.5" customHeight="1">
      <c r="B238" s="123"/>
      <c r="C238" s="143" t="s">
        <v>462</v>
      </c>
      <c r="D238" s="143" t="s">
        <v>127</v>
      </c>
      <c r="E238" s="144" t="s">
        <v>511</v>
      </c>
      <c r="F238" s="223" t="s">
        <v>512</v>
      </c>
      <c r="G238" s="223"/>
      <c r="H238" s="223"/>
      <c r="I238" s="223"/>
      <c r="J238" s="145" t="s">
        <v>303</v>
      </c>
      <c r="K238" s="146">
        <v>702.13300000000004</v>
      </c>
      <c r="L238" s="224">
        <v>0</v>
      </c>
      <c r="M238" s="224"/>
      <c r="N238" s="225">
        <f>ROUND(L238*K238,2)</f>
        <v>0</v>
      </c>
      <c r="O238" s="225"/>
      <c r="P238" s="225"/>
      <c r="Q238" s="225"/>
      <c r="R238" s="124"/>
      <c r="T238" s="147" t="s">
        <v>5</v>
      </c>
      <c r="U238" s="46" t="s">
        <v>36</v>
      </c>
      <c r="V238" s="38"/>
      <c r="W238" s="148">
        <f>V238*K238</f>
        <v>0</v>
      </c>
      <c r="X238" s="148">
        <v>0</v>
      </c>
      <c r="Y238" s="148">
        <f>X238*K238</f>
        <v>0</v>
      </c>
      <c r="Z238" s="148">
        <v>0</v>
      </c>
      <c r="AA238" s="149">
        <f>Z238*K238</f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>IF(U238="základní",N238,0)</f>
        <v>0</v>
      </c>
      <c r="BF238" s="105">
        <f>IF(U238="snížená",N238,0)</f>
        <v>0</v>
      </c>
      <c r="BG238" s="105">
        <f>IF(U238="zákl. přenesená",N238,0)</f>
        <v>0</v>
      </c>
      <c r="BH238" s="105">
        <f>IF(U238="sníž. přenesená",N238,0)</f>
        <v>0</v>
      </c>
      <c r="BI238" s="105">
        <f>IF(U238="nulová",N238,0)</f>
        <v>0</v>
      </c>
      <c r="BJ238" s="21" t="s">
        <v>79</v>
      </c>
      <c r="BK238" s="105">
        <f>ROUND(L238*K238,2)</f>
        <v>0</v>
      </c>
      <c r="BL238" s="21" t="s">
        <v>131</v>
      </c>
      <c r="BM238" s="21" t="s">
        <v>513</v>
      </c>
    </row>
    <row r="239" spans="2:65" s="1" customFormat="1" ht="8.25" customHeight="1">
      <c r="B239" s="37"/>
      <c r="C239" s="38"/>
      <c r="D239" s="134"/>
      <c r="E239" s="38"/>
      <c r="F239" s="38"/>
      <c r="G239" s="38"/>
      <c r="H239" s="38"/>
      <c r="I239" s="38"/>
      <c r="J239" s="38"/>
      <c r="K239" s="38"/>
      <c r="L239" s="38"/>
      <c r="M239" s="38"/>
      <c r="N239" s="220"/>
      <c r="O239" s="221"/>
      <c r="P239" s="221"/>
      <c r="Q239" s="221"/>
      <c r="R239" s="39"/>
      <c r="T239" s="178"/>
      <c r="U239" s="58"/>
      <c r="V239" s="58"/>
      <c r="W239" s="58"/>
      <c r="X239" s="58"/>
      <c r="Y239" s="58"/>
      <c r="Z239" s="58"/>
      <c r="AA239" s="60"/>
      <c r="AT239" s="21" t="s">
        <v>70</v>
      </c>
      <c r="AU239" s="21" t="s">
        <v>71</v>
      </c>
      <c r="AY239" s="21" t="s">
        <v>514</v>
      </c>
      <c r="BK239" s="105">
        <v>0</v>
      </c>
    </row>
    <row r="240" spans="2:65" s="1" customFormat="1" ht="6.95" customHeight="1">
      <c r="B240" s="61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3"/>
    </row>
  </sheetData>
  <mergeCells count="29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L158:M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F186:I186"/>
    <mergeCell ref="L186:M186"/>
    <mergeCell ref="N186:Q186"/>
    <mergeCell ref="F187:I187"/>
    <mergeCell ref="F188:I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F200:I200"/>
    <mergeCell ref="L200:M200"/>
    <mergeCell ref="N200:Q200"/>
    <mergeCell ref="F202:I202"/>
    <mergeCell ref="L202:M202"/>
    <mergeCell ref="N202:Q202"/>
    <mergeCell ref="F203:I203"/>
    <mergeCell ref="F204:I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12:I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31:I231"/>
    <mergeCell ref="L231:M231"/>
    <mergeCell ref="N231:Q231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H1:K1"/>
    <mergeCell ref="F235:I235"/>
    <mergeCell ref="L235:M235"/>
    <mergeCell ref="N235:Q235"/>
    <mergeCell ref="F236:I236"/>
    <mergeCell ref="L236:M236"/>
    <mergeCell ref="N236:Q236"/>
    <mergeCell ref="F238:I238"/>
    <mergeCell ref="L238:M238"/>
    <mergeCell ref="N238:Q238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9:I229"/>
    <mergeCell ref="L229:M229"/>
    <mergeCell ref="N229:Q229"/>
    <mergeCell ref="F230:I230"/>
    <mergeCell ref="L230:M230"/>
    <mergeCell ref="S2:AC2"/>
    <mergeCell ref="N114:Q114"/>
    <mergeCell ref="N115:Q115"/>
    <mergeCell ref="N116:Q116"/>
    <mergeCell ref="N199:Q199"/>
    <mergeCell ref="N201:Q201"/>
    <mergeCell ref="N213:Q213"/>
    <mergeCell ref="N237:Q237"/>
    <mergeCell ref="N239:Q239"/>
    <mergeCell ref="N230:Q230"/>
    <mergeCell ref="N158:Q158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20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267"/>
  <sheetViews>
    <sheetView showGridLines="0" workbookViewId="0">
      <pane ySplit="1" topLeftCell="A106" activePane="bottomLeft" state="frozen"/>
      <selection pane="bottomLeft" activeCell="L119" sqref="L119:M1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22" t="s">
        <v>91</v>
      </c>
      <c r="I1" s="222"/>
      <c r="J1" s="222"/>
      <c r="K1" s="22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91" t="s">
        <v>96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0" t="str">
        <f>'Rekapitulace stavby'!K6</f>
        <v>Znojmo - Přímětice Východ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213" t="s">
        <v>568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65"/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11"/>
      <c r="P11" s="211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11"/>
      <c r="P12" s="211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66"/>
      <c r="P14" s="211"/>
      <c r="Q14" s="38"/>
      <c r="R14" s="39"/>
    </row>
    <row r="15" spans="1:66" s="1" customFormat="1" ht="18" customHeight="1">
      <c r="B15" s="37"/>
      <c r="C15" s="38"/>
      <c r="D15" s="38"/>
      <c r="E15" s="266"/>
      <c r="F15" s="267"/>
      <c r="G15" s="267"/>
      <c r="H15" s="267"/>
      <c r="I15" s="267"/>
      <c r="J15" s="267"/>
      <c r="K15" s="267"/>
      <c r="L15" s="267"/>
      <c r="M15" s="32" t="s">
        <v>27</v>
      </c>
      <c r="N15" s="38"/>
      <c r="O15" s="266"/>
      <c r="P15" s="211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11" t="str">
        <f>IF('Rekapitulace stavby'!AN16="","",'Rekapitulace stavby'!AN16)</f>
        <v/>
      </c>
      <c r="P17" s="211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11" t="str">
        <f>IF('Rekapitulace stavby'!AN17="","",'Rekapitulace stavby'!AN17)</f>
        <v/>
      </c>
      <c r="P18" s="211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11" t="str">
        <f>IF('Rekapitulace stavby'!AN19="","",'Rekapitulace stavby'!AN19)</f>
        <v/>
      </c>
      <c r="P20" s="211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11" t="str">
        <f>IF('Rekapitulace stavby'!AN20="","",'Rekapitulace stavby'!AN20)</f>
        <v/>
      </c>
      <c r="P21" s="211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6" t="s">
        <v>5</v>
      </c>
      <c r="F24" s="216"/>
      <c r="G24" s="216"/>
      <c r="H24" s="216"/>
      <c r="I24" s="216"/>
      <c r="J24" s="216"/>
      <c r="K24" s="216"/>
      <c r="L24" s="216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217">
        <f>N88</f>
        <v>0</v>
      </c>
      <c r="N27" s="217"/>
      <c r="O27" s="217"/>
      <c r="P27" s="217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17"/>
      <c r="N28" s="217"/>
      <c r="O28" s="217"/>
      <c r="P28" s="217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49"/>
      <c r="O30" s="249"/>
      <c r="P30" s="24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61">
        <f>(SUM(BE98:BE98)+SUM(BE116:BE265))</f>
        <v>0</v>
      </c>
      <c r="I32" s="249"/>
      <c r="J32" s="249"/>
      <c r="K32" s="38"/>
      <c r="L32" s="38"/>
      <c r="M32" s="261">
        <f>ROUND((SUM(BE98:BE98)+SUM(BE116:BE265)), 2)*F32</f>
        <v>0</v>
      </c>
      <c r="N32" s="249"/>
      <c r="O32" s="249"/>
      <c r="P32" s="249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61">
        <f>(SUM(BF98:BF98)+SUM(BF116:BF265))</f>
        <v>0</v>
      </c>
      <c r="I33" s="249"/>
      <c r="J33" s="249"/>
      <c r="K33" s="38"/>
      <c r="L33" s="38"/>
      <c r="M33" s="261">
        <f>ROUND((SUM(BF98:BF98)+SUM(BF116:BF265)), 2)*F33</f>
        <v>0</v>
      </c>
      <c r="N33" s="249"/>
      <c r="O33" s="249"/>
      <c r="P33" s="24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61">
        <f>(SUM(BG98:BG98)+SUM(BG116:BG265))</f>
        <v>0</v>
      </c>
      <c r="I34" s="249"/>
      <c r="J34" s="249"/>
      <c r="K34" s="38"/>
      <c r="L34" s="38"/>
      <c r="M34" s="261">
        <v>0</v>
      </c>
      <c r="N34" s="249"/>
      <c r="O34" s="249"/>
      <c r="P34" s="24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61">
        <f>(SUM(BH98:BH98)+SUM(BH116:BH265))</f>
        <v>0</v>
      </c>
      <c r="I35" s="249"/>
      <c r="J35" s="249"/>
      <c r="K35" s="38"/>
      <c r="L35" s="38"/>
      <c r="M35" s="261">
        <v>0</v>
      </c>
      <c r="N35" s="249"/>
      <c r="O35" s="249"/>
      <c r="P35" s="24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61">
        <f>(SUM(BI98:BI98)+SUM(BI116:BI265))</f>
        <v>0</v>
      </c>
      <c r="I36" s="249"/>
      <c r="J36" s="249"/>
      <c r="K36" s="38"/>
      <c r="L36" s="38"/>
      <c r="M36" s="261">
        <v>0</v>
      </c>
      <c r="N36" s="249"/>
      <c r="O36" s="249"/>
      <c r="P36" s="24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62">
        <f>SUM(M30:M36)</f>
        <v>0</v>
      </c>
      <c r="M38" s="262"/>
      <c r="N38" s="262"/>
      <c r="O38" s="262"/>
      <c r="P38" s="263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91" t="s">
        <v>100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50" t="str">
        <f>F6</f>
        <v>Znojmo - Přímětice Východ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193" t="str">
        <f>F7</f>
        <v>SO 303 - Vodovod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/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11" t="str">
        <f>E18</f>
        <v xml:space="preserve"> </v>
      </c>
      <c r="N83" s="211"/>
      <c r="O83" s="211"/>
      <c r="P83" s="211"/>
      <c r="Q83" s="211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11" t="str">
        <f>E21</f>
        <v xml:space="preserve"> </v>
      </c>
      <c r="N84" s="211"/>
      <c r="O84" s="211"/>
      <c r="P84" s="211"/>
      <c r="Q84" s="211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8" t="s">
        <v>101</v>
      </c>
      <c r="D86" s="259"/>
      <c r="E86" s="259"/>
      <c r="F86" s="259"/>
      <c r="G86" s="259"/>
      <c r="H86" s="107"/>
      <c r="I86" s="107"/>
      <c r="J86" s="107"/>
      <c r="K86" s="107"/>
      <c r="L86" s="107"/>
      <c r="M86" s="107"/>
      <c r="N86" s="258" t="s">
        <v>102</v>
      </c>
      <c r="O86" s="259"/>
      <c r="P86" s="259"/>
      <c r="Q86" s="259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83">
        <f>N116</f>
        <v>0</v>
      </c>
      <c r="O88" s="260"/>
      <c r="P88" s="260"/>
      <c r="Q88" s="260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105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29">
        <f>N117</f>
        <v>0</v>
      </c>
      <c r="O89" s="255"/>
      <c r="P89" s="255"/>
      <c r="Q89" s="255"/>
      <c r="R89" s="119"/>
    </row>
    <row r="90" spans="2:47" s="7" customFormat="1" ht="19.899999999999999" customHeight="1">
      <c r="B90" s="120"/>
      <c r="C90" s="121"/>
      <c r="D90" s="104" t="s">
        <v>106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56">
        <f>N118</f>
        <v>0</v>
      </c>
      <c r="O90" s="257"/>
      <c r="P90" s="257"/>
      <c r="Q90" s="257"/>
      <c r="R90" s="122"/>
    </row>
    <row r="91" spans="2:47" s="7" customFormat="1" ht="19.899999999999999" customHeight="1">
      <c r="B91" s="120"/>
      <c r="C91" s="121"/>
      <c r="D91" s="104" t="s">
        <v>108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56">
        <f>N186</f>
        <v>0</v>
      </c>
      <c r="O91" s="257"/>
      <c r="P91" s="257"/>
      <c r="Q91" s="257"/>
      <c r="R91" s="122"/>
    </row>
    <row r="92" spans="2:47" s="7" customFormat="1" ht="19.899999999999999" customHeight="1">
      <c r="B92" s="120"/>
      <c r="C92" s="121"/>
      <c r="D92" s="104" t="s">
        <v>569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56">
        <f>N191</f>
        <v>0</v>
      </c>
      <c r="O92" s="257"/>
      <c r="P92" s="257"/>
      <c r="Q92" s="257"/>
      <c r="R92" s="122"/>
    </row>
    <row r="93" spans="2:47" s="7" customFormat="1" ht="19.899999999999999" customHeight="1">
      <c r="B93" s="120"/>
      <c r="C93" s="121"/>
      <c r="D93" s="104" t="s">
        <v>109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56">
        <f>N198</f>
        <v>0</v>
      </c>
      <c r="O93" s="257"/>
      <c r="P93" s="257"/>
      <c r="Q93" s="257"/>
      <c r="R93" s="122"/>
    </row>
    <row r="94" spans="2:47" s="7" customFormat="1" ht="19.899999999999999" customHeight="1">
      <c r="B94" s="120"/>
      <c r="C94" s="121"/>
      <c r="D94" s="104" t="s">
        <v>570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56">
        <f>N252</f>
        <v>0</v>
      </c>
      <c r="O94" s="257"/>
      <c r="P94" s="257"/>
      <c r="Q94" s="257"/>
      <c r="R94" s="122"/>
    </row>
    <row r="95" spans="2:47" s="7" customFormat="1" ht="19.899999999999999" customHeight="1">
      <c r="B95" s="120"/>
      <c r="C95" s="121"/>
      <c r="D95" s="104" t="s">
        <v>571</v>
      </c>
      <c r="E95" s="121"/>
      <c r="F95" s="121"/>
      <c r="G95" s="121"/>
      <c r="H95" s="121"/>
      <c r="I95" s="121"/>
      <c r="J95" s="121"/>
      <c r="K95" s="121"/>
      <c r="L95" s="121"/>
      <c r="M95" s="121"/>
      <c r="N95" s="256">
        <f>N257</f>
        <v>0</v>
      </c>
      <c r="O95" s="257"/>
      <c r="P95" s="257"/>
      <c r="Q95" s="257"/>
      <c r="R95" s="122"/>
    </row>
    <row r="96" spans="2:47" s="7" customFormat="1" ht="19.899999999999999" customHeight="1">
      <c r="B96" s="120"/>
      <c r="C96" s="121"/>
      <c r="D96" s="104" t="s">
        <v>110</v>
      </c>
      <c r="E96" s="121"/>
      <c r="F96" s="121"/>
      <c r="G96" s="121"/>
      <c r="H96" s="121"/>
      <c r="I96" s="121"/>
      <c r="J96" s="121"/>
      <c r="K96" s="121"/>
      <c r="L96" s="121"/>
      <c r="M96" s="121"/>
      <c r="N96" s="256">
        <f>N264</f>
        <v>0</v>
      </c>
      <c r="O96" s="257"/>
      <c r="P96" s="257"/>
      <c r="Q96" s="257"/>
      <c r="R96" s="122"/>
    </row>
    <row r="97" spans="2:18" s="1" customFormat="1" ht="21.7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9"/>
    </row>
    <row r="98" spans="2:18" s="1" customForma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9"/>
    </row>
    <row r="99" spans="2:18" s="1" customFormat="1" ht="29.25" customHeight="1">
      <c r="B99" s="37"/>
      <c r="C99" s="106" t="s">
        <v>919</v>
      </c>
      <c r="D99" s="107"/>
      <c r="E99" s="107"/>
      <c r="F99" s="107"/>
      <c r="G99" s="107"/>
      <c r="H99" s="107"/>
      <c r="I99" s="107"/>
      <c r="J99" s="107"/>
      <c r="K99" s="107"/>
      <c r="L99" s="179">
        <f>ROUND(SUM(N88),2)</f>
        <v>0</v>
      </c>
      <c r="M99" s="179"/>
      <c r="N99" s="179"/>
      <c r="O99" s="179"/>
      <c r="P99" s="179"/>
      <c r="Q99" s="179"/>
      <c r="R99" s="39"/>
    </row>
    <row r="100" spans="2:18" s="1" customFormat="1" ht="6.95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4" spans="2:18" s="1" customFormat="1" ht="6.95" customHeight="1"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6"/>
    </row>
    <row r="105" spans="2:18" s="1" customFormat="1" ht="36.950000000000003" customHeight="1">
      <c r="B105" s="37"/>
      <c r="C105" s="191" t="s">
        <v>112</v>
      </c>
      <c r="D105" s="249"/>
      <c r="E105" s="249"/>
      <c r="F105" s="249"/>
      <c r="G105" s="249"/>
      <c r="H105" s="249"/>
      <c r="I105" s="249"/>
      <c r="J105" s="249"/>
      <c r="K105" s="249"/>
      <c r="L105" s="249"/>
      <c r="M105" s="249"/>
      <c r="N105" s="249"/>
      <c r="O105" s="249"/>
      <c r="P105" s="249"/>
      <c r="Q105" s="249"/>
      <c r="R105" s="39"/>
    </row>
    <row r="106" spans="2:18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18" s="1" customFormat="1" ht="30" customHeight="1">
      <c r="B107" s="37"/>
      <c r="C107" s="32" t="s">
        <v>18</v>
      </c>
      <c r="D107" s="38"/>
      <c r="E107" s="38"/>
      <c r="F107" s="250" t="str">
        <f>F6</f>
        <v>Znojmo - Přímětice Východ</v>
      </c>
      <c r="G107" s="251"/>
      <c r="H107" s="251"/>
      <c r="I107" s="251"/>
      <c r="J107" s="251"/>
      <c r="K107" s="251"/>
      <c r="L107" s="251"/>
      <c r="M107" s="251"/>
      <c r="N107" s="251"/>
      <c r="O107" s="251"/>
      <c r="P107" s="251"/>
      <c r="Q107" s="38"/>
      <c r="R107" s="39"/>
    </row>
    <row r="108" spans="2:18" s="1" customFormat="1" ht="36.950000000000003" customHeight="1">
      <c r="B108" s="37"/>
      <c r="C108" s="71" t="s">
        <v>97</v>
      </c>
      <c r="D108" s="38"/>
      <c r="E108" s="38"/>
      <c r="F108" s="193" t="str">
        <f>F7</f>
        <v>SO 303 - Vodovod</v>
      </c>
      <c r="G108" s="249"/>
      <c r="H108" s="249"/>
      <c r="I108" s="249"/>
      <c r="J108" s="249"/>
      <c r="K108" s="249"/>
      <c r="L108" s="249"/>
      <c r="M108" s="249"/>
      <c r="N108" s="249"/>
      <c r="O108" s="249"/>
      <c r="P108" s="249"/>
      <c r="Q108" s="38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18" customHeight="1">
      <c r="B110" s="37"/>
      <c r="C110" s="32" t="s">
        <v>22</v>
      </c>
      <c r="D110" s="38"/>
      <c r="E110" s="38"/>
      <c r="F110" s="30" t="str">
        <f>F9</f>
        <v xml:space="preserve"> </v>
      </c>
      <c r="G110" s="38"/>
      <c r="H110" s="38"/>
      <c r="I110" s="38"/>
      <c r="J110" s="38"/>
      <c r="K110" s="32" t="s">
        <v>24</v>
      </c>
      <c r="L110" s="38"/>
      <c r="M110" s="252" t="str">
        <f>IF(O9="","",O9)</f>
        <v/>
      </c>
      <c r="N110" s="252"/>
      <c r="O110" s="252"/>
      <c r="P110" s="252"/>
      <c r="Q110" s="38"/>
      <c r="R110" s="39"/>
    </row>
    <row r="111" spans="2:18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18" s="1" customFormat="1" ht="15">
      <c r="B112" s="37"/>
      <c r="C112" s="32" t="s">
        <v>25</v>
      </c>
      <c r="D112" s="38"/>
      <c r="E112" s="38"/>
      <c r="F112" s="30" t="str">
        <f>E12</f>
        <v xml:space="preserve"> </v>
      </c>
      <c r="G112" s="38"/>
      <c r="H112" s="38"/>
      <c r="I112" s="38"/>
      <c r="J112" s="38"/>
      <c r="K112" s="32" t="s">
        <v>29</v>
      </c>
      <c r="L112" s="38"/>
      <c r="M112" s="211" t="str">
        <f>E18</f>
        <v xml:space="preserve"> </v>
      </c>
      <c r="N112" s="211"/>
      <c r="O112" s="211"/>
      <c r="P112" s="211"/>
      <c r="Q112" s="211"/>
      <c r="R112" s="39"/>
    </row>
    <row r="113" spans="2:65" s="1" customFormat="1" ht="14.45" customHeight="1">
      <c r="B113" s="37"/>
      <c r="C113" s="32" t="s">
        <v>28</v>
      </c>
      <c r="D113" s="38"/>
      <c r="E113" s="38"/>
      <c r="F113" s="30" t="str">
        <f>IF(E15="","",E15)</f>
        <v/>
      </c>
      <c r="G113" s="38"/>
      <c r="H113" s="38"/>
      <c r="I113" s="38"/>
      <c r="J113" s="38"/>
      <c r="K113" s="32" t="s">
        <v>31</v>
      </c>
      <c r="L113" s="38"/>
      <c r="M113" s="211" t="str">
        <f>E21</f>
        <v xml:space="preserve"> </v>
      </c>
      <c r="N113" s="211"/>
      <c r="O113" s="211"/>
      <c r="P113" s="211"/>
      <c r="Q113" s="211"/>
      <c r="R113" s="39"/>
    </row>
    <row r="114" spans="2:65" s="1" customFormat="1" ht="10.3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8" customFormat="1" ht="29.25" customHeight="1">
      <c r="B115" s="125"/>
      <c r="C115" s="126" t="s">
        <v>113</v>
      </c>
      <c r="D115" s="127" t="s">
        <v>114</v>
      </c>
      <c r="E115" s="127" t="s">
        <v>53</v>
      </c>
      <c r="F115" s="253" t="s">
        <v>115</v>
      </c>
      <c r="G115" s="253"/>
      <c r="H115" s="253"/>
      <c r="I115" s="253"/>
      <c r="J115" s="127" t="s">
        <v>116</v>
      </c>
      <c r="K115" s="127" t="s">
        <v>117</v>
      </c>
      <c r="L115" s="253" t="s">
        <v>118</v>
      </c>
      <c r="M115" s="253"/>
      <c r="N115" s="253" t="s">
        <v>102</v>
      </c>
      <c r="O115" s="253"/>
      <c r="P115" s="253"/>
      <c r="Q115" s="254"/>
      <c r="R115" s="128"/>
      <c r="T115" s="78" t="s">
        <v>119</v>
      </c>
      <c r="U115" s="79" t="s">
        <v>35</v>
      </c>
      <c r="V115" s="79" t="s">
        <v>120</v>
      </c>
      <c r="W115" s="79" t="s">
        <v>121</v>
      </c>
      <c r="X115" s="79" t="s">
        <v>122</v>
      </c>
      <c r="Y115" s="79" t="s">
        <v>123</v>
      </c>
      <c r="Z115" s="79" t="s">
        <v>124</v>
      </c>
      <c r="AA115" s="80" t="s">
        <v>125</v>
      </c>
    </row>
    <row r="116" spans="2:65" s="1" customFormat="1" ht="29.25" customHeight="1">
      <c r="B116" s="37"/>
      <c r="C116" s="82" t="s">
        <v>99</v>
      </c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226">
        <f>BK116</f>
        <v>0</v>
      </c>
      <c r="O116" s="227"/>
      <c r="P116" s="227"/>
      <c r="Q116" s="227"/>
      <c r="R116" s="39"/>
      <c r="T116" s="81"/>
      <c r="U116" s="53"/>
      <c r="V116" s="53"/>
      <c r="W116" s="129">
        <f>W117+W266</f>
        <v>0</v>
      </c>
      <c r="X116" s="53"/>
      <c r="Y116" s="129">
        <f>Y117+Y266</f>
        <v>486.64881349999996</v>
      </c>
      <c r="Z116" s="53"/>
      <c r="AA116" s="130">
        <f>AA117+AA266</f>
        <v>24.722000000000001</v>
      </c>
      <c r="AT116" s="21" t="s">
        <v>70</v>
      </c>
      <c r="AU116" s="21" t="s">
        <v>104</v>
      </c>
      <c r="BK116" s="131">
        <f>BK117+BK266</f>
        <v>0</v>
      </c>
    </row>
    <row r="117" spans="2:65" s="9" customFormat="1" ht="37.35" customHeight="1">
      <c r="B117" s="132"/>
      <c r="C117" s="133"/>
      <c r="D117" s="134" t="s">
        <v>105</v>
      </c>
      <c r="E117" s="134"/>
      <c r="F117" s="134"/>
      <c r="G117" s="134"/>
      <c r="H117" s="134"/>
      <c r="I117" s="134"/>
      <c r="J117" s="134"/>
      <c r="K117" s="134"/>
      <c r="L117" s="134"/>
      <c r="M117" s="134"/>
      <c r="N117" s="228">
        <f>BK117</f>
        <v>0</v>
      </c>
      <c r="O117" s="229"/>
      <c r="P117" s="229"/>
      <c r="Q117" s="229"/>
      <c r="R117" s="135"/>
      <c r="T117" s="136"/>
      <c r="U117" s="133"/>
      <c r="V117" s="133"/>
      <c r="W117" s="137">
        <f>W118+W186+W191+W198+W252+W257+W264</f>
        <v>0</v>
      </c>
      <c r="X117" s="133"/>
      <c r="Y117" s="137">
        <f>Y118+Y186+Y191+Y198+Y252+Y257+Y264</f>
        <v>486.64881349999996</v>
      </c>
      <c r="Z117" s="133"/>
      <c r="AA117" s="138">
        <f>AA118+AA186+AA191+AA198+AA252+AA257+AA264</f>
        <v>24.722000000000001</v>
      </c>
      <c r="AR117" s="139" t="s">
        <v>79</v>
      </c>
      <c r="AT117" s="140" t="s">
        <v>70</v>
      </c>
      <c r="AU117" s="140" t="s">
        <v>71</v>
      </c>
      <c r="AY117" s="139" t="s">
        <v>126</v>
      </c>
      <c r="BK117" s="141">
        <f>BK118+BK186+BK191+BK198+BK252+BK257+BK264</f>
        <v>0</v>
      </c>
    </row>
    <row r="118" spans="2:65" s="9" customFormat="1" ht="19.899999999999999" customHeight="1">
      <c r="B118" s="132"/>
      <c r="C118" s="133"/>
      <c r="D118" s="142" t="s">
        <v>106</v>
      </c>
      <c r="E118" s="142"/>
      <c r="F118" s="142"/>
      <c r="G118" s="142"/>
      <c r="H118" s="142"/>
      <c r="I118" s="142"/>
      <c r="J118" s="142"/>
      <c r="K118" s="142"/>
      <c r="L118" s="142"/>
      <c r="M118" s="142"/>
      <c r="N118" s="230">
        <f>BK118</f>
        <v>0</v>
      </c>
      <c r="O118" s="231"/>
      <c r="P118" s="231"/>
      <c r="Q118" s="231"/>
      <c r="R118" s="135"/>
      <c r="T118" s="136"/>
      <c r="U118" s="133"/>
      <c r="V118" s="133"/>
      <c r="W118" s="137">
        <f>SUM(W119:W185)</f>
        <v>0</v>
      </c>
      <c r="X118" s="133"/>
      <c r="Y118" s="137">
        <f>SUM(Y119:Y185)</f>
        <v>478.99068799999998</v>
      </c>
      <c r="Z118" s="133"/>
      <c r="AA118" s="138">
        <f>SUM(AA119:AA185)</f>
        <v>24.722000000000001</v>
      </c>
      <c r="AR118" s="139" t="s">
        <v>79</v>
      </c>
      <c r="AT118" s="140" t="s">
        <v>70</v>
      </c>
      <c r="AU118" s="140" t="s">
        <v>79</v>
      </c>
      <c r="AY118" s="139" t="s">
        <v>126</v>
      </c>
      <c r="BK118" s="141">
        <f>SUM(BK119:BK185)</f>
        <v>0</v>
      </c>
    </row>
    <row r="119" spans="2:65" s="1" customFormat="1" ht="25.5" customHeight="1">
      <c r="B119" s="123"/>
      <c r="C119" s="143" t="s">
        <v>79</v>
      </c>
      <c r="D119" s="143" t="s">
        <v>127</v>
      </c>
      <c r="E119" s="144" t="s">
        <v>572</v>
      </c>
      <c r="F119" s="223" t="s">
        <v>573</v>
      </c>
      <c r="G119" s="223"/>
      <c r="H119" s="223"/>
      <c r="I119" s="223"/>
      <c r="J119" s="145" t="s">
        <v>246</v>
      </c>
      <c r="K119" s="146">
        <v>30.39</v>
      </c>
      <c r="L119" s="224">
        <v>0</v>
      </c>
      <c r="M119" s="224"/>
      <c r="N119" s="225">
        <f t="shared" ref="N119:N124" si="0">ROUND(L119*K119,2)</f>
        <v>0</v>
      </c>
      <c r="O119" s="225"/>
      <c r="P119" s="225"/>
      <c r="Q119" s="225"/>
      <c r="R119" s="124"/>
      <c r="T119" s="147" t="s">
        <v>5</v>
      </c>
      <c r="U119" s="46" t="s">
        <v>36</v>
      </c>
      <c r="V119" s="38"/>
      <c r="W119" s="148">
        <f t="shared" ref="W119:W124" si="1">V119*K119</f>
        <v>0</v>
      </c>
      <c r="X119" s="148">
        <v>0</v>
      </c>
      <c r="Y119" s="148">
        <f t="shared" ref="Y119:Y124" si="2">X119*K119</f>
        <v>0</v>
      </c>
      <c r="Z119" s="148">
        <v>0.57999999999999996</v>
      </c>
      <c r="AA119" s="149">
        <f t="shared" ref="AA119:AA124" si="3">Z119*K119</f>
        <v>17.626200000000001</v>
      </c>
      <c r="AR119" s="21" t="s">
        <v>131</v>
      </c>
      <c r="AT119" s="21" t="s">
        <v>127</v>
      </c>
      <c r="AU119" s="21" t="s">
        <v>95</v>
      </c>
      <c r="AY119" s="21" t="s">
        <v>126</v>
      </c>
      <c r="BE119" s="105">
        <f t="shared" ref="BE119:BE124" si="4">IF(U119="základní",N119,0)</f>
        <v>0</v>
      </c>
      <c r="BF119" s="105">
        <f t="shared" ref="BF119:BF124" si="5">IF(U119="snížená",N119,0)</f>
        <v>0</v>
      </c>
      <c r="BG119" s="105">
        <f t="shared" ref="BG119:BG124" si="6">IF(U119="zákl. přenesená",N119,0)</f>
        <v>0</v>
      </c>
      <c r="BH119" s="105">
        <f t="shared" ref="BH119:BH124" si="7">IF(U119="sníž. přenesená",N119,0)</f>
        <v>0</v>
      </c>
      <c r="BI119" s="105">
        <f t="shared" ref="BI119:BI124" si="8">IF(U119="nulová",N119,0)</f>
        <v>0</v>
      </c>
      <c r="BJ119" s="21" t="s">
        <v>79</v>
      </c>
      <c r="BK119" s="105">
        <f t="shared" ref="BK119:BK124" si="9">ROUND(L119*K119,2)</f>
        <v>0</v>
      </c>
      <c r="BL119" s="21" t="s">
        <v>131</v>
      </c>
      <c r="BM119" s="21" t="s">
        <v>574</v>
      </c>
    </row>
    <row r="120" spans="2:65" s="1" customFormat="1" ht="25.5" customHeight="1">
      <c r="B120" s="123"/>
      <c r="C120" s="143" t="s">
        <v>95</v>
      </c>
      <c r="D120" s="143" t="s">
        <v>127</v>
      </c>
      <c r="E120" s="144" t="s">
        <v>575</v>
      </c>
      <c r="F120" s="223" t="s">
        <v>576</v>
      </c>
      <c r="G120" s="223"/>
      <c r="H120" s="223"/>
      <c r="I120" s="223"/>
      <c r="J120" s="145" t="s">
        <v>246</v>
      </c>
      <c r="K120" s="146">
        <v>30.39</v>
      </c>
      <c r="L120" s="224">
        <v>0</v>
      </c>
      <c r="M120" s="224"/>
      <c r="N120" s="225">
        <f t="shared" si="0"/>
        <v>0</v>
      </c>
      <c r="O120" s="225"/>
      <c r="P120" s="225"/>
      <c r="Q120" s="225"/>
      <c r="R120" s="124"/>
      <c r="T120" s="147" t="s">
        <v>5</v>
      </c>
      <c r="U120" s="46" t="s">
        <v>36</v>
      </c>
      <c r="V120" s="38"/>
      <c r="W120" s="148">
        <f t="shared" si="1"/>
        <v>0</v>
      </c>
      <c r="X120" s="148">
        <v>0</v>
      </c>
      <c r="Y120" s="148">
        <f t="shared" si="2"/>
        <v>0</v>
      </c>
      <c r="Z120" s="148">
        <v>0.22</v>
      </c>
      <c r="AA120" s="149">
        <f t="shared" si="3"/>
        <v>6.6858000000000004</v>
      </c>
      <c r="AR120" s="21" t="s">
        <v>131</v>
      </c>
      <c r="AT120" s="21" t="s">
        <v>127</v>
      </c>
      <c r="AU120" s="21" t="s">
        <v>95</v>
      </c>
      <c r="AY120" s="21" t="s">
        <v>126</v>
      </c>
      <c r="BE120" s="105">
        <f t="shared" si="4"/>
        <v>0</v>
      </c>
      <c r="BF120" s="105">
        <f t="shared" si="5"/>
        <v>0</v>
      </c>
      <c r="BG120" s="105">
        <f t="shared" si="6"/>
        <v>0</v>
      </c>
      <c r="BH120" s="105">
        <f t="shared" si="7"/>
        <v>0</v>
      </c>
      <c r="BI120" s="105">
        <f t="shared" si="8"/>
        <v>0</v>
      </c>
      <c r="BJ120" s="21" t="s">
        <v>79</v>
      </c>
      <c r="BK120" s="105">
        <f t="shared" si="9"/>
        <v>0</v>
      </c>
      <c r="BL120" s="21" t="s">
        <v>131</v>
      </c>
      <c r="BM120" s="21" t="s">
        <v>577</v>
      </c>
    </row>
    <row r="121" spans="2:65" s="1" customFormat="1" ht="25.5" customHeight="1">
      <c r="B121" s="123"/>
      <c r="C121" s="143" t="s">
        <v>137</v>
      </c>
      <c r="D121" s="143" t="s">
        <v>127</v>
      </c>
      <c r="E121" s="144" t="s">
        <v>578</v>
      </c>
      <c r="F121" s="223" t="s">
        <v>579</v>
      </c>
      <c r="G121" s="223"/>
      <c r="H121" s="223"/>
      <c r="I121" s="223"/>
      <c r="J121" s="145" t="s">
        <v>140</v>
      </c>
      <c r="K121" s="146">
        <v>2</v>
      </c>
      <c r="L121" s="224">
        <v>0</v>
      </c>
      <c r="M121" s="224"/>
      <c r="N121" s="225">
        <f t="shared" si="0"/>
        <v>0</v>
      </c>
      <c r="O121" s="225"/>
      <c r="P121" s="225"/>
      <c r="Q121" s="225"/>
      <c r="R121" s="124"/>
      <c r="T121" s="147" t="s">
        <v>5</v>
      </c>
      <c r="U121" s="46" t="s">
        <v>36</v>
      </c>
      <c r="V121" s="38"/>
      <c r="W121" s="148">
        <f t="shared" si="1"/>
        <v>0</v>
      </c>
      <c r="X121" s="148">
        <v>0</v>
      </c>
      <c r="Y121" s="148">
        <f t="shared" si="2"/>
        <v>0</v>
      </c>
      <c r="Z121" s="148">
        <v>0.20499999999999999</v>
      </c>
      <c r="AA121" s="149">
        <f t="shared" si="3"/>
        <v>0.41</v>
      </c>
      <c r="AR121" s="21" t="s">
        <v>131</v>
      </c>
      <c r="AT121" s="21" t="s">
        <v>127</v>
      </c>
      <c r="AU121" s="21" t="s">
        <v>95</v>
      </c>
      <c r="AY121" s="21" t="s">
        <v>126</v>
      </c>
      <c r="BE121" s="105">
        <f t="shared" si="4"/>
        <v>0</v>
      </c>
      <c r="BF121" s="105">
        <f t="shared" si="5"/>
        <v>0</v>
      </c>
      <c r="BG121" s="105">
        <f t="shared" si="6"/>
        <v>0</v>
      </c>
      <c r="BH121" s="105">
        <f t="shared" si="7"/>
        <v>0</v>
      </c>
      <c r="BI121" s="105">
        <f t="shared" si="8"/>
        <v>0</v>
      </c>
      <c r="BJ121" s="21" t="s">
        <v>79</v>
      </c>
      <c r="BK121" s="105">
        <f t="shared" si="9"/>
        <v>0</v>
      </c>
      <c r="BL121" s="21" t="s">
        <v>131</v>
      </c>
      <c r="BM121" s="21" t="s">
        <v>580</v>
      </c>
    </row>
    <row r="122" spans="2:65" s="1" customFormat="1" ht="25.5" customHeight="1">
      <c r="B122" s="123"/>
      <c r="C122" s="143" t="s">
        <v>131</v>
      </c>
      <c r="D122" s="143" t="s">
        <v>127</v>
      </c>
      <c r="E122" s="144" t="s">
        <v>128</v>
      </c>
      <c r="F122" s="223" t="s">
        <v>129</v>
      </c>
      <c r="G122" s="223"/>
      <c r="H122" s="223"/>
      <c r="I122" s="223"/>
      <c r="J122" s="145" t="s">
        <v>130</v>
      </c>
      <c r="K122" s="146">
        <v>150</v>
      </c>
      <c r="L122" s="224">
        <v>0</v>
      </c>
      <c r="M122" s="224"/>
      <c r="N122" s="225">
        <f t="shared" si="0"/>
        <v>0</v>
      </c>
      <c r="O122" s="225"/>
      <c r="P122" s="225"/>
      <c r="Q122" s="225"/>
      <c r="R122" s="124"/>
      <c r="T122" s="147" t="s">
        <v>5</v>
      </c>
      <c r="U122" s="46" t="s">
        <v>36</v>
      </c>
      <c r="V122" s="38"/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21" t="s">
        <v>131</v>
      </c>
      <c r="AT122" s="21" t="s">
        <v>127</v>
      </c>
      <c r="AU122" s="21" t="s">
        <v>95</v>
      </c>
      <c r="AY122" s="21" t="s">
        <v>126</v>
      </c>
      <c r="BE122" s="105">
        <f t="shared" si="4"/>
        <v>0</v>
      </c>
      <c r="BF122" s="105">
        <f t="shared" si="5"/>
        <v>0</v>
      </c>
      <c r="BG122" s="105">
        <f t="shared" si="6"/>
        <v>0</v>
      </c>
      <c r="BH122" s="105">
        <f t="shared" si="7"/>
        <v>0</v>
      </c>
      <c r="BI122" s="105">
        <f t="shared" si="8"/>
        <v>0</v>
      </c>
      <c r="BJ122" s="21" t="s">
        <v>79</v>
      </c>
      <c r="BK122" s="105">
        <f t="shared" si="9"/>
        <v>0</v>
      </c>
      <c r="BL122" s="21" t="s">
        <v>131</v>
      </c>
      <c r="BM122" s="21" t="s">
        <v>581</v>
      </c>
    </row>
    <row r="123" spans="2:65" s="1" customFormat="1" ht="25.5" customHeight="1">
      <c r="B123" s="123"/>
      <c r="C123" s="143" t="s">
        <v>148</v>
      </c>
      <c r="D123" s="143" t="s">
        <v>127</v>
      </c>
      <c r="E123" s="144" t="s">
        <v>133</v>
      </c>
      <c r="F123" s="223" t="s">
        <v>134</v>
      </c>
      <c r="G123" s="223"/>
      <c r="H123" s="223"/>
      <c r="I123" s="223"/>
      <c r="J123" s="145" t="s">
        <v>135</v>
      </c>
      <c r="K123" s="146">
        <v>15</v>
      </c>
      <c r="L123" s="224">
        <v>0</v>
      </c>
      <c r="M123" s="224"/>
      <c r="N123" s="225">
        <f t="shared" si="0"/>
        <v>0</v>
      </c>
      <c r="O123" s="225"/>
      <c r="P123" s="225"/>
      <c r="Q123" s="225"/>
      <c r="R123" s="124"/>
      <c r="T123" s="147" t="s">
        <v>5</v>
      </c>
      <c r="U123" s="46" t="s">
        <v>36</v>
      </c>
      <c r="V123" s="38"/>
      <c r="W123" s="148">
        <f t="shared" si="1"/>
        <v>0</v>
      </c>
      <c r="X123" s="148">
        <v>0</v>
      </c>
      <c r="Y123" s="148">
        <f t="shared" si="2"/>
        <v>0</v>
      </c>
      <c r="Z123" s="148">
        <v>0</v>
      </c>
      <c r="AA123" s="149">
        <f t="shared" si="3"/>
        <v>0</v>
      </c>
      <c r="AR123" s="21" t="s">
        <v>131</v>
      </c>
      <c r="AT123" s="21" t="s">
        <v>127</v>
      </c>
      <c r="AU123" s="21" t="s">
        <v>95</v>
      </c>
      <c r="AY123" s="21" t="s">
        <v>126</v>
      </c>
      <c r="BE123" s="105">
        <f t="shared" si="4"/>
        <v>0</v>
      </c>
      <c r="BF123" s="105">
        <f t="shared" si="5"/>
        <v>0</v>
      </c>
      <c r="BG123" s="105">
        <f t="shared" si="6"/>
        <v>0</v>
      </c>
      <c r="BH123" s="105">
        <f t="shared" si="7"/>
        <v>0</v>
      </c>
      <c r="BI123" s="105">
        <f t="shared" si="8"/>
        <v>0</v>
      </c>
      <c r="BJ123" s="21" t="s">
        <v>79</v>
      </c>
      <c r="BK123" s="105">
        <f t="shared" si="9"/>
        <v>0</v>
      </c>
      <c r="BL123" s="21" t="s">
        <v>131</v>
      </c>
      <c r="BM123" s="21" t="s">
        <v>582</v>
      </c>
    </row>
    <row r="124" spans="2:65" s="1" customFormat="1" ht="16.5" customHeight="1">
      <c r="B124" s="123"/>
      <c r="C124" s="143" t="s">
        <v>160</v>
      </c>
      <c r="D124" s="143" t="s">
        <v>127</v>
      </c>
      <c r="E124" s="144" t="s">
        <v>144</v>
      </c>
      <c r="F124" s="223" t="s">
        <v>145</v>
      </c>
      <c r="G124" s="223"/>
      <c r="H124" s="223"/>
      <c r="I124" s="223"/>
      <c r="J124" s="145" t="s">
        <v>140</v>
      </c>
      <c r="K124" s="146">
        <v>3.6</v>
      </c>
      <c r="L124" s="224">
        <v>0</v>
      </c>
      <c r="M124" s="224"/>
      <c r="N124" s="225">
        <f t="shared" si="0"/>
        <v>0</v>
      </c>
      <c r="O124" s="225"/>
      <c r="P124" s="225"/>
      <c r="Q124" s="225"/>
      <c r="R124" s="124"/>
      <c r="T124" s="147" t="s">
        <v>5</v>
      </c>
      <c r="U124" s="46" t="s">
        <v>36</v>
      </c>
      <c r="V124" s="38"/>
      <c r="W124" s="148">
        <f t="shared" si="1"/>
        <v>0</v>
      </c>
      <c r="X124" s="148">
        <v>1.269E-2</v>
      </c>
      <c r="Y124" s="148">
        <f t="shared" si="2"/>
        <v>4.5684000000000002E-2</v>
      </c>
      <c r="Z124" s="148">
        <v>0</v>
      </c>
      <c r="AA124" s="149">
        <f t="shared" si="3"/>
        <v>0</v>
      </c>
      <c r="AR124" s="21" t="s">
        <v>131</v>
      </c>
      <c r="AT124" s="21" t="s">
        <v>127</v>
      </c>
      <c r="AU124" s="21" t="s">
        <v>95</v>
      </c>
      <c r="AY124" s="21" t="s">
        <v>126</v>
      </c>
      <c r="BE124" s="105">
        <f t="shared" si="4"/>
        <v>0</v>
      </c>
      <c r="BF124" s="105">
        <f t="shared" si="5"/>
        <v>0</v>
      </c>
      <c r="BG124" s="105">
        <f t="shared" si="6"/>
        <v>0</v>
      </c>
      <c r="BH124" s="105">
        <f t="shared" si="7"/>
        <v>0</v>
      </c>
      <c r="BI124" s="105">
        <f t="shared" si="8"/>
        <v>0</v>
      </c>
      <c r="BJ124" s="21" t="s">
        <v>79</v>
      </c>
      <c r="BK124" s="105">
        <f t="shared" si="9"/>
        <v>0</v>
      </c>
      <c r="BL124" s="21" t="s">
        <v>131</v>
      </c>
      <c r="BM124" s="21" t="s">
        <v>583</v>
      </c>
    </row>
    <row r="125" spans="2:65" s="10" customFormat="1" ht="16.5" customHeight="1">
      <c r="B125" s="150"/>
      <c r="C125" s="151"/>
      <c r="D125" s="151"/>
      <c r="E125" s="152" t="s">
        <v>5</v>
      </c>
      <c r="F125" s="237" t="s">
        <v>584</v>
      </c>
      <c r="G125" s="238"/>
      <c r="H125" s="238"/>
      <c r="I125" s="238"/>
      <c r="J125" s="151"/>
      <c r="K125" s="153">
        <v>3.6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143</v>
      </c>
      <c r="AU125" s="157" t="s">
        <v>95</v>
      </c>
      <c r="AV125" s="10" t="s">
        <v>95</v>
      </c>
      <c r="AW125" s="10" t="s">
        <v>30</v>
      </c>
      <c r="AX125" s="10" t="s">
        <v>79</v>
      </c>
      <c r="AY125" s="157" t="s">
        <v>126</v>
      </c>
    </row>
    <row r="126" spans="2:65" s="1" customFormat="1" ht="16.5" customHeight="1">
      <c r="B126" s="123"/>
      <c r="C126" s="143" t="s">
        <v>168</v>
      </c>
      <c r="D126" s="143" t="s">
        <v>127</v>
      </c>
      <c r="E126" s="144" t="s">
        <v>516</v>
      </c>
      <c r="F126" s="223" t="s">
        <v>517</v>
      </c>
      <c r="G126" s="223"/>
      <c r="H126" s="223"/>
      <c r="I126" s="223"/>
      <c r="J126" s="145" t="s">
        <v>140</v>
      </c>
      <c r="K126" s="146">
        <v>1.2</v>
      </c>
      <c r="L126" s="224">
        <v>0</v>
      </c>
      <c r="M126" s="224"/>
      <c r="N126" s="225">
        <f>ROUND(L126*K126,2)</f>
        <v>0</v>
      </c>
      <c r="O126" s="225"/>
      <c r="P126" s="225"/>
      <c r="Q126" s="225"/>
      <c r="R126" s="124"/>
      <c r="T126" s="147" t="s">
        <v>5</v>
      </c>
      <c r="U126" s="46" t="s">
        <v>36</v>
      </c>
      <c r="V126" s="38"/>
      <c r="W126" s="148">
        <f>V126*K126</f>
        <v>0</v>
      </c>
      <c r="X126" s="148">
        <v>1.269E-2</v>
      </c>
      <c r="Y126" s="148">
        <f>X126*K126</f>
        <v>1.5227999999999998E-2</v>
      </c>
      <c r="Z126" s="148">
        <v>0</v>
      </c>
      <c r="AA126" s="149">
        <f>Z126*K126</f>
        <v>0</v>
      </c>
      <c r="AR126" s="21" t="s">
        <v>131</v>
      </c>
      <c r="AT126" s="21" t="s">
        <v>127</v>
      </c>
      <c r="AU126" s="21" t="s">
        <v>95</v>
      </c>
      <c r="AY126" s="21" t="s">
        <v>126</v>
      </c>
      <c r="BE126" s="105">
        <f>IF(U126="základní",N126,0)</f>
        <v>0</v>
      </c>
      <c r="BF126" s="105">
        <f>IF(U126="snížená",N126,0)</f>
        <v>0</v>
      </c>
      <c r="BG126" s="105">
        <f>IF(U126="zákl. přenesená",N126,0)</f>
        <v>0</v>
      </c>
      <c r="BH126" s="105">
        <f>IF(U126="sníž. přenesená",N126,0)</f>
        <v>0</v>
      </c>
      <c r="BI126" s="105">
        <f>IF(U126="nulová",N126,0)</f>
        <v>0</v>
      </c>
      <c r="BJ126" s="21" t="s">
        <v>79</v>
      </c>
      <c r="BK126" s="105">
        <f>ROUND(L126*K126,2)</f>
        <v>0</v>
      </c>
      <c r="BL126" s="21" t="s">
        <v>131</v>
      </c>
      <c r="BM126" s="21" t="s">
        <v>585</v>
      </c>
    </row>
    <row r="127" spans="2:65" s="10" customFormat="1" ht="16.5" customHeight="1">
      <c r="B127" s="150"/>
      <c r="C127" s="151"/>
      <c r="D127" s="151"/>
      <c r="E127" s="152" t="s">
        <v>5</v>
      </c>
      <c r="F127" s="237" t="s">
        <v>586</v>
      </c>
      <c r="G127" s="238"/>
      <c r="H127" s="238"/>
      <c r="I127" s="238"/>
      <c r="J127" s="151"/>
      <c r="K127" s="153">
        <v>1.2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143</v>
      </c>
      <c r="AU127" s="157" t="s">
        <v>95</v>
      </c>
      <c r="AV127" s="10" t="s">
        <v>95</v>
      </c>
      <c r="AW127" s="10" t="s">
        <v>30</v>
      </c>
      <c r="AX127" s="10" t="s">
        <v>79</v>
      </c>
      <c r="AY127" s="157" t="s">
        <v>126</v>
      </c>
    </row>
    <row r="128" spans="2:65" s="1" customFormat="1" ht="25.5" customHeight="1">
      <c r="B128" s="123"/>
      <c r="C128" s="143" t="s">
        <v>178</v>
      </c>
      <c r="D128" s="143" t="s">
        <v>127</v>
      </c>
      <c r="E128" s="144" t="s">
        <v>587</v>
      </c>
      <c r="F128" s="223" t="s">
        <v>588</v>
      </c>
      <c r="G128" s="223"/>
      <c r="H128" s="223"/>
      <c r="I128" s="223"/>
      <c r="J128" s="145" t="s">
        <v>140</v>
      </c>
      <c r="K128" s="146">
        <v>6</v>
      </c>
      <c r="L128" s="224">
        <v>0</v>
      </c>
      <c r="M128" s="224"/>
      <c r="N128" s="225">
        <f>ROUND(L128*K128,2)</f>
        <v>0</v>
      </c>
      <c r="O128" s="225"/>
      <c r="P128" s="225"/>
      <c r="Q128" s="225"/>
      <c r="R128" s="124"/>
      <c r="T128" s="147" t="s">
        <v>5</v>
      </c>
      <c r="U128" s="46" t="s">
        <v>36</v>
      </c>
      <c r="V128" s="38"/>
      <c r="W128" s="148">
        <f>V128*K128</f>
        <v>0</v>
      </c>
      <c r="X128" s="148">
        <v>3.6900000000000002E-2</v>
      </c>
      <c r="Y128" s="148">
        <f>X128*K128</f>
        <v>0.22140000000000001</v>
      </c>
      <c r="Z128" s="148">
        <v>0</v>
      </c>
      <c r="AA128" s="149">
        <f>Z128*K128</f>
        <v>0</v>
      </c>
      <c r="AR128" s="21" t="s">
        <v>131</v>
      </c>
      <c r="AT128" s="21" t="s">
        <v>127</v>
      </c>
      <c r="AU128" s="21" t="s">
        <v>95</v>
      </c>
      <c r="AY128" s="21" t="s">
        <v>126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21" t="s">
        <v>79</v>
      </c>
      <c r="BK128" s="105">
        <f>ROUND(L128*K128,2)</f>
        <v>0</v>
      </c>
      <c r="BL128" s="21" t="s">
        <v>131</v>
      </c>
      <c r="BM128" s="21" t="s">
        <v>589</v>
      </c>
    </row>
    <row r="129" spans="2:65" s="10" customFormat="1" ht="16.5" customHeight="1">
      <c r="B129" s="150"/>
      <c r="C129" s="151"/>
      <c r="D129" s="151"/>
      <c r="E129" s="152" t="s">
        <v>5</v>
      </c>
      <c r="F129" s="237" t="s">
        <v>590</v>
      </c>
      <c r="G129" s="238"/>
      <c r="H129" s="238"/>
      <c r="I129" s="238"/>
      <c r="J129" s="151"/>
      <c r="K129" s="153">
        <v>6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143</v>
      </c>
      <c r="AU129" s="157" t="s">
        <v>95</v>
      </c>
      <c r="AV129" s="10" t="s">
        <v>95</v>
      </c>
      <c r="AW129" s="10" t="s">
        <v>30</v>
      </c>
      <c r="AX129" s="10" t="s">
        <v>79</v>
      </c>
      <c r="AY129" s="157" t="s">
        <v>126</v>
      </c>
    </row>
    <row r="130" spans="2:65" s="1" customFormat="1" ht="25.5" customHeight="1">
      <c r="B130" s="123"/>
      <c r="C130" s="143" t="s">
        <v>184</v>
      </c>
      <c r="D130" s="143" t="s">
        <v>127</v>
      </c>
      <c r="E130" s="144" t="s">
        <v>149</v>
      </c>
      <c r="F130" s="223" t="s">
        <v>150</v>
      </c>
      <c r="G130" s="223"/>
      <c r="H130" s="223"/>
      <c r="I130" s="223"/>
      <c r="J130" s="145" t="s">
        <v>151</v>
      </c>
      <c r="K130" s="146">
        <v>87.93</v>
      </c>
      <c r="L130" s="224">
        <v>0</v>
      </c>
      <c r="M130" s="224"/>
      <c r="N130" s="225">
        <f>ROUND(L130*K130,2)</f>
        <v>0</v>
      </c>
      <c r="O130" s="225"/>
      <c r="P130" s="225"/>
      <c r="Q130" s="225"/>
      <c r="R130" s="124"/>
      <c r="T130" s="147" t="s">
        <v>5</v>
      </c>
      <c r="U130" s="46" t="s">
        <v>36</v>
      </c>
      <c r="V130" s="38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21" t="s">
        <v>131</v>
      </c>
      <c r="AT130" s="21" t="s">
        <v>127</v>
      </c>
      <c r="AU130" s="21" t="s">
        <v>95</v>
      </c>
      <c r="AY130" s="21" t="s">
        <v>126</v>
      </c>
      <c r="BE130" s="105">
        <f>IF(U130="základní",N130,0)</f>
        <v>0</v>
      </c>
      <c r="BF130" s="105">
        <f>IF(U130="snížená",N130,0)</f>
        <v>0</v>
      </c>
      <c r="BG130" s="105">
        <f>IF(U130="zákl. přenesená",N130,0)</f>
        <v>0</v>
      </c>
      <c r="BH130" s="105">
        <f>IF(U130="sníž. přenesená",N130,0)</f>
        <v>0</v>
      </c>
      <c r="BI130" s="105">
        <f>IF(U130="nulová",N130,0)</f>
        <v>0</v>
      </c>
      <c r="BJ130" s="21" t="s">
        <v>79</v>
      </c>
      <c r="BK130" s="105">
        <f>ROUND(L130*K130,2)</f>
        <v>0</v>
      </c>
      <c r="BL130" s="21" t="s">
        <v>131</v>
      </c>
      <c r="BM130" s="21" t="s">
        <v>591</v>
      </c>
    </row>
    <row r="131" spans="2:65" s="11" customFormat="1" ht="16.5" customHeight="1">
      <c r="B131" s="158"/>
      <c r="C131" s="159"/>
      <c r="D131" s="159"/>
      <c r="E131" s="160" t="s">
        <v>5</v>
      </c>
      <c r="F131" s="247" t="s">
        <v>592</v>
      </c>
      <c r="G131" s="248"/>
      <c r="H131" s="248"/>
      <c r="I131" s="248"/>
      <c r="J131" s="159"/>
      <c r="K131" s="160" t="s">
        <v>5</v>
      </c>
      <c r="L131" s="159"/>
      <c r="M131" s="159"/>
      <c r="N131" s="159"/>
      <c r="O131" s="159"/>
      <c r="P131" s="159"/>
      <c r="Q131" s="159"/>
      <c r="R131" s="161"/>
      <c r="T131" s="162"/>
      <c r="U131" s="159"/>
      <c r="V131" s="159"/>
      <c r="W131" s="159"/>
      <c r="X131" s="159"/>
      <c r="Y131" s="159"/>
      <c r="Z131" s="159"/>
      <c r="AA131" s="163"/>
      <c r="AT131" s="164" t="s">
        <v>143</v>
      </c>
      <c r="AU131" s="164" t="s">
        <v>95</v>
      </c>
      <c r="AV131" s="11" t="s">
        <v>79</v>
      </c>
      <c r="AW131" s="11" t="s">
        <v>30</v>
      </c>
      <c r="AX131" s="11" t="s">
        <v>71</v>
      </c>
      <c r="AY131" s="164" t="s">
        <v>126</v>
      </c>
    </row>
    <row r="132" spans="2:65" s="10" customFormat="1" ht="16.5" customHeight="1">
      <c r="B132" s="150"/>
      <c r="C132" s="151"/>
      <c r="D132" s="151"/>
      <c r="E132" s="152" t="s">
        <v>5</v>
      </c>
      <c r="F132" s="241" t="s">
        <v>593</v>
      </c>
      <c r="G132" s="242"/>
      <c r="H132" s="242"/>
      <c r="I132" s="242"/>
      <c r="J132" s="151"/>
      <c r="K132" s="153">
        <v>83.88</v>
      </c>
      <c r="L132" s="151"/>
      <c r="M132" s="151"/>
      <c r="N132" s="151"/>
      <c r="O132" s="151"/>
      <c r="P132" s="151"/>
      <c r="Q132" s="151"/>
      <c r="R132" s="154"/>
      <c r="T132" s="155"/>
      <c r="U132" s="151"/>
      <c r="V132" s="151"/>
      <c r="W132" s="151"/>
      <c r="X132" s="151"/>
      <c r="Y132" s="151"/>
      <c r="Z132" s="151"/>
      <c r="AA132" s="156"/>
      <c r="AT132" s="157" t="s">
        <v>143</v>
      </c>
      <c r="AU132" s="157" t="s">
        <v>95</v>
      </c>
      <c r="AV132" s="10" t="s">
        <v>95</v>
      </c>
      <c r="AW132" s="10" t="s">
        <v>30</v>
      </c>
      <c r="AX132" s="10" t="s">
        <v>71</v>
      </c>
      <c r="AY132" s="157" t="s">
        <v>126</v>
      </c>
    </row>
    <row r="133" spans="2:65" s="11" customFormat="1" ht="16.5" customHeight="1">
      <c r="B133" s="158"/>
      <c r="C133" s="159"/>
      <c r="D133" s="159"/>
      <c r="E133" s="160" t="s">
        <v>5</v>
      </c>
      <c r="F133" s="239" t="s">
        <v>594</v>
      </c>
      <c r="G133" s="240"/>
      <c r="H133" s="240"/>
      <c r="I133" s="240"/>
      <c r="J133" s="159"/>
      <c r="K133" s="160" t="s">
        <v>5</v>
      </c>
      <c r="L133" s="159"/>
      <c r="M133" s="159"/>
      <c r="N133" s="159"/>
      <c r="O133" s="159"/>
      <c r="P133" s="159"/>
      <c r="Q133" s="159"/>
      <c r="R133" s="161"/>
      <c r="T133" s="162"/>
      <c r="U133" s="159"/>
      <c r="V133" s="159"/>
      <c r="W133" s="159"/>
      <c r="X133" s="159"/>
      <c r="Y133" s="159"/>
      <c r="Z133" s="159"/>
      <c r="AA133" s="163"/>
      <c r="AT133" s="164" t="s">
        <v>143</v>
      </c>
      <c r="AU133" s="164" t="s">
        <v>95</v>
      </c>
      <c r="AV133" s="11" t="s">
        <v>79</v>
      </c>
      <c r="AW133" s="11" t="s">
        <v>30</v>
      </c>
      <c r="AX133" s="11" t="s">
        <v>71</v>
      </c>
      <c r="AY133" s="164" t="s">
        <v>126</v>
      </c>
    </row>
    <row r="134" spans="2:65" s="10" customFormat="1" ht="16.5" customHeight="1">
      <c r="B134" s="150"/>
      <c r="C134" s="151"/>
      <c r="D134" s="151"/>
      <c r="E134" s="152" t="s">
        <v>5</v>
      </c>
      <c r="F134" s="241" t="s">
        <v>595</v>
      </c>
      <c r="G134" s="242"/>
      <c r="H134" s="242"/>
      <c r="I134" s="242"/>
      <c r="J134" s="151"/>
      <c r="K134" s="153">
        <v>4.05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143</v>
      </c>
      <c r="AU134" s="157" t="s">
        <v>95</v>
      </c>
      <c r="AV134" s="10" t="s">
        <v>95</v>
      </c>
      <c r="AW134" s="10" t="s">
        <v>30</v>
      </c>
      <c r="AX134" s="10" t="s">
        <v>71</v>
      </c>
      <c r="AY134" s="157" t="s">
        <v>126</v>
      </c>
    </row>
    <row r="135" spans="2:65" s="12" customFormat="1" ht="16.5" customHeight="1">
      <c r="B135" s="165"/>
      <c r="C135" s="166"/>
      <c r="D135" s="166"/>
      <c r="E135" s="167" t="s">
        <v>5</v>
      </c>
      <c r="F135" s="243" t="s">
        <v>159</v>
      </c>
      <c r="G135" s="244"/>
      <c r="H135" s="244"/>
      <c r="I135" s="244"/>
      <c r="J135" s="166"/>
      <c r="K135" s="168">
        <v>87.93</v>
      </c>
      <c r="L135" s="166"/>
      <c r="M135" s="166"/>
      <c r="N135" s="166"/>
      <c r="O135" s="166"/>
      <c r="P135" s="166"/>
      <c r="Q135" s="166"/>
      <c r="R135" s="169"/>
      <c r="T135" s="170"/>
      <c r="U135" s="166"/>
      <c r="V135" s="166"/>
      <c r="W135" s="166"/>
      <c r="X135" s="166"/>
      <c r="Y135" s="166"/>
      <c r="Z135" s="166"/>
      <c r="AA135" s="171"/>
      <c r="AT135" s="172" t="s">
        <v>143</v>
      </c>
      <c r="AU135" s="172" t="s">
        <v>95</v>
      </c>
      <c r="AV135" s="12" t="s">
        <v>131</v>
      </c>
      <c r="AW135" s="12" t="s">
        <v>30</v>
      </c>
      <c r="AX135" s="12" t="s">
        <v>79</v>
      </c>
      <c r="AY135" s="172" t="s">
        <v>126</v>
      </c>
    </row>
    <row r="136" spans="2:65" s="1" customFormat="1" ht="25.5" customHeight="1">
      <c r="B136" s="123"/>
      <c r="C136" s="143" t="s">
        <v>189</v>
      </c>
      <c r="D136" s="143" t="s">
        <v>127</v>
      </c>
      <c r="E136" s="144" t="s">
        <v>161</v>
      </c>
      <c r="F136" s="223" t="s">
        <v>162</v>
      </c>
      <c r="G136" s="223"/>
      <c r="H136" s="223"/>
      <c r="I136" s="223"/>
      <c r="J136" s="145" t="s">
        <v>151</v>
      </c>
      <c r="K136" s="146">
        <v>17.28</v>
      </c>
      <c r="L136" s="224">
        <v>0</v>
      </c>
      <c r="M136" s="224"/>
      <c r="N136" s="225">
        <f>ROUND(L136*K136,2)</f>
        <v>0</v>
      </c>
      <c r="O136" s="225"/>
      <c r="P136" s="225"/>
      <c r="Q136" s="225"/>
      <c r="R136" s="124"/>
      <c r="T136" s="147" t="s">
        <v>5</v>
      </c>
      <c r="U136" s="46" t="s">
        <v>36</v>
      </c>
      <c r="V136" s="38"/>
      <c r="W136" s="148">
        <f>V136*K136</f>
        <v>0</v>
      </c>
      <c r="X136" s="148">
        <v>0</v>
      </c>
      <c r="Y136" s="148">
        <f>X136*K136</f>
        <v>0</v>
      </c>
      <c r="Z136" s="148">
        <v>0</v>
      </c>
      <c r="AA136" s="149">
        <f>Z136*K136</f>
        <v>0</v>
      </c>
      <c r="AR136" s="21" t="s">
        <v>131</v>
      </c>
      <c r="AT136" s="21" t="s">
        <v>127</v>
      </c>
      <c r="AU136" s="21" t="s">
        <v>95</v>
      </c>
      <c r="AY136" s="21" t="s">
        <v>126</v>
      </c>
      <c r="BE136" s="105">
        <f>IF(U136="základní",N136,0)</f>
        <v>0</v>
      </c>
      <c r="BF136" s="105">
        <f>IF(U136="snížená",N136,0)</f>
        <v>0</v>
      </c>
      <c r="BG136" s="105">
        <f>IF(U136="zákl. přenesená",N136,0)</f>
        <v>0</v>
      </c>
      <c r="BH136" s="105">
        <f>IF(U136="sníž. přenesená",N136,0)</f>
        <v>0</v>
      </c>
      <c r="BI136" s="105">
        <f>IF(U136="nulová",N136,0)</f>
        <v>0</v>
      </c>
      <c r="BJ136" s="21" t="s">
        <v>79</v>
      </c>
      <c r="BK136" s="105">
        <f>ROUND(L136*K136,2)</f>
        <v>0</v>
      </c>
      <c r="BL136" s="21" t="s">
        <v>131</v>
      </c>
      <c r="BM136" s="21" t="s">
        <v>596</v>
      </c>
    </row>
    <row r="137" spans="2:65" s="10" customFormat="1" ht="16.5" customHeight="1">
      <c r="B137" s="150"/>
      <c r="C137" s="151"/>
      <c r="D137" s="151"/>
      <c r="E137" s="152" t="s">
        <v>5</v>
      </c>
      <c r="F137" s="237" t="s">
        <v>597</v>
      </c>
      <c r="G137" s="238"/>
      <c r="H137" s="238"/>
      <c r="I137" s="238"/>
      <c r="J137" s="151"/>
      <c r="K137" s="153">
        <v>17.28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143</v>
      </c>
      <c r="AU137" s="157" t="s">
        <v>95</v>
      </c>
      <c r="AV137" s="10" t="s">
        <v>95</v>
      </c>
      <c r="AW137" s="10" t="s">
        <v>30</v>
      </c>
      <c r="AX137" s="10" t="s">
        <v>79</v>
      </c>
      <c r="AY137" s="157" t="s">
        <v>126</v>
      </c>
    </row>
    <row r="138" spans="2:65" s="1" customFormat="1" ht="25.5" customHeight="1">
      <c r="B138" s="123"/>
      <c r="C138" s="143" t="s">
        <v>194</v>
      </c>
      <c r="D138" s="143" t="s">
        <v>127</v>
      </c>
      <c r="E138" s="144" t="s">
        <v>195</v>
      </c>
      <c r="F138" s="223" t="s">
        <v>196</v>
      </c>
      <c r="G138" s="223"/>
      <c r="H138" s="223"/>
      <c r="I138" s="223"/>
      <c r="J138" s="145" t="s">
        <v>151</v>
      </c>
      <c r="K138" s="146">
        <v>207.876</v>
      </c>
      <c r="L138" s="224">
        <v>0</v>
      </c>
      <c r="M138" s="224"/>
      <c r="N138" s="225">
        <f>ROUND(L138*K138,2)</f>
        <v>0</v>
      </c>
      <c r="O138" s="225"/>
      <c r="P138" s="225"/>
      <c r="Q138" s="225"/>
      <c r="R138" s="124"/>
      <c r="T138" s="147" t="s">
        <v>5</v>
      </c>
      <c r="U138" s="46" t="s">
        <v>36</v>
      </c>
      <c r="V138" s="38"/>
      <c r="W138" s="148">
        <f>V138*K138</f>
        <v>0</v>
      </c>
      <c r="X138" s="148">
        <v>0</v>
      </c>
      <c r="Y138" s="148">
        <f>X138*K138</f>
        <v>0</v>
      </c>
      <c r="Z138" s="148">
        <v>0</v>
      </c>
      <c r="AA138" s="149">
        <f>Z138*K138</f>
        <v>0</v>
      </c>
      <c r="AR138" s="21" t="s">
        <v>131</v>
      </c>
      <c r="AT138" s="21" t="s">
        <v>127</v>
      </c>
      <c r="AU138" s="21" t="s">
        <v>95</v>
      </c>
      <c r="AY138" s="21" t="s">
        <v>126</v>
      </c>
      <c r="BE138" s="105">
        <f>IF(U138="základní",N138,0)</f>
        <v>0</v>
      </c>
      <c r="BF138" s="105">
        <f>IF(U138="snížená",N138,0)</f>
        <v>0</v>
      </c>
      <c r="BG138" s="105">
        <f>IF(U138="zákl. přenesená",N138,0)</f>
        <v>0</v>
      </c>
      <c r="BH138" s="105">
        <f>IF(U138="sníž. přenesená",N138,0)</f>
        <v>0</v>
      </c>
      <c r="BI138" s="105">
        <f>IF(U138="nulová",N138,0)</f>
        <v>0</v>
      </c>
      <c r="BJ138" s="21" t="s">
        <v>79</v>
      </c>
      <c r="BK138" s="105">
        <f>ROUND(L138*K138,2)</f>
        <v>0</v>
      </c>
      <c r="BL138" s="21" t="s">
        <v>131</v>
      </c>
      <c r="BM138" s="21" t="s">
        <v>598</v>
      </c>
    </row>
    <row r="139" spans="2:65" s="11" customFormat="1" ht="16.5" customHeight="1">
      <c r="B139" s="158"/>
      <c r="C139" s="159"/>
      <c r="D139" s="159"/>
      <c r="E139" s="160" t="s">
        <v>5</v>
      </c>
      <c r="F139" s="247" t="s">
        <v>592</v>
      </c>
      <c r="G139" s="248"/>
      <c r="H139" s="248"/>
      <c r="I139" s="248"/>
      <c r="J139" s="159"/>
      <c r="K139" s="160" t="s">
        <v>5</v>
      </c>
      <c r="L139" s="159"/>
      <c r="M139" s="159"/>
      <c r="N139" s="159"/>
      <c r="O139" s="159"/>
      <c r="P139" s="159"/>
      <c r="Q139" s="159"/>
      <c r="R139" s="161"/>
      <c r="T139" s="162"/>
      <c r="U139" s="159"/>
      <c r="V139" s="159"/>
      <c r="W139" s="159"/>
      <c r="X139" s="159"/>
      <c r="Y139" s="159"/>
      <c r="Z139" s="159"/>
      <c r="AA139" s="163"/>
      <c r="AT139" s="164" t="s">
        <v>143</v>
      </c>
      <c r="AU139" s="164" t="s">
        <v>95</v>
      </c>
      <c r="AV139" s="11" t="s">
        <v>79</v>
      </c>
      <c r="AW139" s="11" t="s">
        <v>30</v>
      </c>
      <c r="AX139" s="11" t="s">
        <v>71</v>
      </c>
      <c r="AY139" s="164" t="s">
        <v>126</v>
      </c>
    </row>
    <row r="140" spans="2:65" s="10" customFormat="1" ht="16.5" customHeight="1">
      <c r="B140" s="150"/>
      <c r="C140" s="151"/>
      <c r="D140" s="151"/>
      <c r="E140" s="152" t="s">
        <v>5</v>
      </c>
      <c r="F140" s="241" t="s">
        <v>599</v>
      </c>
      <c r="G140" s="242"/>
      <c r="H140" s="242"/>
      <c r="I140" s="242"/>
      <c r="J140" s="151"/>
      <c r="K140" s="153">
        <v>483.84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143</v>
      </c>
      <c r="AU140" s="157" t="s">
        <v>95</v>
      </c>
      <c r="AV140" s="10" t="s">
        <v>95</v>
      </c>
      <c r="AW140" s="10" t="s">
        <v>30</v>
      </c>
      <c r="AX140" s="10" t="s">
        <v>71</v>
      </c>
      <c r="AY140" s="157" t="s">
        <v>126</v>
      </c>
    </row>
    <row r="141" spans="2:65" s="11" customFormat="1" ht="16.5" customHeight="1">
      <c r="B141" s="158"/>
      <c r="C141" s="159"/>
      <c r="D141" s="159"/>
      <c r="E141" s="160" t="s">
        <v>5</v>
      </c>
      <c r="F141" s="239" t="s">
        <v>600</v>
      </c>
      <c r="G141" s="240"/>
      <c r="H141" s="240"/>
      <c r="I141" s="240"/>
      <c r="J141" s="159"/>
      <c r="K141" s="160" t="s">
        <v>5</v>
      </c>
      <c r="L141" s="159"/>
      <c r="M141" s="159"/>
      <c r="N141" s="159"/>
      <c r="O141" s="159"/>
      <c r="P141" s="159"/>
      <c r="Q141" s="159"/>
      <c r="R141" s="161"/>
      <c r="T141" s="162"/>
      <c r="U141" s="159"/>
      <c r="V141" s="159"/>
      <c r="W141" s="159"/>
      <c r="X141" s="159"/>
      <c r="Y141" s="159"/>
      <c r="Z141" s="159"/>
      <c r="AA141" s="163"/>
      <c r="AT141" s="164" t="s">
        <v>143</v>
      </c>
      <c r="AU141" s="164" t="s">
        <v>95</v>
      </c>
      <c r="AV141" s="11" t="s">
        <v>79</v>
      </c>
      <c r="AW141" s="11" t="s">
        <v>30</v>
      </c>
      <c r="AX141" s="11" t="s">
        <v>71</v>
      </c>
      <c r="AY141" s="164" t="s">
        <v>126</v>
      </c>
    </row>
    <row r="142" spans="2:65" s="10" customFormat="1" ht="16.5" customHeight="1">
      <c r="B142" s="150"/>
      <c r="C142" s="151"/>
      <c r="D142" s="151"/>
      <c r="E142" s="152" t="s">
        <v>5</v>
      </c>
      <c r="F142" s="241" t="s">
        <v>601</v>
      </c>
      <c r="G142" s="242"/>
      <c r="H142" s="242"/>
      <c r="I142" s="242"/>
      <c r="J142" s="151"/>
      <c r="K142" s="153">
        <v>32.4</v>
      </c>
      <c r="L142" s="151"/>
      <c r="M142" s="151"/>
      <c r="N142" s="151"/>
      <c r="O142" s="151"/>
      <c r="P142" s="151"/>
      <c r="Q142" s="151"/>
      <c r="R142" s="154"/>
      <c r="T142" s="155"/>
      <c r="U142" s="151"/>
      <c r="V142" s="151"/>
      <c r="W142" s="151"/>
      <c r="X142" s="151"/>
      <c r="Y142" s="151"/>
      <c r="Z142" s="151"/>
      <c r="AA142" s="156"/>
      <c r="AT142" s="157" t="s">
        <v>143</v>
      </c>
      <c r="AU142" s="157" t="s">
        <v>95</v>
      </c>
      <c r="AV142" s="10" t="s">
        <v>95</v>
      </c>
      <c r="AW142" s="10" t="s">
        <v>30</v>
      </c>
      <c r="AX142" s="10" t="s">
        <v>71</v>
      </c>
      <c r="AY142" s="157" t="s">
        <v>126</v>
      </c>
    </row>
    <row r="143" spans="2:65" s="11" customFormat="1" ht="16.5" customHeight="1">
      <c r="B143" s="158"/>
      <c r="C143" s="159"/>
      <c r="D143" s="159"/>
      <c r="E143" s="160" t="s">
        <v>5</v>
      </c>
      <c r="F143" s="239" t="s">
        <v>174</v>
      </c>
      <c r="G143" s="240"/>
      <c r="H143" s="240"/>
      <c r="I143" s="240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143</v>
      </c>
      <c r="AU143" s="164" t="s">
        <v>95</v>
      </c>
      <c r="AV143" s="11" t="s">
        <v>79</v>
      </c>
      <c r="AW143" s="11" t="s">
        <v>30</v>
      </c>
      <c r="AX143" s="11" t="s">
        <v>71</v>
      </c>
      <c r="AY143" s="164" t="s">
        <v>126</v>
      </c>
    </row>
    <row r="144" spans="2:65" s="10" customFormat="1" ht="16.5" customHeight="1">
      <c r="B144" s="150"/>
      <c r="C144" s="151"/>
      <c r="D144" s="151"/>
      <c r="E144" s="152" t="s">
        <v>5</v>
      </c>
      <c r="F144" s="241" t="s">
        <v>602</v>
      </c>
      <c r="G144" s="242"/>
      <c r="H144" s="242"/>
      <c r="I144" s="242"/>
      <c r="J144" s="151"/>
      <c r="K144" s="153">
        <v>-87.93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143</v>
      </c>
      <c r="AU144" s="157" t="s">
        <v>95</v>
      </c>
      <c r="AV144" s="10" t="s">
        <v>95</v>
      </c>
      <c r="AW144" s="10" t="s">
        <v>30</v>
      </c>
      <c r="AX144" s="10" t="s">
        <v>71</v>
      </c>
      <c r="AY144" s="157" t="s">
        <v>126</v>
      </c>
    </row>
    <row r="145" spans="2:65" s="11" customFormat="1" ht="16.5" customHeight="1">
      <c r="B145" s="158"/>
      <c r="C145" s="159"/>
      <c r="D145" s="159"/>
      <c r="E145" s="160" t="s">
        <v>5</v>
      </c>
      <c r="F145" s="239" t="s">
        <v>603</v>
      </c>
      <c r="G145" s="240"/>
      <c r="H145" s="240"/>
      <c r="I145" s="240"/>
      <c r="J145" s="159"/>
      <c r="K145" s="160" t="s">
        <v>5</v>
      </c>
      <c r="L145" s="159"/>
      <c r="M145" s="159"/>
      <c r="N145" s="159"/>
      <c r="O145" s="159"/>
      <c r="P145" s="159"/>
      <c r="Q145" s="159"/>
      <c r="R145" s="161"/>
      <c r="T145" s="162"/>
      <c r="U145" s="159"/>
      <c r="V145" s="159"/>
      <c r="W145" s="159"/>
      <c r="X145" s="159"/>
      <c r="Y145" s="159"/>
      <c r="Z145" s="159"/>
      <c r="AA145" s="163"/>
      <c r="AT145" s="164" t="s">
        <v>143</v>
      </c>
      <c r="AU145" s="164" t="s">
        <v>95</v>
      </c>
      <c r="AV145" s="11" t="s">
        <v>79</v>
      </c>
      <c r="AW145" s="11" t="s">
        <v>30</v>
      </c>
      <c r="AX145" s="11" t="s">
        <v>71</v>
      </c>
      <c r="AY145" s="164" t="s">
        <v>126</v>
      </c>
    </row>
    <row r="146" spans="2:65" s="11" customFormat="1" ht="16.5" customHeight="1">
      <c r="B146" s="158"/>
      <c r="C146" s="159"/>
      <c r="D146" s="159"/>
      <c r="E146" s="160" t="s">
        <v>5</v>
      </c>
      <c r="F146" s="239" t="s">
        <v>604</v>
      </c>
      <c r="G146" s="240"/>
      <c r="H146" s="240"/>
      <c r="I146" s="240"/>
      <c r="J146" s="159"/>
      <c r="K146" s="160" t="s">
        <v>5</v>
      </c>
      <c r="L146" s="159"/>
      <c r="M146" s="159"/>
      <c r="N146" s="159"/>
      <c r="O146" s="159"/>
      <c r="P146" s="159"/>
      <c r="Q146" s="159"/>
      <c r="R146" s="161"/>
      <c r="T146" s="162"/>
      <c r="U146" s="159"/>
      <c r="V146" s="159"/>
      <c r="W146" s="159"/>
      <c r="X146" s="159"/>
      <c r="Y146" s="159"/>
      <c r="Z146" s="159"/>
      <c r="AA146" s="163"/>
      <c r="AT146" s="164" t="s">
        <v>143</v>
      </c>
      <c r="AU146" s="164" t="s">
        <v>95</v>
      </c>
      <c r="AV146" s="11" t="s">
        <v>79</v>
      </c>
      <c r="AW146" s="11" t="s">
        <v>30</v>
      </c>
      <c r="AX146" s="11" t="s">
        <v>71</v>
      </c>
      <c r="AY146" s="164" t="s">
        <v>126</v>
      </c>
    </row>
    <row r="147" spans="2:65" s="10" customFormat="1" ht="16.5" customHeight="1">
      <c r="B147" s="150"/>
      <c r="C147" s="151"/>
      <c r="D147" s="151"/>
      <c r="E147" s="152" t="s">
        <v>5</v>
      </c>
      <c r="F147" s="241" t="s">
        <v>605</v>
      </c>
      <c r="G147" s="242"/>
      <c r="H147" s="242"/>
      <c r="I147" s="242"/>
      <c r="J147" s="151"/>
      <c r="K147" s="153">
        <v>-9.66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143</v>
      </c>
      <c r="AU147" s="157" t="s">
        <v>95</v>
      </c>
      <c r="AV147" s="10" t="s">
        <v>95</v>
      </c>
      <c r="AW147" s="10" t="s">
        <v>30</v>
      </c>
      <c r="AX147" s="10" t="s">
        <v>71</v>
      </c>
      <c r="AY147" s="157" t="s">
        <v>126</v>
      </c>
    </row>
    <row r="148" spans="2:65" s="11" customFormat="1" ht="16.5" customHeight="1">
      <c r="B148" s="158"/>
      <c r="C148" s="159"/>
      <c r="D148" s="159"/>
      <c r="E148" s="160" t="s">
        <v>5</v>
      </c>
      <c r="F148" s="239" t="s">
        <v>606</v>
      </c>
      <c r="G148" s="240"/>
      <c r="H148" s="240"/>
      <c r="I148" s="240"/>
      <c r="J148" s="159"/>
      <c r="K148" s="160" t="s">
        <v>5</v>
      </c>
      <c r="L148" s="159"/>
      <c r="M148" s="159"/>
      <c r="N148" s="159"/>
      <c r="O148" s="159"/>
      <c r="P148" s="159"/>
      <c r="Q148" s="159"/>
      <c r="R148" s="161"/>
      <c r="T148" s="162"/>
      <c r="U148" s="159"/>
      <c r="V148" s="159"/>
      <c r="W148" s="159"/>
      <c r="X148" s="159"/>
      <c r="Y148" s="159"/>
      <c r="Z148" s="159"/>
      <c r="AA148" s="163"/>
      <c r="AT148" s="164" t="s">
        <v>143</v>
      </c>
      <c r="AU148" s="164" t="s">
        <v>95</v>
      </c>
      <c r="AV148" s="11" t="s">
        <v>79</v>
      </c>
      <c r="AW148" s="11" t="s">
        <v>30</v>
      </c>
      <c r="AX148" s="11" t="s">
        <v>71</v>
      </c>
      <c r="AY148" s="164" t="s">
        <v>126</v>
      </c>
    </row>
    <row r="149" spans="2:65" s="10" customFormat="1" ht="16.5" customHeight="1">
      <c r="B149" s="150"/>
      <c r="C149" s="151"/>
      <c r="D149" s="151"/>
      <c r="E149" s="152" t="s">
        <v>5</v>
      </c>
      <c r="F149" s="241" t="s">
        <v>607</v>
      </c>
      <c r="G149" s="242"/>
      <c r="H149" s="242"/>
      <c r="I149" s="242"/>
      <c r="J149" s="151"/>
      <c r="K149" s="153">
        <v>-2.8980000000000001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143</v>
      </c>
      <c r="AU149" s="157" t="s">
        <v>95</v>
      </c>
      <c r="AV149" s="10" t="s">
        <v>95</v>
      </c>
      <c r="AW149" s="10" t="s">
        <v>30</v>
      </c>
      <c r="AX149" s="10" t="s">
        <v>71</v>
      </c>
      <c r="AY149" s="157" t="s">
        <v>126</v>
      </c>
    </row>
    <row r="150" spans="2:65" s="12" customFormat="1" ht="16.5" customHeight="1">
      <c r="B150" s="165"/>
      <c r="C150" s="166"/>
      <c r="D150" s="166"/>
      <c r="E150" s="167" t="s">
        <v>5</v>
      </c>
      <c r="F150" s="243" t="s">
        <v>159</v>
      </c>
      <c r="G150" s="244"/>
      <c r="H150" s="244"/>
      <c r="I150" s="244"/>
      <c r="J150" s="166"/>
      <c r="K150" s="168">
        <v>415.75200000000001</v>
      </c>
      <c r="L150" s="166"/>
      <c r="M150" s="166"/>
      <c r="N150" s="166"/>
      <c r="O150" s="166"/>
      <c r="P150" s="166"/>
      <c r="Q150" s="166"/>
      <c r="R150" s="169"/>
      <c r="T150" s="170"/>
      <c r="U150" s="166"/>
      <c r="V150" s="166"/>
      <c r="W150" s="166"/>
      <c r="X150" s="166"/>
      <c r="Y150" s="166"/>
      <c r="Z150" s="166"/>
      <c r="AA150" s="171"/>
      <c r="AT150" s="172" t="s">
        <v>143</v>
      </c>
      <c r="AU150" s="172" t="s">
        <v>95</v>
      </c>
      <c r="AV150" s="12" t="s">
        <v>131</v>
      </c>
      <c r="AW150" s="12" t="s">
        <v>30</v>
      </c>
      <c r="AX150" s="12" t="s">
        <v>71</v>
      </c>
      <c r="AY150" s="172" t="s">
        <v>126</v>
      </c>
    </row>
    <row r="151" spans="2:65" s="11" customFormat="1" ht="16.5" customHeight="1">
      <c r="B151" s="158"/>
      <c r="C151" s="159"/>
      <c r="D151" s="159"/>
      <c r="E151" s="160" t="s">
        <v>5</v>
      </c>
      <c r="F151" s="239" t="s">
        <v>176</v>
      </c>
      <c r="G151" s="240"/>
      <c r="H151" s="240"/>
      <c r="I151" s="240"/>
      <c r="J151" s="159"/>
      <c r="K151" s="160" t="s">
        <v>5</v>
      </c>
      <c r="L151" s="159"/>
      <c r="M151" s="159"/>
      <c r="N151" s="159"/>
      <c r="O151" s="159"/>
      <c r="P151" s="159"/>
      <c r="Q151" s="159"/>
      <c r="R151" s="161"/>
      <c r="T151" s="162"/>
      <c r="U151" s="159"/>
      <c r="V151" s="159"/>
      <c r="W151" s="159"/>
      <c r="X151" s="159"/>
      <c r="Y151" s="159"/>
      <c r="Z151" s="159"/>
      <c r="AA151" s="163"/>
      <c r="AT151" s="164" t="s">
        <v>143</v>
      </c>
      <c r="AU151" s="164" t="s">
        <v>95</v>
      </c>
      <c r="AV151" s="11" t="s">
        <v>79</v>
      </c>
      <c r="AW151" s="11" t="s">
        <v>30</v>
      </c>
      <c r="AX151" s="11" t="s">
        <v>71</v>
      </c>
      <c r="AY151" s="164" t="s">
        <v>126</v>
      </c>
    </row>
    <row r="152" spans="2:65" s="10" customFormat="1" ht="16.5" customHeight="1">
      <c r="B152" s="150"/>
      <c r="C152" s="151"/>
      <c r="D152" s="151"/>
      <c r="E152" s="152" t="s">
        <v>5</v>
      </c>
      <c r="F152" s="241" t="s">
        <v>608</v>
      </c>
      <c r="G152" s="242"/>
      <c r="H152" s="242"/>
      <c r="I152" s="242"/>
      <c r="J152" s="151"/>
      <c r="K152" s="153">
        <v>207.876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143</v>
      </c>
      <c r="AU152" s="157" t="s">
        <v>95</v>
      </c>
      <c r="AV152" s="10" t="s">
        <v>95</v>
      </c>
      <c r="AW152" s="10" t="s">
        <v>30</v>
      </c>
      <c r="AX152" s="10" t="s">
        <v>79</v>
      </c>
      <c r="AY152" s="157" t="s">
        <v>126</v>
      </c>
    </row>
    <row r="153" spans="2:65" s="1" customFormat="1" ht="25.5" customHeight="1">
      <c r="B153" s="123"/>
      <c r="C153" s="143" t="s">
        <v>204</v>
      </c>
      <c r="D153" s="143" t="s">
        <v>127</v>
      </c>
      <c r="E153" s="144" t="s">
        <v>205</v>
      </c>
      <c r="F153" s="223" t="s">
        <v>206</v>
      </c>
      <c r="G153" s="223"/>
      <c r="H153" s="223"/>
      <c r="I153" s="223"/>
      <c r="J153" s="145" t="s">
        <v>151</v>
      </c>
      <c r="K153" s="146">
        <v>103.938</v>
      </c>
      <c r="L153" s="224">
        <v>0</v>
      </c>
      <c r="M153" s="224"/>
      <c r="N153" s="225">
        <f>ROUND(L153*K153,2)</f>
        <v>0</v>
      </c>
      <c r="O153" s="225"/>
      <c r="P153" s="225"/>
      <c r="Q153" s="225"/>
      <c r="R153" s="124"/>
      <c r="T153" s="147" t="s">
        <v>5</v>
      </c>
      <c r="U153" s="46" t="s">
        <v>36</v>
      </c>
      <c r="V153" s="38"/>
      <c r="W153" s="148">
        <f>V153*K153</f>
        <v>0</v>
      </c>
      <c r="X153" s="148">
        <v>0</v>
      </c>
      <c r="Y153" s="148">
        <f>X153*K153</f>
        <v>0</v>
      </c>
      <c r="Z153" s="148">
        <v>0</v>
      </c>
      <c r="AA153" s="149">
        <f>Z153*K153</f>
        <v>0</v>
      </c>
      <c r="AR153" s="21" t="s">
        <v>131</v>
      </c>
      <c r="AT153" s="21" t="s">
        <v>127</v>
      </c>
      <c r="AU153" s="21" t="s">
        <v>95</v>
      </c>
      <c r="AY153" s="21" t="s">
        <v>126</v>
      </c>
      <c r="BE153" s="105">
        <f>IF(U153="základní",N153,0)</f>
        <v>0</v>
      </c>
      <c r="BF153" s="105">
        <f>IF(U153="snížená",N153,0)</f>
        <v>0</v>
      </c>
      <c r="BG153" s="105">
        <f>IF(U153="zákl. přenesená",N153,0)</f>
        <v>0</v>
      </c>
      <c r="BH153" s="105">
        <f>IF(U153="sníž. přenesená",N153,0)</f>
        <v>0</v>
      </c>
      <c r="BI153" s="105">
        <f>IF(U153="nulová",N153,0)</f>
        <v>0</v>
      </c>
      <c r="BJ153" s="21" t="s">
        <v>79</v>
      </c>
      <c r="BK153" s="105">
        <f>ROUND(L153*K153,2)</f>
        <v>0</v>
      </c>
      <c r="BL153" s="21" t="s">
        <v>131</v>
      </c>
      <c r="BM153" s="21" t="s">
        <v>609</v>
      </c>
    </row>
    <row r="154" spans="2:65" s="11" customFormat="1" ht="16.5" customHeight="1">
      <c r="B154" s="158"/>
      <c r="C154" s="159"/>
      <c r="D154" s="159"/>
      <c r="E154" s="160" t="s">
        <v>5</v>
      </c>
      <c r="F154" s="247" t="s">
        <v>182</v>
      </c>
      <c r="G154" s="248"/>
      <c r="H154" s="248"/>
      <c r="I154" s="248"/>
      <c r="J154" s="159"/>
      <c r="K154" s="160" t="s">
        <v>5</v>
      </c>
      <c r="L154" s="159"/>
      <c r="M154" s="159"/>
      <c r="N154" s="159"/>
      <c r="O154" s="159"/>
      <c r="P154" s="159"/>
      <c r="Q154" s="159"/>
      <c r="R154" s="161"/>
      <c r="T154" s="162"/>
      <c r="U154" s="159"/>
      <c r="V154" s="159"/>
      <c r="W154" s="159"/>
      <c r="X154" s="159"/>
      <c r="Y154" s="159"/>
      <c r="Z154" s="159"/>
      <c r="AA154" s="163"/>
      <c r="AT154" s="164" t="s">
        <v>143</v>
      </c>
      <c r="AU154" s="164" t="s">
        <v>95</v>
      </c>
      <c r="AV154" s="11" t="s">
        <v>79</v>
      </c>
      <c r="AW154" s="11" t="s">
        <v>30</v>
      </c>
      <c r="AX154" s="11" t="s">
        <v>71</v>
      </c>
      <c r="AY154" s="164" t="s">
        <v>126</v>
      </c>
    </row>
    <row r="155" spans="2:65" s="10" customFormat="1" ht="16.5" customHeight="1">
      <c r="B155" s="150"/>
      <c r="C155" s="151"/>
      <c r="D155" s="151"/>
      <c r="E155" s="152" t="s">
        <v>5</v>
      </c>
      <c r="F155" s="241" t="s">
        <v>610</v>
      </c>
      <c r="G155" s="242"/>
      <c r="H155" s="242"/>
      <c r="I155" s="242"/>
      <c r="J155" s="151"/>
      <c r="K155" s="153">
        <v>103.938</v>
      </c>
      <c r="L155" s="151"/>
      <c r="M155" s="151"/>
      <c r="N155" s="151"/>
      <c r="O155" s="151"/>
      <c r="P155" s="151"/>
      <c r="Q155" s="151"/>
      <c r="R155" s="154"/>
      <c r="T155" s="155"/>
      <c r="U155" s="151"/>
      <c r="V155" s="151"/>
      <c r="W155" s="151"/>
      <c r="X155" s="151"/>
      <c r="Y155" s="151"/>
      <c r="Z155" s="151"/>
      <c r="AA155" s="156"/>
      <c r="AT155" s="157" t="s">
        <v>143</v>
      </c>
      <c r="AU155" s="157" t="s">
        <v>95</v>
      </c>
      <c r="AV155" s="10" t="s">
        <v>95</v>
      </c>
      <c r="AW155" s="10" t="s">
        <v>30</v>
      </c>
      <c r="AX155" s="10" t="s">
        <v>79</v>
      </c>
      <c r="AY155" s="157" t="s">
        <v>126</v>
      </c>
    </row>
    <row r="156" spans="2:65" s="1" customFormat="1" ht="25.5" customHeight="1">
      <c r="B156" s="123"/>
      <c r="C156" s="143" t="s">
        <v>209</v>
      </c>
      <c r="D156" s="143" t="s">
        <v>127</v>
      </c>
      <c r="E156" s="144" t="s">
        <v>210</v>
      </c>
      <c r="F156" s="223" t="s">
        <v>211</v>
      </c>
      <c r="G156" s="223"/>
      <c r="H156" s="223"/>
      <c r="I156" s="223"/>
      <c r="J156" s="145" t="s">
        <v>151</v>
      </c>
      <c r="K156" s="146">
        <v>207.876</v>
      </c>
      <c r="L156" s="224">
        <v>0</v>
      </c>
      <c r="M156" s="224"/>
      <c r="N156" s="225">
        <f>ROUND(L156*K156,2)</f>
        <v>0</v>
      </c>
      <c r="O156" s="225"/>
      <c r="P156" s="225"/>
      <c r="Q156" s="225"/>
      <c r="R156" s="124"/>
      <c r="T156" s="147" t="s">
        <v>5</v>
      </c>
      <c r="U156" s="46" t="s">
        <v>36</v>
      </c>
      <c r="V156" s="38"/>
      <c r="W156" s="148">
        <f>V156*K156</f>
        <v>0</v>
      </c>
      <c r="X156" s="148">
        <v>0</v>
      </c>
      <c r="Y156" s="148">
        <f>X156*K156</f>
        <v>0</v>
      </c>
      <c r="Z156" s="148">
        <v>0</v>
      </c>
      <c r="AA156" s="149">
        <f>Z156*K156</f>
        <v>0</v>
      </c>
      <c r="AR156" s="21" t="s">
        <v>131</v>
      </c>
      <c r="AT156" s="21" t="s">
        <v>127</v>
      </c>
      <c r="AU156" s="21" t="s">
        <v>95</v>
      </c>
      <c r="AY156" s="21" t="s">
        <v>126</v>
      </c>
      <c r="BE156" s="105">
        <f>IF(U156="základní",N156,0)</f>
        <v>0</v>
      </c>
      <c r="BF156" s="105">
        <f>IF(U156="snížená",N156,0)</f>
        <v>0</v>
      </c>
      <c r="BG156" s="105">
        <f>IF(U156="zákl. přenesená",N156,0)</f>
        <v>0</v>
      </c>
      <c r="BH156" s="105">
        <f>IF(U156="sníž. přenesená",N156,0)</f>
        <v>0</v>
      </c>
      <c r="BI156" s="105">
        <f>IF(U156="nulová",N156,0)</f>
        <v>0</v>
      </c>
      <c r="BJ156" s="21" t="s">
        <v>79</v>
      </c>
      <c r="BK156" s="105">
        <f>ROUND(L156*K156,2)</f>
        <v>0</v>
      </c>
      <c r="BL156" s="21" t="s">
        <v>131</v>
      </c>
      <c r="BM156" s="21" t="s">
        <v>611</v>
      </c>
    </row>
    <row r="157" spans="2:65" s="11" customFormat="1" ht="16.5" customHeight="1">
      <c r="B157" s="158"/>
      <c r="C157" s="159"/>
      <c r="D157" s="159"/>
      <c r="E157" s="160" t="s">
        <v>5</v>
      </c>
      <c r="F157" s="247" t="s">
        <v>188</v>
      </c>
      <c r="G157" s="248"/>
      <c r="H157" s="248"/>
      <c r="I157" s="248"/>
      <c r="J157" s="159"/>
      <c r="K157" s="160" t="s">
        <v>5</v>
      </c>
      <c r="L157" s="159"/>
      <c r="M157" s="159"/>
      <c r="N157" s="159"/>
      <c r="O157" s="159"/>
      <c r="P157" s="159"/>
      <c r="Q157" s="159"/>
      <c r="R157" s="161"/>
      <c r="T157" s="162"/>
      <c r="U157" s="159"/>
      <c r="V157" s="159"/>
      <c r="W157" s="159"/>
      <c r="X157" s="159"/>
      <c r="Y157" s="159"/>
      <c r="Z157" s="159"/>
      <c r="AA157" s="163"/>
      <c r="AT157" s="164" t="s">
        <v>143</v>
      </c>
      <c r="AU157" s="164" t="s">
        <v>95</v>
      </c>
      <c r="AV157" s="11" t="s">
        <v>79</v>
      </c>
      <c r="AW157" s="11" t="s">
        <v>30</v>
      </c>
      <c r="AX157" s="11" t="s">
        <v>71</v>
      </c>
      <c r="AY157" s="164" t="s">
        <v>126</v>
      </c>
    </row>
    <row r="158" spans="2:65" s="10" customFormat="1" ht="16.5" customHeight="1">
      <c r="B158" s="150"/>
      <c r="C158" s="151"/>
      <c r="D158" s="151"/>
      <c r="E158" s="152" t="s">
        <v>5</v>
      </c>
      <c r="F158" s="241" t="s">
        <v>608</v>
      </c>
      <c r="G158" s="242"/>
      <c r="H158" s="242"/>
      <c r="I158" s="242"/>
      <c r="J158" s="151"/>
      <c r="K158" s="153">
        <v>207.876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143</v>
      </c>
      <c r="AU158" s="157" t="s">
        <v>95</v>
      </c>
      <c r="AV158" s="10" t="s">
        <v>95</v>
      </c>
      <c r="AW158" s="10" t="s">
        <v>30</v>
      </c>
      <c r="AX158" s="10" t="s">
        <v>79</v>
      </c>
      <c r="AY158" s="157" t="s">
        <v>126</v>
      </c>
    </row>
    <row r="159" spans="2:65" s="1" customFormat="1" ht="25.5" customHeight="1">
      <c r="B159" s="123"/>
      <c r="C159" s="143" t="s">
        <v>213</v>
      </c>
      <c r="D159" s="143" t="s">
        <v>127</v>
      </c>
      <c r="E159" s="144" t="s">
        <v>214</v>
      </c>
      <c r="F159" s="223" t="s">
        <v>215</v>
      </c>
      <c r="G159" s="223"/>
      <c r="H159" s="223"/>
      <c r="I159" s="223"/>
      <c r="J159" s="145" t="s">
        <v>151</v>
      </c>
      <c r="K159" s="146">
        <v>103.938</v>
      </c>
      <c r="L159" s="224">
        <v>0</v>
      </c>
      <c r="M159" s="224"/>
      <c r="N159" s="225">
        <f>ROUND(L159*K159,2)</f>
        <v>0</v>
      </c>
      <c r="O159" s="225"/>
      <c r="P159" s="225"/>
      <c r="Q159" s="225"/>
      <c r="R159" s="124"/>
      <c r="T159" s="147" t="s">
        <v>5</v>
      </c>
      <c r="U159" s="46" t="s">
        <v>36</v>
      </c>
      <c r="V159" s="38"/>
      <c r="W159" s="148">
        <f>V159*K159</f>
        <v>0</v>
      </c>
      <c r="X159" s="148">
        <v>0</v>
      </c>
      <c r="Y159" s="148">
        <f>X159*K159</f>
        <v>0</v>
      </c>
      <c r="Z159" s="148">
        <v>0</v>
      </c>
      <c r="AA159" s="149">
        <f>Z159*K159</f>
        <v>0</v>
      </c>
      <c r="AR159" s="21" t="s">
        <v>131</v>
      </c>
      <c r="AT159" s="21" t="s">
        <v>127</v>
      </c>
      <c r="AU159" s="21" t="s">
        <v>95</v>
      </c>
      <c r="AY159" s="21" t="s">
        <v>126</v>
      </c>
      <c r="BE159" s="105">
        <f>IF(U159="základní",N159,0)</f>
        <v>0</v>
      </c>
      <c r="BF159" s="105">
        <f>IF(U159="snížená",N159,0)</f>
        <v>0</v>
      </c>
      <c r="BG159" s="105">
        <f>IF(U159="zákl. přenesená",N159,0)</f>
        <v>0</v>
      </c>
      <c r="BH159" s="105">
        <f>IF(U159="sníž. přenesená",N159,0)</f>
        <v>0</v>
      </c>
      <c r="BI159" s="105">
        <f>IF(U159="nulová",N159,0)</f>
        <v>0</v>
      </c>
      <c r="BJ159" s="21" t="s">
        <v>79</v>
      </c>
      <c r="BK159" s="105">
        <f>ROUND(L159*K159,2)</f>
        <v>0</v>
      </c>
      <c r="BL159" s="21" t="s">
        <v>131</v>
      </c>
      <c r="BM159" s="21" t="s">
        <v>612</v>
      </c>
    </row>
    <row r="160" spans="2:65" s="11" customFormat="1" ht="16.5" customHeight="1">
      <c r="B160" s="158"/>
      <c r="C160" s="159"/>
      <c r="D160" s="159"/>
      <c r="E160" s="160" t="s">
        <v>5</v>
      </c>
      <c r="F160" s="247" t="s">
        <v>182</v>
      </c>
      <c r="G160" s="248"/>
      <c r="H160" s="248"/>
      <c r="I160" s="248"/>
      <c r="J160" s="159"/>
      <c r="K160" s="160" t="s">
        <v>5</v>
      </c>
      <c r="L160" s="159"/>
      <c r="M160" s="159"/>
      <c r="N160" s="159"/>
      <c r="O160" s="159"/>
      <c r="P160" s="159"/>
      <c r="Q160" s="159"/>
      <c r="R160" s="161"/>
      <c r="T160" s="162"/>
      <c r="U160" s="159"/>
      <c r="V160" s="159"/>
      <c r="W160" s="159"/>
      <c r="X160" s="159"/>
      <c r="Y160" s="159"/>
      <c r="Z160" s="159"/>
      <c r="AA160" s="163"/>
      <c r="AT160" s="164" t="s">
        <v>143</v>
      </c>
      <c r="AU160" s="164" t="s">
        <v>95</v>
      </c>
      <c r="AV160" s="11" t="s">
        <v>79</v>
      </c>
      <c r="AW160" s="11" t="s">
        <v>30</v>
      </c>
      <c r="AX160" s="11" t="s">
        <v>71</v>
      </c>
      <c r="AY160" s="164" t="s">
        <v>126</v>
      </c>
    </row>
    <row r="161" spans="2:65" s="10" customFormat="1" ht="16.5" customHeight="1">
      <c r="B161" s="150"/>
      <c r="C161" s="151"/>
      <c r="D161" s="151"/>
      <c r="E161" s="152" t="s">
        <v>5</v>
      </c>
      <c r="F161" s="241" t="s">
        <v>610</v>
      </c>
      <c r="G161" s="242"/>
      <c r="H161" s="242"/>
      <c r="I161" s="242"/>
      <c r="J161" s="151"/>
      <c r="K161" s="153">
        <v>103.938</v>
      </c>
      <c r="L161" s="151"/>
      <c r="M161" s="151"/>
      <c r="N161" s="151"/>
      <c r="O161" s="151"/>
      <c r="P161" s="151"/>
      <c r="Q161" s="151"/>
      <c r="R161" s="154"/>
      <c r="T161" s="155"/>
      <c r="U161" s="151"/>
      <c r="V161" s="151"/>
      <c r="W161" s="151"/>
      <c r="X161" s="151"/>
      <c r="Y161" s="151"/>
      <c r="Z161" s="151"/>
      <c r="AA161" s="156"/>
      <c r="AT161" s="157" t="s">
        <v>143</v>
      </c>
      <c r="AU161" s="157" t="s">
        <v>95</v>
      </c>
      <c r="AV161" s="10" t="s">
        <v>95</v>
      </c>
      <c r="AW161" s="10" t="s">
        <v>30</v>
      </c>
      <c r="AX161" s="10" t="s">
        <v>79</v>
      </c>
      <c r="AY161" s="157" t="s">
        <v>126</v>
      </c>
    </row>
    <row r="162" spans="2:65" s="1" customFormat="1" ht="25.5" customHeight="1">
      <c r="B162" s="123"/>
      <c r="C162" s="143" t="s">
        <v>11</v>
      </c>
      <c r="D162" s="143" t="s">
        <v>127</v>
      </c>
      <c r="E162" s="144" t="s">
        <v>244</v>
      </c>
      <c r="F162" s="223" t="s">
        <v>245</v>
      </c>
      <c r="G162" s="223"/>
      <c r="H162" s="223"/>
      <c r="I162" s="223"/>
      <c r="J162" s="145" t="s">
        <v>246</v>
      </c>
      <c r="K162" s="146">
        <v>806.4</v>
      </c>
      <c r="L162" s="224">
        <v>0</v>
      </c>
      <c r="M162" s="224"/>
      <c r="N162" s="225">
        <f>ROUND(L162*K162,2)</f>
        <v>0</v>
      </c>
      <c r="O162" s="225"/>
      <c r="P162" s="225"/>
      <c r="Q162" s="225"/>
      <c r="R162" s="124"/>
      <c r="T162" s="147" t="s">
        <v>5</v>
      </c>
      <c r="U162" s="46" t="s">
        <v>36</v>
      </c>
      <c r="V162" s="38"/>
      <c r="W162" s="148">
        <f>V162*K162</f>
        <v>0</v>
      </c>
      <c r="X162" s="148">
        <v>8.4000000000000003E-4</v>
      </c>
      <c r="Y162" s="148">
        <f>X162*K162</f>
        <v>0.67737599999999998</v>
      </c>
      <c r="Z162" s="148">
        <v>0</v>
      </c>
      <c r="AA162" s="149">
        <f>Z162*K162</f>
        <v>0</v>
      </c>
      <c r="AR162" s="21" t="s">
        <v>131</v>
      </c>
      <c r="AT162" s="21" t="s">
        <v>127</v>
      </c>
      <c r="AU162" s="21" t="s">
        <v>95</v>
      </c>
      <c r="AY162" s="21" t="s">
        <v>126</v>
      </c>
      <c r="BE162" s="105">
        <f>IF(U162="základní",N162,0)</f>
        <v>0</v>
      </c>
      <c r="BF162" s="105">
        <f>IF(U162="snížená",N162,0)</f>
        <v>0</v>
      </c>
      <c r="BG162" s="105">
        <f>IF(U162="zákl. přenesená",N162,0)</f>
        <v>0</v>
      </c>
      <c r="BH162" s="105">
        <f>IF(U162="sníž. přenesená",N162,0)</f>
        <v>0</v>
      </c>
      <c r="BI162" s="105">
        <f>IF(U162="nulová",N162,0)</f>
        <v>0</v>
      </c>
      <c r="BJ162" s="21" t="s">
        <v>79</v>
      </c>
      <c r="BK162" s="105">
        <f>ROUND(L162*K162,2)</f>
        <v>0</v>
      </c>
      <c r="BL162" s="21" t="s">
        <v>131</v>
      </c>
      <c r="BM162" s="21" t="s">
        <v>613</v>
      </c>
    </row>
    <row r="163" spans="2:65" s="10" customFormat="1" ht="16.5" customHeight="1">
      <c r="B163" s="150"/>
      <c r="C163" s="151"/>
      <c r="D163" s="151"/>
      <c r="E163" s="152" t="s">
        <v>5</v>
      </c>
      <c r="F163" s="237" t="s">
        <v>614</v>
      </c>
      <c r="G163" s="238"/>
      <c r="H163" s="238"/>
      <c r="I163" s="238"/>
      <c r="J163" s="151"/>
      <c r="K163" s="153">
        <v>806.4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143</v>
      </c>
      <c r="AU163" s="157" t="s">
        <v>95</v>
      </c>
      <c r="AV163" s="10" t="s">
        <v>95</v>
      </c>
      <c r="AW163" s="10" t="s">
        <v>30</v>
      </c>
      <c r="AX163" s="10" t="s">
        <v>79</v>
      </c>
      <c r="AY163" s="157" t="s">
        <v>126</v>
      </c>
    </row>
    <row r="164" spans="2:65" s="1" customFormat="1" ht="25.5" customHeight="1">
      <c r="B164" s="123"/>
      <c r="C164" s="143" t="s">
        <v>229</v>
      </c>
      <c r="D164" s="143" t="s">
        <v>127</v>
      </c>
      <c r="E164" s="144" t="s">
        <v>269</v>
      </c>
      <c r="F164" s="223" t="s">
        <v>270</v>
      </c>
      <c r="G164" s="223"/>
      <c r="H164" s="223"/>
      <c r="I164" s="223"/>
      <c r="J164" s="145" t="s">
        <v>246</v>
      </c>
      <c r="K164" s="146">
        <v>806.4</v>
      </c>
      <c r="L164" s="224">
        <v>0</v>
      </c>
      <c r="M164" s="224"/>
      <c r="N164" s="225">
        <f>ROUND(L164*K164,2)</f>
        <v>0</v>
      </c>
      <c r="O164" s="225"/>
      <c r="P164" s="225"/>
      <c r="Q164" s="225"/>
      <c r="R164" s="124"/>
      <c r="T164" s="147" t="s">
        <v>5</v>
      </c>
      <c r="U164" s="46" t="s">
        <v>36</v>
      </c>
      <c r="V164" s="38"/>
      <c r="W164" s="148">
        <f>V164*K164</f>
        <v>0</v>
      </c>
      <c r="X164" s="148">
        <v>0</v>
      </c>
      <c r="Y164" s="148">
        <f>X164*K164</f>
        <v>0</v>
      </c>
      <c r="Z164" s="148">
        <v>0</v>
      </c>
      <c r="AA164" s="149">
        <f>Z164*K164</f>
        <v>0</v>
      </c>
      <c r="AR164" s="21" t="s">
        <v>131</v>
      </c>
      <c r="AT164" s="21" t="s">
        <v>127</v>
      </c>
      <c r="AU164" s="21" t="s">
        <v>95</v>
      </c>
      <c r="AY164" s="21" t="s">
        <v>126</v>
      </c>
      <c r="BE164" s="105">
        <f>IF(U164="základní",N164,0)</f>
        <v>0</v>
      </c>
      <c r="BF164" s="105">
        <f>IF(U164="snížená",N164,0)</f>
        <v>0</v>
      </c>
      <c r="BG164" s="105">
        <f>IF(U164="zákl. přenesená",N164,0)</f>
        <v>0</v>
      </c>
      <c r="BH164" s="105">
        <f>IF(U164="sníž. přenesená",N164,0)</f>
        <v>0</v>
      </c>
      <c r="BI164" s="105">
        <f>IF(U164="nulová",N164,0)</f>
        <v>0</v>
      </c>
      <c r="BJ164" s="21" t="s">
        <v>79</v>
      </c>
      <c r="BK164" s="105">
        <f>ROUND(L164*K164,2)</f>
        <v>0</v>
      </c>
      <c r="BL164" s="21" t="s">
        <v>131</v>
      </c>
      <c r="BM164" s="21" t="s">
        <v>615</v>
      </c>
    </row>
    <row r="165" spans="2:65" s="1" customFormat="1" ht="25.5" customHeight="1">
      <c r="B165" s="123"/>
      <c r="C165" s="143" t="s">
        <v>234</v>
      </c>
      <c r="D165" s="143" t="s">
        <v>127</v>
      </c>
      <c r="E165" s="144" t="s">
        <v>277</v>
      </c>
      <c r="F165" s="223" t="s">
        <v>278</v>
      </c>
      <c r="G165" s="223"/>
      <c r="H165" s="223"/>
      <c r="I165" s="223"/>
      <c r="J165" s="145" t="s">
        <v>151</v>
      </c>
      <c r="K165" s="146">
        <v>207.876</v>
      </c>
      <c r="L165" s="224">
        <v>0</v>
      </c>
      <c r="M165" s="224"/>
      <c r="N165" s="225">
        <f>ROUND(L165*K165,2)</f>
        <v>0</v>
      </c>
      <c r="O165" s="225"/>
      <c r="P165" s="225"/>
      <c r="Q165" s="225"/>
      <c r="R165" s="124"/>
      <c r="T165" s="147" t="s">
        <v>5</v>
      </c>
      <c r="U165" s="46" t="s">
        <v>36</v>
      </c>
      <c r="V165" s="38"/>
      <c r="W165" s="148">
        <f>V165*K165</f>
        <v>0</v>
      </c>
      <c r="X165" s="148">
        <v>0</v>
      </c>
      <c r="Y165" s="148">
        <f>X165*K165</f>
        <v>0</v>
      </c>
      <c r="Z165" s="148">
        <v>0</v>
      </c>
      <c r="AA165" s="149">
        <f>Z165*K165</f>
        <v>0</v>
      </c>
      <c r="AR165" s="21" t="s">
        <v>131</v>
      </c>
      <c r="AT165" s="21" t="s">
        <v>127</v>
      </c>
      <c r="AU165" s="21" t="s">
        <v>95</v>
      </c>
      <c r="AY165" s="21" t="s">
        <v>126</v>
      </c>
      <c r="BE165" s="105">
        <f>IF(U165="základní",N165,0)</f>
        <v>0</v>
      </c>
      <c r="BF165" s="105">
        <f>IF(U165="snížená",N165,0)</f>
        <v>0</v>
      </c>
      <c r="BG165" s="105">
        <f>IF(U165="zákl. přenesená",N165,0)</f>
        <v>0</v>
      </c>
      <c r="BH165" s="105">
        <f>IF(U165="sníž. přenesená",N165,0)</f>
        <v>0</v>
      </c>
      <c r="BI165" s="105">
        <f>IF(U165="nulová",N165,0)</f>
        <v>0</v>
      </c>
      <c r="BJ165" s="21" t="s">
        <v>79</v>
      </c>
      <c r="BK165" s="105">
        <f>ROUND(L165*K165,2)</f>
        <v>0</v>
      </c>
      <c r="BL165" s="21" t="s">
        <v>131</v>
      </c>
      <c r="BM165" s="21" t="s">
        <v>616</v>
      </c>
    </row>
    <row r="166" spans="2:65" s="10" customFormat="1" ht="16.5" customHeight="1">
      <c r="B166" s="150"/>
      <c r="C166" s="151"/>
      <c r="D166" s="151"/>
      <c r="E166" s="152" t="s">
        <v>5</v>
      </c>
      <c r="F166" s="237" t="s">
        <v>617</v>
      </c>
      <c r="G166" s="238"/>
      <c r="H166" s="238"/>
      <c r="I166" s="238"/>
      <c r="J166" s="151"/>
      <c r="K166" s="153">
        <v>415.75200000000001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143</v>
      </c>
      <c r="AU166" s="157" t="s">
        <v>95</v>
      </c>
      <c r="AV166" s="10" t="s">
        <v>95</v>
      </c>
      <c r="AW166" s="10" t="s">
        <v>30</v>
      </c>
      <c r="AX166" s="10" t="s">
        <v>71</v>
      </c>
      <c r="AY166" s="157" t="s">
        <v>126</v>
      </c>
    </row>
    <row r="167" spans="2:65" s="11" customFormat="1" ht="25.5" customHeight="1">
      <c r="B167" s="158"/>
      <c r="C167" s="159"/>
      <c r="D167" s="159"/>
      <c r="E167" s="160" t="s">
        <v>5</v>
      </c>
      <c r="F167" s="239" t="s">
        <v>283</v>
      </c>
      <c r="G167" s="240"/>
      <c r="H167" s="240"/>
      <c r="I167" s="240"/>
      <c r="J167" s="159"/>
      <c r="K167" s="160" t="s">
        <v>5</v>
      </c>
      <c r="L167" s="159"/>
      <c r="M167" s="159"/>
      <c r="N167" s="159"/>
      <c r="O167" s="159"/>
      <c r="P167" s="159"/>
      <c r="Q167" s="159"/>
      <c r="R167" s="161"/>
      <c r="T167" s="162"/>
      <c r="U167" s="159"/>
      <c r="V167" s="159"/>
      <c r="W167" s="159"/>
      <c r="X167" s="159"/>
      <c r="Y167" s="159"/>
      <c r="Z167" s="159"/>
      <c r="AA167" s="163"/>
      <c r="AT167" s="164" t="s">
        <v>143</v>
      </c>
      <c r="AU167" s="164" t="s">
        <v>95</v>
      </c>
      <c r="AV167" s="11" t="s">
        <v>79</v>
      </c>
      <c r="AW167" s="11" t="s">
        <v>30</v>
      </c>
      <c r="AX167" s="11" t="s">
        <v>71</v>
      </c>
      <c r="AY167" s="164" t="s">
        <v>126</v>
      </c>
    </row>
    <row r="168" spans="2:65" s="10" customFormat="1" ht="16.5" customHeight="1">
      <c r="B168" s="150"/>
      <c r="C168" s="151"/>
      <c r="D168" s="151"/>
      <c r="E168" s="152" t="s">
        <v>5</v>
      </c>
      <c r="F168" s="241" t="s">
        <v>608</v>
      </c>
      <c r="G168" s="242"/>
      <c r="H168" s="242"/>
      <c r="I168" s="242"/>
      <c r="J168" s="151"/>
      <c r="K168" s="153">
        <v>207.876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143</v>
      </c>
      <c r="AU168" s="157" t="s">
        <v>95</v>
      </c>
      <c r="AV168" s="10" t="s">
        <v>95</v>
      </c>
      <c r="AW168" s="10" t="s">
        <v>30</v>
      </c>
      <c r="AX168" s="10" t="s">
        <v>79</v>
      </c>
      <c r="AY168" s="157" t="s">
        <v>126</v>
      </c>
    </row>
    <row r="169" spans="2:65" s="1" customFormat="1" ht="25.5" customHeight="1">
      <c r="B169" s="123"/>
      <c r="C169" s="143" t="s">
        <v>239</v>
      </c>
      <c r="D169" s="143" t="s">
        <v>127</v>
      </c>
      <c r="E169" s="144" t="s">
        <v>292</v>
      </c>
      <c r="F169" s="223" t="s">
        <v>293</v>
      </c>
      <c r="G169" s="223"/>
      <c r="H169" s="223"/>
      <c r="I169" s="223"/>
      <c r="J169" s="145" t="s">
        <v>151</v>
      </c>
      <c r="K169" s="146">
        <v>285.27800000000002</v>
      </c>
      <c r="L169" s="224">
        <v>0</v>
      </c>
      <c r="M169" s="224"/>
      <c r="N169" s="225">
        <f>ROUND(L169*K169,2)</f>
        <v>0</v>
      </c>
      <c r="O169" s="225"/>
      <c r="P169" s="225"/>
      <c r="Q169" s="225"/>
      <c r="R169" s="124"/>
      <c r="T169" s="147" t="s">
        <v>5</v>
      </c>
      <c r="U169" s="46" t="s">
        <v>36</v>
      </c>
      <c r="V169" s="38"/>
      <c r="W169" s="148">
        <f>V169*K169</f>
        <v>0</v>
      </c>
      <c r="X169" s="148">
        <v>0</v>
      </c>
      <c r="Y169" s="148">
        <f>X169*K169</f>
        <v>0</v>
      </c>
      <c r="Z169" s="148">
        <v>0</v>
      </c>
      <c r="AA169" s="149">
        <f>Z169*K169</f>
        <v>0</v>
      </c>
      <c r="AR169" s="21" t="s">
        <v>131</v>
      </c>
      <c r="AT169" s="21" t="s">
        <v>127</v>
      </c>
      <c r="AU169" s="21" t="s">
        <v>95</v>
      </c>
      <c r="AY169" s="21" t="s">
        <v>126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21" t="s">
        <v>79</v>
      </c>
      <c r="BK169" s="105">
        <f>ROUND(L169*K169,2)</f>
        <v>0</v>
      </c>
      <c r="BL169" s="21" t="s">
        <v>131</v>
      </c>
      <c r="BM169" s="21" t="s">
        <v>618</v>
      </c>
    </row>
    <row r="170" spans="2:65" s="10" customFormat="1" ht="16.5" customHeight="1">
      <c r="B170" s="150"/>
      <c r="C170" s="151"/>
      <c r="D170" s="151"/>
      <c r="E170" s="152" t="s">
        <v>5</v>
      </c>
      <c r="F170" s="237" t="s">
        <v>619</v>
      </c>
      <c r="G170" s="238"/>
      <c r="H170" s="238"/>
      <c r="I170" s="238"/>
      <c r="J170" s="151"/>
      <c r="K170" s="153">
        <v>285.27800000000002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143</v>
      </c>
      <c r="AU170" s="157" t="s">
        <v>95</v>
      </c>
      <c r="AV170" s="10" t="s">
        <v>95</v>
      </c>
      <c r="AW170" s="10" t="s">
        <v>30</v>
      </c>
      <c r="AX170" s="10" t="s">
        <v>79</v>
      </c>
      <c r="AY170" s="157" t="s">
        <v>126</v>
      </c>
    </row>
    <row r="171" spans="2:65" s="1" customFormat="1" ht="16.5" customHeight="1">
      <c r="B171" s="123"/>
      <c r="C171" s="143" t="s">
        <v>243</v>
      </c>
      <c r="D171" s="143" t="s">
        <v>127</v>
      </c>
      <c r="E171" s="144" t="s">
        <v>297</v>
      </c>
      <c r="F171" s="223" t="s">
        <v>298</v>
      </c>
      <c r="G171" s="223"/>
      <c r="H171" s="223"/>
      <c r="I171" s="223"/>
      <c r="J171" s="145" t="s">
        <v>151</v>
      </c>
      <c r="K171" s="146">
        <v>285.27800000000002</v>
      </c>
      <c r="L171" s="224">
        <v>0</v>
      </c>
      <c r="M171" s="224"/>
      <c r="N171" s="225">
        <f>ROUND(L171*K171,2)</f>
        <v>0</v>
      </c>
      <c r="O171" s="225"/>
      <c r="P171" s="225"/>
      <c r="Q171" s="225"/>
      <c r="R171" s="124"/>
      <c r="T171" s="147" t="s">
        <v>5</v>
      </c>
      <c r="U171" s="46" t="s">
        <v>36</v>
      </c>
      <c r="V171" s="38"/>
      <c r="W171" s="148">
        <f>V171*K171</f>
        <v>0</v>
      </c>
      <c r="X171" s="148">
        <v>0</v>
      </c>
      <c r="Y171" s="148">
        <f>X171*K171</f>
        <v>0</v>
      </c>
      <c r="Z171" s="148">
        <v>0</v>
      </c>
      <c r="AA171" s="149">
        <f>Z171*K171</f>
        <v>0</v>
      </c>
      <c r="AR171" s="21" t="s">
        <v>131</v>
      </c>
      <c r="AT171" s="21" t="s">
        <v>127</v>
      </c>
      <c r="AU171" s="21" t="s">
        <v>95</v>
      </c>
      <c r="AY171" s="21" t="s">
        <v>126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21" t="s">
        <v>79</v>
      </c>
      <c r="BK171" s="105">
        <f>ROUND(L171*K171,2)</f>
        <v>0</v>
      </c>
      <c r="BL171" s="21" t="s">
        <v>131</v>
      </c>
      <c r="BM171" s="21" t="s">
        <v>620</v>
      </c>
    </row>
    <row r="172" spans="2:65" s="1" customFormat="1" ht="25.5" customHeight="1">
      <c r="B172" s="123"/>
      <c r="C172" s="143" t="s">
        <v>258</v>
      </c>
      <c r="D172" s="143" t="s">
        <v>127</v>
      </c>
      <c r="E172" s="144" t="s">
        <v>301</v>
      </c>
      <c r="F172" s="223" t="s">
        <v>302</v>
      </c>
      <c r="G172" s="223"/>
      <c r="H172" s="223"/>
      <c r="I172" s="223"/>
      <c r="J172" s="145" t="s">
        <v>303</v>
      </c>
      <c r="K172" s="146">
        <v>513.5</v>
      </c>
      <c r="L172" s="224">
        <v>0</v>
      </c>
      <c r="M172" s="224"/>
      <c r="N172" s="225">
        <f>ROUND(L172*K172,2)</f>
        <v>0</v>
      </c>
      <c r="O172" s="225"/>
      <c r="P172" s="225"/>
      <c r="Q172" s="225"/>
      <c r="R172" s="124"/>
      <c r="T172" s="147" t="s">
        <v>5</v>
      </c>
      <c r="U172" s="46" t="s">
        <v>36</v>
      </c>
      <c r="V172" s="38"/>
      <c r="W172" s="148">
        <f>V172*K172</f>
        <v>0</v>
      </c>
      <c r="X172" s="148">
        <v>0</v>
      </c>
      <c r="Y172" s="148">
        <f>X172*K172</f>
        <v>0</v>
      </c>
      <c r="Z172" s="148">
        <v>0</v>
      </c>
      <c r="AA172" s="149">
        <f>Z172*K172</f>
        <v>0</v>
      </c>
      <c r="AR172" s="21" t="s">
        <v>131</v>
      </c>
      <c r="AT172" s="21" t="s">
        <v>127</v>
      </c>
      <c r="AU172" s="21" t="s">
        <v>95</v>
      </c>
      <c r="AY172" s="21" t="s">
        <v>126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21" t="s">
        <v>79</v>
      </c>
      <c r="BK172" s="105">
        <f>ROUND(L172*K172,2)</f>
        <v>0</v>
      </c>
      <c r="BL172" s="21" t="s">
        <v>131</v>
      </c>
      <c r="BM172" s="21" t="s">
        <v>621</v>
      </c>
    </row>
    <row r="173" spans="2:65" s="10" customFormat="1" ht="16.5" customHeight="1">
      <c r="B173" s="150"/>
      <c r="C173" s="151"/>
      <c r="D173" s="151"/>
      <c r="E173" s="152" t="s">
        <v>5</v>
      </c>
      <c r="F173" s="237" t="s">
        <v>622</v>
      </c>
      <c r="G173" s="238"/>
      <c r="H173" s="238"/>
      <c r="I173" s="238"/>
      <c r="J173" s="151"/>
      <c r="K173" s="153">
        <v>513.5</v>
      </c>
      <c r="L173" s="151"/>
      <c r="M173" s="151"/>
      <c r="N173" s="151"/>
      <c r="O173" s="151"/>
      <c r="P173" s="151"/>
      <c r="Q173" s="151"/>
      <c r="R173" s="154"/>
      <c r="T173" s="155"/>
      <c r="U173" s="151"/>
      <c r="V173" s="151"/>
      <c r="W173" s="151"/>
      <c r="X173" s="151"/>
      <c r="Y173" s="151"/>
      <c r="Z173" s="151"/>
      <c r="AA173" s="156"/>
      <c r="AT173" s="157" t="s">
        <v>143</v>
      </c>
      <c r="AU173" s="157" t="s">
        <v>95</v>
      </c>
      <c r="AV173" s="10" t="s">
        <v>95</v>
      </c>
      <c r="AW173" s="10" t="s">
        <v>30</v>
      </c>
      <c r="AX173" s="10" t="s">
        <v>79</v>
      </c>
      <c r="AY173" s="157" t="s">
        <v>126</v>
      </c>
    </row>
    <row r="174" spans="2:65" s="1" customFormat="1" ht="25.5" customHeight="1">
      <c r="B174" s="123"/>
      <c r="C174" s="143" t="s">
        <v>10</v>
      </c>
      <c r="D174" s="143" t="s">
        <v>127</v>
      </c>
      <c r="E174" s="144" t="s">
        <v>307</v>
      </c>
      <c r="F174" s="223" t="s">
        <v>308</v>
      </c>
      <c r="G174" s="223"/>
      <c r="H174" s="223"/>
      <c r="I174" s="223"/>
      <c r="J174" s="145" t="s">
        <v>151</v>
      </c>
      <c r="K174" s="146">
        <v>260.94799999999998</v>
      </c>
      <c r="L174" s="224">
        <v>0</v>
      </c>
      <c r="M174" s="224"/>
      <c r="N174" s="225">
        <f>ROUND(L174*K174,2)</f>
        <v>0</v>
      </c>
      <c r="O174" s="225"/>
      <c r="P174" s="225"/>
      <c r="Q174" s="225"/>
      <c r="R174" s="124"/>
      <c r="T174" s="147" t="s">
        <v>5</v>
      </c>
      <c r="U174" s="46" t="s">
        <v>36</v>
      </c>
      <c r="V174" s="38"/>
      <c r="W174" s="148">
        <f>V174*K174</f>
        <v>0</v>
      </c>
      <c r="X174" s="148">
        <v>0</v>
      </c>
      <c r="Y174" s="148">
        <f>X174*K174</f>
        <v>0</v>
      </c>
      <c r="Z174" s="148">
        <v>0</v>
      </c>
      <c r="AA174" s="149">
        <f>Z174*K174</f>
        <v>0</v>
      </c>
      <c r="AR174" s="21" t="s">
        <v>131</v>
      </c>
      <c r="AT174" s="21" t="s">
        <v>127</v>
      </c>
      <c r="AU174" s="21" t="s">
        <v>95</v>
      </c>
      <c r="AY174" s="21" t="s">
        <v>126</v>
      </c>
      <c r="BE174" s="105">
        <f>IF(U174="základní",N174,0)</f>
        <v>0</v>
      </c>
      <c r="BF174" s="105">
        <f>IF(U174="snížená",N174,0)</f>
        <v>0</v>
      </c>
      <c r="BG174" s="105">
        <f>IF(U174="zákl. přenesená",N174,0)</f>
        <v>0</v>
      </c>
      <c r="BH174" s="105">
        <f>IF(U174="sníž. přenesená",N174,0)</f>
        <v>0</v>
      </c>
      <c r="BI174" s="105">
        <f>IF(U174="nulová",N174,0)</f>
        <v>0</v>
      </c>
      <c r="BJ174" s="21" t="s">
        <v>79</v>
      </c>
      <c r="BK174" s="105">
        <f>ROUND(L174*K174,2)</f>
        <v>0</v>
      </c>
      <c r="BL174" s="21" t="s">
        <v>131</v>
      </c>
      <c r="BM174" s="21" t="s">
        <v>623</v>
      </c>
    </row>
    <row r="175" spans="2:65" s="11" customFormat="1" ht="25.5" customHeight="1">
      <c r="B175" s="158"/>
      <c r="C175" s="159"/>
      <c r="D175" s="159"/>
      <c r="E175" s="160" t="s">
        <v>5</v>
      </c>
      <c r="F175" s="247" t="s">
        <v>624</v>
      </c>
      <c r="G175" s="248"/>
      <c r="H175" s="248"/>
      <c r="I175" s="248"/>
      <c r="J175" s="159"/>
      <c r="K175" s="160" t="s">
        <v>5</v>
      </c>
      <c r="L175" s="159"/>
      <c r="M175" s="159"/>
      <c r="N175" s="159"/>
      <c r="O175" s="159"/>
      <c r="P175" s="159"/>
      <c r="Q175" s="159"/>
      <c r="R175" s="161"/>
      <c r="T175" s="162"/>
      <c r="U175" s="159"/>
      <c r="V175" s="159"/>
      <c r="W175" s="159"/>
      <c r="X175" s="159"/>
      <c r="Y175" s="159"/>
      <c r="Z175" s="159"/>
      <c r="AA175" s="163"/>
      <c r="AT175" s="164" t="s">
        <v>143</v>
      </c>
      <c r="AU175" s="164" t="s">
        <v>95</v>
      </c>
      <c r="AV175" s="11" t="s">
        <v>79</v>
      </c>
      <c r="AW175" s="11" t="s">
        <v>30</v>
      </c>
      <c r="AX175" s="11" t="s">
        <v>71</v>
      </c>
      <c r="AY175" s="164" t="s">
        <v>126</v>
      </c>
    </row>
    <row r="176" spans="2:65" s="10" customFormat="1" ht="16.5" customHeight="1">
      <c r="B176" s="150"/>
      <c r="C176" s="151"/>
      <c r="D176" s="151"/>
      <c r="E176" s="152" t="s">
        <v>5</v>
      </c>
      <c r="F176" s="241" t="s">
        <v>625</v>
      </c>
      <c r="G176" s="242"/>
      <c r="H176" s="242"/>
      <c r="I176" s="242"/>
      <c r="J176" s="151"/>
      <c r="K176" s="153">
        <v>260.94799999999998</v>
      </c>
      <c r="L176" s="151"/>
      <c r="M176" s="151"/>
      <c r="N176" s="151"/>
      <c r="O176" s="151"/>
      <c r="P176" s="151"/>
      <c r="Q176" s="151"/>
      <c r="R176" s="154"/>
      <c r="T176" s="155"/>
      <c r="U176" s="151"/>
      <c r="V176" s="151"/>
      <c r="W176" s="151"/>
      <c r="X176" s="151"/>
      <c r="Y176" s="151"/>
      <c r="Z176" s="151"/>
      <c r="AA176" s="156"/>
      <c r="AT176" s="157" t="s">
        <v>143</v>
      </c>
      <c r="AU176" s="157" t="s">
        <v>95</v>
      </c>
      <c r="AV176" s="10" t="s">
        <v>95</v>
      </c>
      <c r="AW176" s="10" t="s">
        <v>30</v>
      </c>
      <c r="AX176" s="10" t="s">
        <v>79</v>
      </c>
      <c r="AY176" s="157" t="s">
        <v>126</v>
      </c>
    </row>
    <row r="177" spans="2:65" s="1" customFormat="1" ht="16.5" customHeight="1">
      <c r="B177" s="123"/>
      <c r="C177" s="173" t="s">
        <v>272</v>
      </c>
      <c r="D177" s="173" t="s">
        <v>313</v>
      </c>
      <c r="E177" s="174" t="s">
        <v>314</v>
      </c>
      <c r="F177" s="234" t="s">
        <v>315</v>
      </c>
      <c r="G177" s="234"/>
      <c r="H177" s="234"/>
      <c r="I177" s="234"/>
      <c r="J177" s="175" t="s">
        <v>303</v>
      </c>
      <c r="K177" s="176">
        <v>234.85300000000001</v>
      </c>
      <c r="L177" s="235">
        <v>0</v>
      </c>
      <c r="M177" s="235"/>
      <c r="N177" s="236">
        <f>ROUND(L177*K177,2)</f>
        <v>0</v>
      </c>
      <c r="O177" s="225"/>
      <c r="P177" s="225"/>
      <c r="Q177" s="225"/>
      <c r="R177" s="124"/>
      <c r="T177" s="147" t="s">
        <v>5</v>
      </c>
      <c r="U177" s="46" t="s">
        <v>36</v>
      </c>
      <c r="V177" s="38"/>
      <c r="W177" s="148">
        <f>V177*K177</f>
        <v>0</v>
      </c>
      <c r="X177" s="148">
        <v>1</v>
      </c>
      <c r="Y177" s="148">
        <f>X177*K177</f>
        <v>234.85300000000001</v>
      </c>
      <c r="Z177" s="148">
        <v>0</v>
      </c>
      <c r="AA177" s="149">
        <f>Z177*K177</f>
        <v>0</v>
      </c>
      <c r="AR177" s="21" t="s">
        <v>178</v>
      </c>
      <c r="AT177" s="21" t="s">
        <v>313</v>
      </c>
      <c r="AU177" s="21" t="s">
        <v>95</v>
      </c>
      <c r="AY177" s="21" t="s">
        <v>126</v>
      </c>
      <c r="BE177" s="105">
        <f>IF(U177="základní",N177,0)</f>
        <v>0</v>
      </c>
      <c r="BF177" s="105">
        <f>IF(U177="snížená",N177,0)</f>
        <v>0</v>
      </c>
      <c r="BG177" s="105">
        <f>IF(U177="zákl. přenesená",N177,0)</f>
        <v>0</v>
      </c>
      <c r="BH177" s="105">
        <f>IF(U177="sníž. přenesená",N177,0)</f>
        <v>0</v>
      </c>
      <c r="BI177" s="105">
        <f>IF(U177="nulová",N177,0)</f>
        <v>0</v>
      </c>
      <c r="BJ177" s="21" t="s">
        <v>79</v>
      </c>
      <c r="BK177" s="105">
        <f>ROUND(L177*K177,2)</f>
        <v>0</v>
      </c>
      <c r="BL177" s="21" t="s">
        <v>131</v>
      </c>
      <c r="BM177" s="21" t="s">
        <v>626</v>
      </c>
    </row>
    <row r="178" spans="2:65" s="1" customFormat="1" ht="16.5" customHeight="1">
      <c r="B178" s="37"/>
      <c r="C178" s="38"/>
      <c r="D178" s="38"/>
      <c r="E178" s="38"/>
      <c r="F178" s="245" t="s">
        <v>317</v>
      </c>
      <c r="G178" s="246"/>
      <c r="H178" s="246"/>
      <c r="I178" s="246"/>
      <c r="J178" s="38"/>
      <c r="K178" s="38"/>
      <c r="L178" s="38"/>
      <c r="M178" s="38"/>
      <c r="N178" s="38"/>
      <c r="O178" s="38"/>
      <c r="P178" s="38"/>
      <c r="Q178" s="38"/>
      <c r="R178" s="39"/>
      <c r="T178" s="177"/>
      <c r="U178" s="38"/>
      <c r="V178" s="38"/>
      <c r="W178" s="38"/>
      <c r="X178" s="38"/>
      <c r="Y178" s="38"/>
      <c r="Z178" s="38"/>
      <c r="AA178" s="76"/>
      <c r="AT178" s="21" t="s">
        <v>318</v>
      </c>
      <c r="AU178" s="21" t="s">
        <v>95</v>
      </c>
    </row>
    <row r="179" spans="2:65" s="10" customFormat="1" ht="16.5" customHeight="1">
      <c r="B179" s="150"/>
      <c r="C179" s="151"/>
      <c r="D179" s="151"/>
      <c r="E179" s="152" t="s">
        <v>5</v>
      </c>
      <c r="F179" s="241" t="s">
        <v>627</v>
      </c>
      <c r="G179" s="242"/>
      <c r="H179" s="242"/>
      <c r="I179" s="242"/>
      <c r="J179" s="151"/>
      <c r="K179" s="153">
        <v>234.85300000000001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143</v>
      </c>
      <c r="AU179" s="157" t="s">
        <v>95</v>
      </c>
      <c r="AV179" s="10" t="s">
        <v>95</v>
      </c>
      <c r="AW179" s="10" t="s">
        <v>30</v>
      </c>
      <c r="AX179" s="10" t="s">
        <v>79</v>
      </c>
      <c r="AY179" s="157" t="s">
        <v>126</v>
      </c>
    </row>
    <row r="180" spans="2:65" s="1" customFormat="1" ht="25.5" customHeight="1">
      <c r="B180" s="123"/>
      <c r="C180" s="143" t="s">
        <v>276</v>
      </c>
      <c r="D180" s="143" t="s">
        <v>127</v>
      </c>
      <c r="E180" s="144" t="s">
        <v>321</v>
      </c>
      <c r="F180" s="223" t="s">
        <v>322</v>
      </c>
      <c r="G180" s="223"/>
      <c r="H180" s="223"/>
      <c r="I180" s="223"/>
      <c r="J180" s="145" t="s">
        <v>151</v>
      </c>
      <c r="K180" s="146">
        <v>121.589</v>
      </c>
      <c r="L180" s="224">
        <v>0</v>
      </c>
      <c r="M180" s="224"/>
      <c r="N180" s="225">
        <f>ROUND(L180*K180,2)</f>
        <v>0</v>
      </c>
      <c r="O180" s="225"/>
      <c r="P180" s="225"/>
      <c r="Q180" s="225"/>
      <c r="R180" s="124"/>
      <c r="T180" s="147" t="s">
        <v>5</v>
      </c>
      <c r="U180" s="46" t="s">
        <v>36</v>
      </c>
      <c r="V180" s="38"/>
      <c r="W180" s="148">
        <f>V180*K180</f>
        <v>0</v>
      </c>
      <c r="X180" s="148">
        <v>0</v>
      </c>
      <c r="Y180" s="148">
        <f>X180*K180</f>
        <v>0</v>
      </c>
      <c r="Z180" s="148">
        <v>0</v>
      </c>
      <c r="AA180" s="149">
        <f>Z180*K180</f>
        <v>0</v>
      </c>
      <c r="AR180" s="21" t="s">
        <v>131</v>
      </c>
      <c r="AT180" s="21" t="s">
        <v>127</v>
      </c>
      <c r="AU180" s="21" t="s">
        <v>95</v>
      </c>
      <c r="AY180" s="21" t="s">
        <v>126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21" t="s">
        <v>79</v>
      </c>
      <c r="BK180" s="105">
        <f>ROUND(L180*K180,2)</f>
        <v>0</v>
      </c>
      <c r="BL180" s="21" t="s">
        <v>131</v>
      </c>
      <c r="BM180" s="21" t="s">
        <v>628</v>
      </c>
    </row>
    <row r="181" spans="2:65" s="10" customFormat="1" ht="16.5" customHeight="1">
      <c r="B181" s="150"/>
      <c r="C181" s="151"/>
      <c r="D181" s="151"/>
      <c r="E181" s="152" t="s">
        <v>5</v>
      </c>
      <c r="F181" s="237" t="s">
        <v>629</v>
      </c>
      <c r="G181" s="238"/>
      <c r="H181" s="238"/>
      <c r="I181" s="238"/>
      <c r="J181" s="151"/>
      <c r="K181" s="153">
        <v>121.589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143</v>
      </c>
      <c r="AU181" s="157" t="s">
        <v>95</v>
      </c>
      <c r="AV181" s="10" t="s">
        <v>95</v>
      </c>
      <c r="AW181" s="10" t="s">
        <v>30</v>
      </c>
      <c r="AX181" s="10" t="s">
        <v>79</v>
      </c>
      <c r="AY181" s="157" t="s">
        <v>126</v>
      </c>
    </row>
    <row r="182" spans="2:65" s="1" customFormat="1" ht="16.5" customHeight="1">
      <c r="B182" s="123"/>
      <c r="C182" s="173" t="s">
        <v>285</v>
      </c>
      <c r="D182" s="173" t="s">
        <v>313</v>
      </c>
      <c r="E182" s="174" t="s">
        <v>332</v>
      </c>
      <c r="F182" s="234" t="s">
        <v>333</v>
      </c>
      <c r="G182" s="234"/>
      <c r="H182" s="234"/>
      <c r="I182" s="234"/>
      <c r="J182" s="175" t="s">
        <v>303</v>
      </c>
      <c r="K182" s="176">
        <v>243.178</v>
      </c>
      <c r="L182" s="235">
        <v>0</v>
      </c>
      <c r="M182" s="235"/>
      <c r="N182" s="236">
        <f>ROUND(L182*K182,2)</f>
        <v>0</v>
      </c>
      <c r="O182" s="225"/>
      <c r="P182" s="225"/>
      <c r="Q182" s="225"/>
      <c r="R182" s="124"/>
      <c r="T182" s="147" t="s">
        <v>5</v>
      </c>
      <c r="U182" s="46" t="s">
        <v>36</v>
      </c>
      <c r="V182" s="38"/>
      <c r="W182" s="148">
        <f>V182*K182</f>
        <v>0</v>
      </c>
      <c r="X182" s="148">
        <v>1</v>
      </c>
      <c r="Y182" s="148">
        <f>X182*K182</f>
        <v>243.178</v>
      </c>
      <c r="Z182" s="148">
        <v>0</v>
      </c>
      <c r="AA182" s="149">
        <f>Z182*K182</f>
        <v>0</v>
      </c>
      <c r="AR182" s="21" t="s">
        <v>178</v>
      </c>
      <c r="AT182" s="21" t="s">
        <v>313</v>
      </c>
      <c r="AU182" s="21" t="s">
        <v>95</v>
      </c>
      <c r="AY182" s="21" t="s">
        <v>126</v>
      </c>
      <c r="BE182" s="105">
        <f>IF(U182="základní",N182,0)</f>
        <v>0</v>
      </c>
      <c r="BF182" s="105">
        <f>IF(U182="snížená",N182,0)</f>
        <v>0</v>
      </c>
      <c r="BG182" s="105">
        <f>IF(U182="zákl. přenesená",N182,0)</f>
        <v>0</v>
      </c>
      <c r="BH182" s="105">
        <f>IF(U182="sníž. přenesená",N182,0)</f>
        <v>0</v>
      </c>
      <c r="BI182" s="105">
        <f>IF(U182="nulová",N182,0)</f>
        <v>0</v>
      </c>
      <c r="BJ182" s="21" t="s">
        <v>79</v>
      </c>
      <c r="BK182" s="105">
        <f>ROUND(L182*K182,2)</f>
        <v>0</v>
      </c>
      <c r="BL182" s="21" t="s">
        <v>131</v>
      </c>
      <c r="BM182" s="21" t="s">
        <v>630</v>
      </c>
    </row>
    <row r="183" spans="2:65" s="10" customFormat="1" ht="16.5" customHeight="1">
      <c r="B183" s="150"/>
      <c r="C183" s="151"/>
      <c r="D183" s="151"/>
      <c r="E183" s="152" t="s">
        <v>5</v>
      </c>
      <c r="F183" s="237" t="s">
        <v>631</v>
      </c>
      <c r="G183" s="238"/>
      <c r="H183" s="238"/>
      <c r="I183" s="238"/>
      <c r="J183" s="151"/>
      <c r="K183" s="153">
        <v>243.178</v>
      </c>
      <c r="L183" s="151"/>
      <c r="M183" s="151"/>
      <c r="N183" s="151"/>
      <c r="O183" s="151"/>
      <c r="P183" s="151"/>
      <c r="Q183" s="151"/>
      <c r="R183" s="154"/>
      <c r="T183" s="155"/>
      <c r="U183" s="151"/>
      <c r="V183" s="151"/>
      <c r="W183" s="151"/>
      <c r="X183" s="151"/>
      <c r="Y183" s="151"/>
      <c r="Z183" s="151"/>
      <c r="AA183" s="156"/>
      <c r="AT183" s="157" t="s">
        <v>143</v>
      </c>
      <c r="AU183" s="157" t="s">
        <v>95</v>
      </c>
      <c r="AV183" s="10" t="s">
        <v>95</v>
      </c>
      <c r="AW183" s="10" t="s">
        <v>30</v>
      </c>
      <c r="AX183" s="10" t="s">
        <v>79</v>
      </c>
      <c r="AY183" s="157" t="s">
        <v>126</v>
      </c>
    </row>
    <row r="184" spans="2:65" s="1" customFormat="1" ht="38.25" customHeight="1">
      <c r="B184" s="123"/>
      <c r="C184" s="143" t="s">
        <v>291</v>
      </c>
      <c r="D184" s="143" t="s">
        <v>127</v>
      </c>
      <c r="E184" s="144" t="s">
        <v>632</v>
      </c>
      <c r="F184" s="223" t="s">
        <v>633</v>
      </c>
      <c r="G184" s="223"/>
      <c r="H184" s="223"/>
      <c r="I184" s="223"/>
      <c r="J184" s="145" t="s">
        <v>246</v>
      </c>
      <c r="K184" s="146">
        <v>293.10000000000002</v>
      </c>
      <c r="L184" s="224">
        <v>0</v>
      </c>
      <c r="M184" s="224"/>
      <c r="N184" s="225">
        <f>ROUND(L184*K184,2)</f>
        <v>0</v>
      </c>
      <c r="O184" s="225"/>
      <c r="P184" s="225"/>
      <c r="Q184" s="225"/>
      <c r="R184" s="124"/>
      <c r="T184" s="147" t="s">
        <v>5</v>
      </c>
      <c r="U184" s="46" t="s">
        <v>36</v>
      </c>
      <c r="V184" s="38"/>
      <c r="W184" s="148">
        <f>V184*K184</f>
        <v>0</v>
      </c>
      <c r="X184" s="148">
        <v>0</v>
      </c>
      <c r="Y184" s="148">
        <f>X184*K184</f>
        <v>0</v>
      </c>
      <c r="Z184" s="148">
        <v>0</v>
      </c>
      <c r="AA184" s="149">
        <f>Z184*K184</f>
        <v>0</v>
      </c>
      <c r="AR184" s="21" t="s">
        <v>131</v>
      </c>
      <c r="AT184" s="21" t="s">
        <v>127</v>
      </c>
      <c r="AU184" s="21" t="s">
        <v>95</v>
      </c>
      <c r="AY184" s="21" t="s">
        <v>126</v>
      </c>
      <c r="BE184" s="105">
        <f>IF(U184="základní",N184,0)</f>
        <v>0</v>
      </c>
      <c r="BF184" s="105">
        <f>IF(U184="snížená",N184,0)</f>
        <v>0</v>
      </c>
      <c r="BG184" s="105">
        <f>IF(U184="zákl. přenesená",N184,0)</f>
        <v>0</v>
      </c>
      <c r="BH184" s="105">
        <f>IF(U184="sníž. přenesená",N184,0)</f>
        <v>0</v>
      </c>
      <c r="BI184" s="105">
        <f>IF(U184="nulová",N184,0)</f>
        <v>0</v>
      </c>
      <c r="BJ184" s="21" t="s">
        <v>79</v>
      </c>
      <c r="BK184" s="105">
        <f>ROUND(L184*K184,2)</f>
        <v>0</v>
      </c>
      <c r="BL184" s="21" t="s">
        <v>131</v>
      </c>
      <c r="BM184" s="21" t="s">
        <v>634</v>
      </c>
    </row>
    <row r="185" spans="2:65" s="10" customFormat="1" ht="16.5" customHeight="1">
      <c r="B185" s="150"/>
      <c r="C185" s="151"/>
      <c r="D185" s="151"/>
      <c r="E185" s="152" t="s">
        <v>5</v>
      </c>
      <c r="F185" s="237" t="s">
        <v>635</v>
      </c>
      <c r="G185" s="238"/>
      <c r="H185" s="238"/>
      <c r="I185" s="238"/>
      <c r="J185" s="151"/>
      <c r="K185" s="153">
        <v>293.10000000000002</v>
      </c>
      <c r="L185" s="151"/>
      <c r="M185" s="151"/>
      <c r="N185" s="151"/>
      <c r="O185" s="151"/>
      <c r="P185" s="151"/>
      <c r="Q185" s="151"/>
      <c r="R185" s="154"/>
      <c r="T185" s="155"/>
      <c r="U185" s="151"/>
      <c r="V185" s="151"/>
      <c r="W185" s="151"/>
      <c r="X185" s="151"/>
      <c r="Y185" s="151"/>
      <c r="Z185" s="151"/>
      <c r="AA185" s="156"/>
      <c r="AT185" s="157" t="s">
        <v>143</v>
      </c>
      <c r="AU185" s="157" t="s">
        <v>95</v>
      </c>
      <c r="AV185" s="10" t="s">
        <v>95</v>
      </c>
      <c r="AW185" s="10" t="s">
        <v>30</v>
      </c>
      <c r="AX185" s="10" t="s">
        <v>79</v>
      </c>
      <c r="AY185" s="157" t="s">
        <v>126</v>
      </c>
    </row>
    <row r="186" spans="2:65" s="9" customFormat="1" ht="29.85" customHeight="1">
      <c r="B186" s="132"/>
      <c r="C186" s="133"/>
      <c r="D186" s="142" t="s">
        <v>108</v>
      </c>
      <c r="E186" s="142"/>
      <c r="F186" s="142"/>
      <c r="G186" s="142"/>
      <c r="H186" s="142"/>
      <c r="I186" s="142"/>
      <c r="J186" s="142"/>
      <c r="K186" s="142"/>
      <c r="L186" s="142"/>
      <c r="M186" s="142"/>
      <c r="N186" s="230">
        <f>BK186</f>
        <v>0</v>
      </c>
      <c r="O186" s="231"/>
      <c r="P186" s="231"/>
      <c r="Q186" s="231"/>
      <c r="R186" s="135"/>
      <c r="T186" s="136"/>
      <c r="U186" s="133"/>
      <c r="V186" s="133"/>
      <c r="W186" s="137">
        <f>SUM(W187:W190)</f>
        <v>0</v>
      </c>
      <c r="X186" s="133"/>
      <c r="Y186" s="137">
        <f>SUM(Y187:Y190)</f>
        <v>9.3933000000000003E-3</v>
      </c>
      <c r="Z186" s="133"/>
      <c r="AA186" s="138">
        <f>SUM(AA187:AA190)</f>
        <v>0</v>
      </c>
      <c r="AR186" s="139" t="s">
        <v>79</v>
      </c>
      <c r="AT186" s="140" t="s">
        <v>70</v>
      </c>
      <c r="AU186" s="140" t="s">
        <v>79</v>
      </c>
      <c r="AY186" s="139" t="s">
        <v>126</v>
      </c>
      <c r="BK186" s="141">
        <f>SUM(BK187:BK190)</f>
        <v>0</v>
      </c>
    </row>
    <row r="187" spans="2:65" s="1" customFormat="1" ht="25.5" customHeight="1">
      <c r="B187" s="123"/>
      <c r="C187" s="143" t="s">
        <v>296</v>
      </c>
      <c r="D187" s="143" t="s">
        <v>127</v>
      </c>
      <c r="E187" s="144" t="s">
        <v>354</v>
      </c>
      <c r="F187" s="223" t="s">
        <v>355</v>
      </c>
      <c r="G187" s="223"/>
      <c r="H187" s="223"/>
      <c r="I187" s="223"/>
      <c r="J187" s="145" t="s">
        <v>151</v>
      </c>
      <c r="K187" s="146">
        <v>30.24</v>
      </c>
      <c r="L187" s="224">
        <v>0</v>
      </c>
      <c r="M187" s="224"/>
      <c r="N187" s="225">
        <f>ROUND(L187*K187,2)</f>
        <v>0</v>
      </c>
      <c r="O187" s="225"/>
      <c r="P187" s="225"/>
      <c r="Q187" s="225"/>
      <c r="R187" s="124"/>
      <c r="T187" s="147" t="s">
        <v>5</v>
      </c>
      <c r="U187" s="46" t="s">
        <v>36</v>
      </c>
      <c r="V187" s="38"/>
      <c r="W187" s="148">
        <f>V187*K187</f>
        <v>0</v>
      </c>
      <c r="X187" s="148">
        <v>0</v>
      </c>
      <c r="Y187" s="148">
        <f>X187*K187</f>
        <v>0</v>
      </c>
      <c r="Z187" s="148">
        <v>0</v>
      </c>
      <c r="AA187" s="149">
        <f>Z187*K187</f>
        <v>0</v>
      </c>
      <c r="AR187" s="21" t="s">
        <v>131</v>
      </c>
      <c r="AT187" s="21" t="s">
        <v>127</v>
      </c>
      <c r="AU187" s="21" t="s">
        <v>95</v>
      </c>
      <c r="AY187" s="21" t="s">
        <v>126</v>
      </c>
      <c r="BE187" s="105">
        <f>IF(U187="základní",N187,0)</f>
        <v>0</v>
      </c>
      <c r="BF187" s="105">
        <f>IF(U187="snížená",N187,0)</f>
        <v>0</v>
      </c>
      <c r="BG187" s="105">
        <f>IF(U187="zákl. přenesená",N187,0)</f>
        <v>0</v>
      </c>
      <c r="BH187" s="105">
        <f>IF(U187="sníž. přenesená",N187,0)</f>
        <v>0</v>
      </c>
      <c r="BI187" s="105">
        <f>IF(U187="nulová",N187,0)</f>
        <v>0</v>
      </c>
      <c r="BJ187" s="21" t="s">
        <v>79</v>
      </c>
      <c r="BK187" s="105">
        <f>ROUND(L187*K187,2)</f>
        <v>0</v>
      </c>
      <c r="BL187" s="21" t="s">
        <v>131</v>
      </c>
      <c r="BM187" s="21" t="s">
        <v>636</v>
      </c>
    </row>
    <row r="188" spans="2:65" s="10" customFormat="1" ht="16.5" customHeight="1">
      <c r="B188" s="150"/>
      <c r="C188" s="151"/>
      <c r="D188" s="151"/>
      <c r="E188" s="152" t="s">
        <v>5</v>
      </c>
      <c r="F188" s="237" t="s">
        <v>637</v>
      </c>
      <c r="G188" s="238"/>
      <c r="H188" s="238"/>
      <c r="I188" s="238"/>
      <c r="J188" s="151"/>
      <c r="K188" s="153">
        <v>30.24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143</v>
      </c>
      <c r="AU188" s="157" t="s">
        <v>95</v>
      </c>
      <c r="AV188" s="10" t="s">
        <v>95</v>
      </c>
      <c r="AW188" s="10" t="s">
        <v>30</v>
      </c>
      <c r="AX188" s="10" t="s">
        <v>79</v>
      </c>
      <c r="AY188" s="157" t="s">
        <v>126</v>
      </c>
    </row>
    <row r="189" spans="2:65" s="1" customFormat="1" ht="25.5" customHeight="1">
      <c r="B189" s="123"/>
      <c r="C189" s="143" t="s">
        <v>300</v>
      </c>
      <c r="D189" s="143" t="s">
        <v>127</v>
      </c>
      <c r="E189" s="144" t="s">
        <v>638</v>
      </c>
      <c r="F189" s="223" t="s">
        <v>639</v>
      </c>
      <c r="G189" s="223"/>
      <c r="H189" s="223"/>
      <c r="I189" s="223"/>
      <c r="J189" s="145" t="s">
        <v>151</v>
      </c>
      <c r="K189" s="146">
        <v>0.57999999999999996</v>
      </c>
      <c r="L189" s="224">
        <v>0</v>
      </c>
      <c r="M189" s="224"/>
      <c r="N189" s="225">
        <f>ROUND(L189*K189,2)</f>
        <v>0</v>
      </c>
      <c r="O189" s="225"/>
      <c r="P189" s="225"/>
      <c r="Q189" s="225"/>
      <c r="R189" s="124"/>
      <c r="T189" s="147" t="s">
        <v>5</v>
      </c>
      <c r="U189" s="46" t="s">
        <v>36</v>
      </c>
      <c r="V189" s="38"/>
      <c r="W189" s="148">
        <f>V189*K189</f>
        <v>0</v>
      </c>
      <c r="X189" s="148">
        <v>0</v>
      </c>
      <c r="Y189" s="148">
        <f>X189*K189</f>
        <v>0</v>
      </c>
      <c r="Z189" s="148">
        <v>0</v>
      </c>
      <c r="AA189" s="149">
        <f>Z189*K189</f>
        <v>0</v>
      </c>
      <c r="AR189" s="21" t="s">
        <v>131</v>
      </c>
      <c r="AT189" s="21" t="s">
        <v>127</v>
      </c>
      <c r="AU189" s="21" t="s">
        <v>95</v>
      </c>
      <c r="AY189" s="21" t="s">
        <v>126</v>
      </c>
      <c r="BE189" s="105">
        <f>IF(U189="základní",N189,0)</f>
        <v>0</v>
      </c>
      <c r="BF189" s="105">
        <f>IF(U189="snížená",N189,0)</f>
        <v>0</v>
      </c>
      <c r="BG189" s="105">
        <f>IF(U189="zákl. přenesená",N189,0)</f>
        <v>0</v>
      </c>
      <c r="BH189" s="105">
        <f>IF(U189="sníž. přenesená",N189,0)</f>
        <v>0</v>
      </c>
      <c r="BI189" s="105">
        <f>IF(U189="nulová",N189,0)</f>
        <v>0</v>
      </c>
      <c r="BJ189" s="21" t="s">
        <v>79</v>
      </c>
      <c r="BK189" s="105">
        <f>ROUND(L189*K189,2)</f>
        <v>0</v>
      </c>
      <c r="BL189" s="21" t="s">
        <v>131</v>
      </c>
      <c r="BM189" s="21" t="s">
        <v>640</v>
      </c>
    </row>
    <row r="190" spans="2:65" s="1" customFormat="1" ht="16.5" customHeight="1">
      <c r="B190" s="123"/>
      <c r="C190" s="143" t="s">
        <v>306</v>
      </c>
      <c r="D190" s="143" t="s">
        <v>127</v>
      </c>
      <c r="E190" s="144" t="s">
        <v>641</v>
      </c>
      <c r="F190" s="223" t="s">
        <v>642</v>
      </c>
      <c r="G190" s="223"/>
      <c r="H190" s="223"/>
      <c r="I190" s="223"/>
      <c r="J190" s="145" t="s">
        <v>246</v>
      </c>
      <c r="K190" s="146">
        <v>1.47</v>
      </c>
      <c r="L190" s="224">
        <v>0</v>
      </c>
      <c r="M190" s="224"/>
      <c r="N190" s="225">
        <f>ROUND(L190*K190,2)</f>
        <v>0</v>
      </c>
      <c r="O190" s="225"/>
      <c r="P190" s="225"/>
      <c r="Q190" s="225"/>
      <c r="R190" s="124"/>
      <c r="T190" s="147" t="s">
        <v>5</v>
      </c>
      <c r="U190" s="46" t="s">
        <v>36</v>
      </c>
      <c r="V190" s="38"/>
      <c r="W190" s="148">
        <f>V190*K190</f>
        <v>0</v>
      </c>
      <c r="X190" s="148">
        <v>6.3899999999999998E-3</v>
      </c>
      <c r="Y190" s="148">
        <f>X190*K190</f>
        <v>9.3933000000000003E-3</v>
      </c>
      <c r="Z190" s="148">
        <v>0</v>
      </c>
      <c r="AA190" s="149">
        <f>Z190*K190</f>
        <v>0</v>
      </c>
      <c r="AR190" s="21" t="s">
        <v>131</v>
      </c>
      <c r="AT190" s="21" t="s">
        <v>127</v>
      </c>
      <c r="AU190" s="21" t="s">
        <v>95</v>
      </c>
      <c r="AY190" s="21" t="s">
        <v>126</v>
      </c>
      <c r="BE190" s="105">
        <f>IF(U190="základní",N190,0)</f>
        <v>0</v>
      </c>
      <c r="BF190" s="105">
        <f>IF(U190="snížená",N190,0)</f>
        <v>0</v>
      </c>
      <c r="BG190" s="105">
        <f>IF(U190="zákl. přenesená",N190,0)</f>
        <v>0</v>
      </c>
      <c r="BH190" s="105">
        <f>IF(U190="sníž. přenesená",N190,0)</f>
        <v>0</v>
      </c>
      <c r="BI190" s="105">
        <f>IF(U190="nulová",N190,0)</f>
        <v>0</v>
      </c>
      <c r="BJ190" s="21" t="s">
        <v>79</v>
      </c>
      <c r="BK190" s="105">
        <f>ROUND(L190*K190,2)</f>
        <v>0</v>
      </c>
      <c r="BL190" s="21" t="s">
        <v>131</v>
      </c>
      <c r="BM190" s="21" t="s">
        <v>643</v>
      </c>
    </row>
    <row r="191" spans="2:65" s="9" customFormat="1" ht="29.85" customHeight="1">
      <c r="B191" s="132"/>
      <c r="C191" s="133"/>
      <c r="D191" s="142" t="s">
        <v>569</v>
      </c>
      <c r="E191" s="142"/>
      <c r="F191" s="142"/>
      <c r="G191" s="142"/>
      <c r="H191" s="142"/>
      <c r="I191" s="142"/>
      <c r="J191" s="142"/>
      <c r="K191" s="142"/>
      <c r="L191" s="142"/>
      <c r="M191" s="142"/>
      <c r="N191" s="232">
        <f>BK191</f>
        <v>0</v>
      </c>
      <c r="O191" s="233"/>
      <c r="P191" s="233"/>
      <c r="Q191" s="233"/>
      <c r="R191" s="135"/>
      <c r="T191" s="136"/>
      <c r="U191" s="133"/>
      <c r="V191" s="133"/>
      <c r="W191" s="137">
        <f>SUM(W192:W197)</f>
        <v>0</v>
      </c>
      <c r="X191" s="133"/>
      <c r="Y191" s="137">
        <f>SUM(Y192:Y197)</f>
        <v>0</v>
      </c>
      <c r="Z191" s="133"/>
      <c r="AA191" s="138">
        <f>SUM(AA192:AA197)</f>
        <v>0</v>
      </c>
      <c r="AR191" s="139" t="s">
        <v>79</v>
      </c>
      <c r="AT191" s="140" t="s">
        <v>70</v>
      </c>
      <c r="AU191" s="140" t="s">
        <v>79</v>
      </c>
      <c r="AY191" s="139" t="s">
        <v>126</v>
      </c>
      <c r="BK191" s="141">
        <f>SUM(BK192:BK197)</f>
        <v>0</v>
      </c>
    </row>
    <row r="192" spans="2:65" s="1" customFormat="1" ht="16.5" customHeight="1">
      <c r="B192" s="123"/>
      <c r="C192" s="143" t="s">
        <v>312</v>
      </c>
      <c r="D192" s="143" t="s">
        <v>127</v>
      </c>
      <c r="E192" s="144" t="s">
        <v>644</v>
      </c>
      <c r="F192" s="223" t="s">
        <v>645</v>
      </c>
      <c r="G192" s="223"/>
      <c r="H192" s="223"/>
      <c r="I192" s="223"/>
      <c r="J192" s="145" t="s">
        <v>246</v>
      </c>
      <c r="K192" s="146">
        <v>60.78</v>
      </c>
      <c r="L192" s="224">
        <v>0</v>
      </c>
      <c r="M192" s="224"/>
      <c r="N192" s="225">
        <f>ROUND(L192*K192,2)</f>
        <v>0</v>
      </c>
      <c r="O192" s="225"/>
      <c r="P192" s="225"/>
      <c r="Q192" s="225"/>
      <c r="R192" s="124"/>
      <c r="T192" s="147" t="s">
        <v>5</v>
      </c>
      <c r="U192" s="46" t="s">
        <v>36</v>
      </c>
      <c r="V192" s="38"/>
      <c r="W192" s="148">
        <f>V192*K192</f>
        <v>0</v>
      </c>
      <c r="X192" s="148">
        <v>0</v>
      </c>
      <c r="Y192" s="148">
        <f>X192*K192</f>
        <v>0</v>
      </c>
      <c r="Z192" s="148">
        <v>0</v>
      </c>
      <c r="AA192" s="149">
        <f>Z192*K192</f>
        <v>0</v>
      </c>
      <c r="AR192" s="21" t="s">
        <v>131</v>
      </c>
      <c r="AT192" s="21" t="s">
        <v>127</v>
      </c>
      <c r="AU192" s="21" t="s">
        <v>95</v>
      </c>
      <c r="AY192" s="21" t="s">
        <v>126</v>
      </c>
      <c r="BE192" s="105">
        <f>IF(U192="základní",N192,0)</f>
        <v>0</v>
      </c>
      <c r="BF192" s="105">
        <f>IF(U192="snížená",N192,0)</f>
        <v>0</v>
      </c>
      <c r="BG192" s="105">
        <f>IF(U192="zákl. přenesená",N192,0)</f>
        <v>0</v>
      </c>
      <c r="BH192" s="105">
        <f>IF(U192="sníž. přenesená",N192,0)</f>
        <v>0</v>
      </c>
      <c r="BI192" s="105">
        <f>IF(U192="nulová",N192,0)</f>
        <v>0</v>
      </c>
      <c r="BJ192" s="21" t="s">
        <v>79</v>
      </c>
      <c r="BK192" s="105">
        <f>ROUND(L192*K192,2)</f>
        <v>0</v>
      </c>
      <c r="BL192" s="21" t="s">
        <v>131</v>
      </c>
      <c r="BM192" s="21" t="s">
        <v>646</v>
      </c>
    </row>
    <row r="193" spans="2:65" s="10" customFormat="1" ht="16.5" customHeight="1">
      <c r="B193" s="150"/>
      <c r="C193" s="151"/>
      <c r="D193" s="151"/>
      <c r="E193" s="152" t="s">
        <v>5</v>
      </c>
      <c r="F193" s="237" t="s">
        <v>647</v>
      </c>
      <c r="G193" s="238"/>
      <c r="H193" s="238"/>
      <c r="I193" s="238"/>
      <c r="J193" s="151"/>
      <c r="K193" s="153">
        <v>60.78</v>
      </c>
      <c r="L193" s="151"/>
      <c r="M193" s="151"/>
      <c r="N193" s="151"/>
      <c r="O193" s="151"/>
      <c r="P193" s="151"/>
      <c r="Q193" s="151"/>
      <c r="R193" s="154"/>
      <c r="T193" s="155"/>
      <c r="U193" s="151"/>
      <c r="V193" s="151"/>
      <c r="W193" s="151"/>
      <c r="X193" s="151"/>
      <c r="Y193" s="151"/>
      <c r="Z193" s="151"/>
      <c r="AA193" s="156"/>
      <c r="AT193" s="157" t="s">
        <v>143</v>
      </c>
      <c r="AU193" s="157" t="s">
        <v>95</v>
      </c>
      <c r="AV193" s="10" t="s">
        <v>95</v>
      </c>
      <c r="AW193" s="10" t="s">
        <v>30</v>
      </c>
      <c r="AX193" s="10" t="s">
        <v>79</v>
      </c>
      <c r="AY193" s="157" t="s">
        <v>126</v>
      </c>
    </row>
    <row r="194" spans="2:65" s="1" customFormat="1" ht="25.5" customHeight="1">
      <c r="B194" s="123"/>
      <c r="C194" s="143" t="s">
        <v>320</v>
      </c>
      <c r="D194" s="143" t="s">
        <v>127</v>
      </c>
      <c r="E194" s="144" t="s">
        <v>648</v>
      </c>
      <c r="F194" s="223" t="s">
        <v>649</v>
      </c>
      <c r="G194" s="223"/>
      <c r="H194" s="223"/>
      <c r="I194" s="223"/>
      <c r="J194" s="145" t="s">
        <v>246</v>
      </c>
      <c r="K194" s="146">
        <v>30.39</v>
      </c>
      <c r="L194" s="224">
        <v>0</v>
      </c>
      <c r="M194" s="224"/>
      <c r="N194" s="225">
        <f>ROUND(L194*K194,2)</f>
        <v>0</v>
      </c>
      <c r="O194" s="225"/>
      <c r="P194" s="225"/>
      <c r="Q194" s="225"/>
      <c r="R194" s="124"/>
      <c r="T194" s="147" t="s">
        <v>5</v>
      </c>
      <c r="U194" s="46" t="s">
        <v>36</v>
      </c>
      <c r="V194" s="38"/>
      <c r="W194" s="148">
        <f>V194*K194</f>
        <v>0</v>
      </c>
      <c r="X194" s="148">
        <v>0</v>
      </c>
      <c r="Y194" s="148">
        <f>X194*K194</f>
        <v>0</v>
      </c>
      <c r="Z194" s="148">
        <v>0</v>
      </c>
      <c r="AA194" s="149">
        <f>Z194*K194</f>
        <v>0</v>
      </c>
      <c r="AR194" s="21" t="s">
        <v>131</v>
      </c>
      <c r="AT194" s="21" t="s">
        <v>127</v>
      </c>
      <c r="AU194" s="21" t="s">
        <v>95</v>
      </c>
      <c r="AY194" s="21" t="s">
        <v>126</v>
      </c>
      <c r="BE194" s="105">
        <f>IF(U194="základní",N194,0)</f>
        <v>0</v>
      </c>
      <c r="BF194" s="105">
        <f>IF(U194="snížená",N194,0)</f>
        <v>0</v>
      </c>
      <c r="BG194" s="105">
        <f>IF(U194="zákl. přenesená",N194,0)</f>
        <v>0</v>
      </c>
      <c r="BH194" s="105">
        <f>IF(U194="sníž. přenesená",N194,0)</f>
        <v>0</v>
      </c>
      <c r="BI194" s="105">
        <f>IF(U194="nulová",N194,0)</f>
        <v>0</v>
      </c>
      <c r="BJ194" s="21" t="s">
        <v>79</v>
      </c>
      <c r="BK194" s="105">
        <f>ROUND(L194*K194,2)</f>
        <v>0</v>
      </c>
      <c r="BL194" s="21" t="s">
        <v>131</v>
      </c>
      <c r="BM194" s="21" t="s">
        <v>650</v>
      </c>
    </row>
    <row r="195" spans="2:65" s="1" customFormat="1" ht="38.25" customHeight="1">
      <c r="B195" s="123"/>
      <c r="C195" s="143" t="s">
        <v>331</v>
      </c>
      <c r="D195" s="143" t="s">
        <v>127</v>
      </c>
      <c r="E195" s="144" t="s">
        <v>651</v>
      </c>
      <c r="F195" s="223" t="s">
        <v>652</v>
      </c>
      <c r="G195" s="223"/>
      <c r="H195" s="223"/>
      <c r="I195" s="223"/>
      <c r="J195" s="145" t="s">
        <v>246</v>
      </c>
      <c r="K195" s="146">
        <v>30.39</v>
      </c>
      <c r="L195" s="224">
        <v>0</v>
      </c>
      <c r="M195" s="224"/>
      <c r="N195" s="225">
        <f>ROUND(L195*K195,2)</f>
        <v>0</v>
      </c>
      <c r="O195" s="225"/>
      <c r="P195" s="225"/>
      <c r="Q195" s="225"/>
      <c r="R195" s="124"/>
      <c r="T195" s="147" t="s">
        <v>5</v>
      </c>
      <c r="U195" s="46" t="s">
        <v>36</v>
      </c>
      <c r="V195" s="38"/>
      <c r="W195" s="148">
        <f>V195*K195</f>
        <v>0</v>
      </c>
      <c r="X195" s="148">
        <v>0</v>
      </c>
      <c r="Y195" s="148">
        <f>X195*K195</f>
        <v>0</v>
      </c>
      <c r="Z195" s="148">
        <v>0</v>
      </c>
      <c r="AA195" s="149">
        <f>Z195*K195</f>
        <v>0</v>
      </c>
      <c r="AR195" s="21" t="s">
        <v>131</v>
      </c>
      <c r="AT195" s="21" t="s">
        <v>127</v>
      </c>
      <c r="AU195" s="21" t="s">
        <v>95</v>
      </c>
      <c r="AY195" s="21" t="s">
        <v>126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21" t="s">
        <v>79</v>
      </c>
      <c r="BK195" s="105">
        <f>ROUND(L195*K195,2)</f>
        <v>0</v>
      </c>
      <c r="BL195" s="21" t="s">
        <v>131</v>
      </c>
      <c r="BM195" s="21" t="s">
        <v>653</v>
      </c>
    </row>
    <row r="196" spans="2:65" s="1" customFormat="1" ht="25.5" customHeight="1">
      <c r="B196" s="123"/>
      <c r="C196" s="143" t="s">
        <v>336</v>
      </c>
      <c r="D196" s="143" t="s">
        <v>127</v>
      </c>
      <c r="E196" s="144" t="s">
        <v>654</v>
      </c>
      <c r="F196" s="223" t="s">
        <v>655</v>
      </c>
      <c r="G196" s="223"/>
      <c r="H196" s="223"/>
      <c r="I196" s="223"/>
      <c r="J196" s="145" t="s">
        <v>246</v>
      </c>
      <c r="K196" s="146">
        <v>30.39</v>
      </c>
      <c r="L196" s="224">
        <v>0</v>
      </c>
      <c r="M196" s="224"/>
      <c r="N196" s="225">
        <f>ROUND(L196*K196,2)</f>
        <v>0</v>
      </c>
      <c r="O196" s="225"/>
      <c r="P196" s="225"/>
      <c r="Q196" s="225"/>
      <c r="R196" s="124"/>
      <c r="T196" s="147" t="s">
        <v>5</v>
      </c>
      <c r="U196" s="46" t="s">
        <v>36</v>
      </c>
      <c r="V196" s="38"/>
      <c r="W196" s="148">
        <f>V196*K196</f>
        <v>0</v>
      </c>
      <c r="X196" s="148">
        <v>0</v>
      </c>
      <c r="Y196" s="148">
        <f>X196*K196</f>
        <v>0</v>
      </c>
      <c r="Z196" s="148">
        <v>0</v>
      </c>
      <c r="AA196" s="149">
        <f>Z196*K196</f>
        <v>0</v>
      </c>
      <c r="AR196" s="21" t="s">
        <v>131</v>
      </c>
      <c r="AT196" s="21" t="s">
        <v>127</v>
      </c>
      <c r="AU196" s="21" t="s">
        <v>95</v>
      </c>
      <c r="AY196" s="21" t="s">
        <v>126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21" t="s">
        <v>79</v>
      </c>
      <c r="BK196" s="105">
        <f>ROUND(L196*K196,2)</f>
        <v>0</v>
      </c>
      <c r="BL196" s="21" t="s">
        <v>131</v>
      </c>
      <c r="BM196" s="21" t="s">
        <v>656</v>
      </c>
    </row>
    <row r="197" spans="2:65" s="1" customFormat="1" ht="38.25" customHeight="1">
      <c r="B197" s="123"/>
      <c r="C197" s="143" t="s">
        <v>341</v>
      </c>
      <c r="D197" s="143" t="s">
        <v>127</v>
      </c>
      <c r="E197" s="144" t="s">
        <v>657</v>
      </c>
      <c r="F197" s="223" t="s">
        <v>658</v>
      </c>
      <c r="G197" s="223"/>
      <c r="H197" s="223"/>
      <c r="I197" s="223"/>
      <c r="J197" s="145" t="s">
        <v>246</v>
      </c>
      <c r="K197" s="146">
        <v>30.39</v>
      </c>
      <c r="L197" s="224">
        <v>0</v>
      </c>
      <c r="M197" s="224"/>
      <c r="N197" s="225">
        <f>ROUND(L197*K197,2)</f>
        <v>0</v>
      </c>
      <c r="O197" s="225"/>
      <c r="P197" s="225"/>
      <c r="Q197" s="225"/>
      <c r="R197" s="124"/>
      <c r="T197" s="147" t="s">
        <v>5</v>
      </c>
      <c r="U197" s="46" t="s">
        <v>36</v>
      </c>
      <c r="V197" s="38"/>
      <c r="W197" s="148">
        <f>V197*K197</f>
        <v>0</v>
      </c>
      <c r="X197" s="148">
        <v>0</v>
      </c>
      <c r="Y197" s="148">
        <f>X197*K197</f>
        <v>0</v>
      </c>
      <c r="Z197" s="148">
        <v>0</v>
      </c>
      <c r="AA197" s="149">
        <f>Z197*K197</f>
        <v>0</v>
      </c>
      <c r="AR197" s="21" t="s">
        <v>131</v>
      </c>
      <c r="AT197" s="21" t="s">
        <v>127</v>
      </c>
      <c r="AU197" s="21" t="s">
        <v>95</v>
      </c>
      <c r="AY197" s="21" t="s">
        <v>126</v>
      </c>
      <c r="BE197" s="105">
        <f>IF(U197="základní",N197,0)</f>
        <v>0</v>
      </c>
      <c r="BF197" s="105">
        <f>IF(U197="snížená",N197,0)</f>
        <v>0</v>
      </c>
      <c r="BG197" s="105">
        <f>IF(U197="zákl. přenesená",N197,0)</f>
        <v>0</v>
      </c>
      <c r="BH197" s="105">
        <f>IF(U197="sníž. přenesená",N197,0)</f>
        <v>0</v>
      </c>
      <c r="BI197" s="105">
        <f>IF(U197="nulová",N197,0)</f>
        <v>0</v>
      </c>
      <c r="BJ197" s="21" t="s">
        <v>79</v>
      </c>
      <c r="BK197" s="105">
        <f>ROUND(L197*K197,2)</f>
        <v>0</v>
      </c>
      <c r="BL197" s="21" t="s">
        <v>131</v>
      </c>
      <c r="BM197" s="21" t="s">
        <v>659</v>
      </c>
    </row>
    <row r="198" spans="2:65" s="9" customFormat="1" ht="29.85" customHeight="1">
      <c r="B198" s="132"/>
      <c r="C198" s="133"/>
      <c r="D198" s="142" t="s">
        <v>109</v>
      </c>
      <c r="E198" s="142"/>
      <c r="F198" s="142"/>
      <c r="G198" s="142"/>
      <c r="H198" s="142"/>
      <c r="I198" s="142"/>
      <c r="J198" s="142"/>
      <c r="K198" s="142"/>
      <c r="L198" s="142"/>
      <c r="M198" s="142"/>
      <c r="N198" s="232">
        <f>BK198</f>
        <v>0</v>
      </c>
      <c r="O198" s="233"/>
      <c r="P198" s="233"/>
      <c r="Q198" s="233"/>
      <c r="R198" s="135"/>
      <c r="T198" s="136"/>
      <c r="U198" s="133"/>
      <c r="V198" s="133"/>
      <c r="W198" s="137">
        <f>SUM(W199:W251)</f>
        <v>0</v>
      </c>
      <c r="X198" s="133"/>
      <c r="Y198" s="137">
        <f>SUM(Y199:Y251)</f>
        <v>7.2716371999999998</v>
      </c>
      <c r="Z198" s="133"/>
      <c r="AA198" s="138">
        <f>SUM(AA199:AA251)</f>
        <v>0</v>
      </c>
      <c r="AR198" s="139" t="s">
        <v>79</v>
      </c>
      <c r="AT198" s="140" t="s">
        <v>70</v>
      </c>
      <c r="AU198" s="140" t="s">
        <v>79</v>
      </c>
      <c r="AY198" s="139" t="s">
        <v>126</v>
      </c>
      <c r="BK198" s="141">
        <f>SUM(BK199:BK251)</f>
        <v>0</v>
      </c>
    </row>
    <row r="199" spans="2:65" s="1" customFormat="1" ht="38.25" customHeight="1">
      <c r="B199" s="123"/>
      <c r="C199" s="143" t="s">
        <v>353</v>
      </c>
      <c r="D199" s="143" t="s">
        <v>127</v>
      </c>
      <c r="E199" s="144" t="s">
        <v>660</v>
      </c>
      <c r="F199" s="223" t="s">
        <v>661</v>
      </c>
      <c r="G199" s="223"/>
      <c r="H199" s="223"/>
      <c r="I199" s="223"/>
      <c r="J199" s="145" t="s">
        <v>419</v>
      </c>
      <c r="K199" s="146">
        <v>1</v>
      </c>
      <c r="L199" s="224">
        <v>0</v>
      </c>
      <c r="M199" s="224"/>
      <c r="N199" s="225">
        <f t="shared" ref="N199:N230" si="10">ROUND(L199*K199,2)</f>
        <v>0</v>
      </c>
      <c r="O199" s="225"/>
      <c r="P199" s="225"/>
      <c r="Q199" s="225"/>
      <c r="R199" s="124"/>
      <c r="T199" s="147" t="s">
        <v>5</v>
      </c>
      <c r="U199" s="46" t="s">
        <v>36</v>
      </c>
      <c r="V199" s="38"/>
      <c r="W199" s="148">
        <f t="shared" ref="W199:W230" si="11">V199*K199</f>
        <v>0</v>
      </c>
      <c r="X199" s="148">
        <v>0</v>
      </c>
      <c r="Y199" s="148">
        <f t="shared" ref="Y199:Y230" si="12">X199*K199</f>
        <v>0</v>
      </c>
      <c r="Z199" s="148">
        <v>0</v>
      </c>
      <c r="AA199" s="149">
        <f t="shared" ref="AA199:AA230" si="13">Z199*K199</f>
        <v>0</v>
      </c>
      <c r="AR199" s="21" t="s">
        <v>131</v>
      </c>
      <c r="AT199" s="21" t="s">
        <v>127</v>
      </c>
      <c r="AU199" s="21" t="s">
        <v>95</v>
      </c>
      <c r="AY199" s="21" t="s">
        <v>126</v>
      </c>
      <c r="BE199" s="105">
        <f t="shared" ref="BE199:BE230" si="14">IF(U199="základní",N199,0)</f>
        <v>0</v>
      </c>
      <c r="BF199" s="105">
        <f t="shared" ref="BF199:BF230" si="15">IF(U199="snížená",N199,0)</f>
        <v>0</v>
      </c>
      <c r="BG199" s="105">
        <f t="shared" ref="BG199:BG230" si="16">IF(U199="zákl. přenesená",N199,0)</f>
        <v>0</v>
      </c>
      <c r="BH199" s="105">
        <f t="shared" ref="BH199:BH230" si="17">IF(U199="sníž. přenesená",N199,0)</f>
        <v>0</v>
      </c>
      <c r="BI199" s="105">
        <f t="shared" ref="BI199:BI230" si="18">IF(U199="nulová",N199,0)</f>
        <v>0</v>
      </c>
      <c r="BJ199" s="21" t="s">
        <v>79</v>
      </c>
      <c r="BK199" s="105">
        <f t="shared" ref="BK199:BK230" si="19">ROUND(L199*K199,2)</f>
        <v>0</v>
      </c>
      <c r="BL199" s="21" t="s">
        <v>131</v>
      </c>
      <c r="BM199" s="21" t="s">
        <v>662</v>
      </c>
    </row>
    <row r="200" spans="2:65" s="1" customFormat="1" ht="38.25" customHeight="1">
      <c r="B200" s="123"/>
      <c r="C200" s="143" t="s">
        <v>371</v>
      </c>
      <c r="D200" s="143" t="s">
        <v>127</v>
      </c>
      <c r="E200" s="144" t="s">
        <v>663</v>
      </c>
      <c r="F200" s="223" t="s">
        <v>664</v>
      </c>
      <c r="G200" s="223"/>
      <c r="H200" s="223"/>
      <c r="I200" s="223"/>
      <c r="J200" s="145" t="s">
        <v>419</v>
      </c>
      <c r="K200" s="146">
        <v>2</v>
      </c>
      <c r="L200" s="224">
        <v>0</v>
      </c>
      <c r="M200" s="224"/>
      <c r="N200" s="225">
        <f t="shared" si="10"/>
        <v>0</v>
      </c>
      <c r="O200" s="225"/>
      <c r="P200" s="225"/>
      <c r="Q200" s="225"/>
      <c r="R200" s="124"/>
      <c r="T200" s="147" t="s">
        <v>5</v>
      </c>
      <c r="U200" s="46" t="s">
        <v>36</v>
      </c>
      <c r="V200" s="38"/>
      <c r="W200" s="148">
        <f t="shared" si="11"/>
        <v>0</v>
      </c>
      <c r="X200" s="148">
        <v>0</v>
      </c>
      <c r="Y200" s="148">
        <f t="shared" si="12"/>
        <v>0</v>
      </c>
      <c r="Z200" s="148">
        <v>0</v>
      </c>
      <c r="AA200" s="149">
        <f t="shared" si="13"/>
        <v>0</v>
      </c>
      <c r="AR200" s="21" t="s">
        <v>131</v>
      </c>
      <c r="AT200" s="21" t="s">
        <v>127</v>
      </c>
      <c r="AU200" s="21" t="s">
        <v>95</v>
      </c>
      <c r="AY200" s="21" t="s">
        <v>126</v>
      </c>
      <c r="BE200" s="105">
        <f t="shared" si="14"/>
        <v>0</v>
      </c>
      <c r="BF200" s="105">
        <f t="shared" si="15"/>
        <v>0</v>
      </c>
      <c r="BG200" s="105">
        <f t="shared" si="16"/>
        <v>0</v>
      </c>
      <c r="BH200" s="105">
        <f t="shared" si="17"/>
        <v>0</v>
      </c>
      <c r="BI200" s="105">
        <f t="shared" si="18"/>
        <v>0</v>
      </c>
      <c r="BJ200" s="21" t="s">
        <v>79</v>
      </c>
      <c r="BK200" s="105">
        <f t="shared" si="19"/>
        <v>0</v>
      </c>
      <c r="BL200" s="21" t="s">
        <v>131</v>
      </c>
      <c r="BM200" s="21" t="s">
        <v>665</v>
      </c>
    </row>
    <row r="201" spans="2:65" s="1" customFormat="1" ht="38.25" customHeight="1">
      <c r="B201" s="123"/>
      <c r="C201" s="143" t="s">
        <v>379</v>
      </c>
      <c r="D201" s="143" t="s">
        <v>127</v>
      </c>
      <c r="E201" s="144" t="s">
        <v>666</v>
      </c>
      <c r="F201" s="223" t="s">
        <v>667</v>
      </c>
      <c r="G201" s="223"/>
      <c r="H201" s="223"/>
      <c r="I201" s="223"/>
      <c r="J201" s="145" t="s">
        <v>419</v>
      </c>
      <c r="K201" s="146">
        <v>1</v>
      </c>
      <c r="L201" s="224">
        <v>0</v>
      </c>
      <c r="M201" s="224"/>
      <c r="N201" s="225">
        <f t="shared" si="10"/>
        <v>0</v>
      </c>
      <c r="O201" s="225"/>
      <c r="P201" s="225"/>
      <c r="Q201" s="225"/>
      <c r="R201" s="124"/>
      <c r="T201" s="147" t="s">
        <v>5</v>
      </c>
      <c r="U201" s="46" t="s">
        <v>36</v>
      </c>
      <c r="V201" s="38"/>
      <c r="W201" s="148">
        <f t="shared" si="11"/>
        <v>0</v>
      </c>
      <c r="X201" s="148">
        <v>0</v>
      </c>
      <c r="Y201" s="148">
        <f t="shared" si="12"/>
        <v>0</v>
      </c>
      <c r="Z201" s="148">
        <v>0</v>
      </c>
      <c r="AA201" s="149">
        <f t="shared" si="13"/>
        <v>0</v>
      </c>
      <c r="AR201" s="21" t="s">
        <v>131</v>
      </c>
      <c r="AT201" s="21" t="s">
        <v>127</v>
      </c>
      <c r="AU201" s="21" t="s">
        <v>95</v>
      </c>
      <c r="AY201" s="21" t="s">
        <v>126</v>
      </c>
      <c r="BE201" s="105">
        <f t="shared" si="14"/>
        <v>0</v>
      </c>
      <c r="BF201" s="105">
        <f t="shared" si="15"/>
        <v>0</v>
      </c>
      <c r="BG201" s="105">
        <f t="shared" si="16"/>
        <v>0</v>
      </c>
      <c r="BH201" s="105">
        <f t="shared" si="17"/>
        <v>0</v>
      </c>
      <c r="BI201" s="105">
        <f t="shared" si="18"/>
        <v>0</v>
      </c>
      <c r="BJ201" s="21" t="s">
        <v>79</v>
      </c>
      <c r="BK201" s="105">
        <f t="shared" si="19"/>
        <v>0</v>
      </c>
      <c r="BL201" s="21" t="s">
        <v>131</v>
      </c>
      <c r="BM201" s="21" t="s">
        <v>668</v>
      </c>
    </row>
    <row r="202" spans="2:65" s="1" customFormat="1" ht="25.5" customHeight="1">
      <c r="B202" s="123"/>
      <c r="C202" s="173" t="s">
        <v>384</v>
      </c>
      <c r="D202" s="173" t="s">
        <v>313</v>
      </c>
      <c r="E202" s="174" t="s">
        <v>669</v>
      </c>
      <c r="F202" s="234" t="s">
        <v>670</v>
      </c>
      <c r="G202" s="234"/>
      <c r="H202" s="234"/>
      <c r="I202" s="234"/>
      <c r="J202" s="175" t="s">
        <v>419</v>
      </c>
      <c r="K202" s="176">
        <v>1</v>
      </c>
      <c r="L202" s="235">
        <v>0</v>
      </c>
      <c r="M202" s="235"/>
      <c r="N202" s="236">
        <f t="shared" si="10"/>
        <v>0</v>
      </c>
      <c r="O202" s="225"/>
      <c r="P202" s="225"/>
      <c r="Q202" s="225"/>
      <c r="R202" s="124"/>
      <c r="T202" s="147" t="s">
        <v>5</v>
      </c>
      <c r="U202" s="46" t="s">
        <v>36</v>
      </c>
      <c r="V202" s="38"/>
      <c r="W202" s="148">
        <f t="shared" si="11"/>
        <v>0</v>
      </c>
      <c r="X202" s="148">
        <v>1.4999999999999999E-2</v>
      </c>
      <c r="Y202" s="148">
        <f t="shared" si="12"/>
        <v>1.4999999999999999E-2</v>
      </c>
      <c r="Z202" s="148">
        <v>0</v>
      </c>
      <c r="AA202" s="149">
        <f t="shared" si="13"/>
        <v>0</v>
      </c>
      <c r="AR202" s="21" t="s">
        <v>178</v>
      </c>
      <c r="AT202" s="21" t="s">
        <v>313</v>
      </c>
      <c r="AU202" s="21" t="s">
        <v>95</v>
      </c>
      <c r="AY202" s="21" t="s">
        <v>126</v>
      </c>
      <c r="BE202" s="105">
        <f t="shared" si="14"/>
        <v>0</v>
      </c>
      <c r="BF202" s="105">
        <f t="shared" si="15"/>
        <v>0</v>
      </c>
      <c r="BG202" s="105">
        <f t="shared" si="16"/>
        <v>0</v>
      </c>
      <c r="BH202" s="105">
        <f t="shared" si="17"/>
        <v>0</v>
      </c>
      <c r="BI202" s="105">
        <f t="shared" si="18"/>
        <v>0</v>
      </c>
      <c r="BJ202" s="21" t="s">
        <v>79</v>
      </c>
      <c r="BK202" s="105">
        <f t="shared" si="19"/>
        <v>0</v>
      </c>
      <c r="BL202" s="21" t="s">
        <v>131</v>
      </c>
      <c r="BM202" s="21" t="s">
        <v>671</v>
      </c>
    </row>
    <row r="203" spans="2:65" s="1" customFormat="1" ht="38.25" customHeight="1">
      <c r="B203" s="123"/>
      <c r="C203" s="143" t="s">
        <v>388</v>
      </c>
      <c r="D203" s="143" t="s">
        <v>127</v>
      </c>
      <c r="E203" s="144" t="s">
        <v>672</v>
      </c>
      <c r="F203" s="223" t="s">
        <v>673</v>
      </c>
      <c r="G203" s="223"/>
      <c r="H203" s="223"/>
      <c r="I203" s="223"/>
      <c r="J203" s="145" t="s">
        <v>419</v>
      </c>
      <c r="K203" s="146">
        <v>2</v>
      </c>
      <c r="L203" s="224">
        <v>0</v>
      </c>
      <c r="M203" s="224"/>
      <c r="N203" s="225">
        <f t="shared" si="10"/>
        <v>0</v>
      </c>
      <c r="O203" s="225"/>
      <c r="P203" s="225"/>
      <c r="Q203" s="225"/>
      <c r="R203" s="124"/>
      <c r="T203" s="147" t="s">
        <v>5</v>
      </c>
      <c r="U203" s="46" t="s">
        <v>36</v>
      </c>
      <c r="V203" s="38"/>
      <c r="W203" s="148">
        <f t="shared" si="11"/>
        <v>0</v>
      </c>
      <c r="X203" s="148">
        <v>0</v>
      </c>
      <c r="Y203" s="148">
        <f t="shared" si="12"/>
        <v>0</v>
      </c>
      <c r="Z203" s="148">
        <v>0</v>
      </c>
      <c r="AA203" s="149">
        <f t="shared" si="13"/>
        <v>0</v>
      </c>
      <c r="AR203" s="21" t="s">
        <v>131</v>
      </c>
      <c r="AT203" s="21" t="s">
        <v>127</v>
      </c>
      <c r="AU203" s="21" t="s">
        <v>95</v>
      </c>
      <c r="AY203" s="21" t="s">
        <v>126</v>
      </c>
      <c r="BE203" s="105">
        <f t="shared" si="14"/>
        <v>0</v>
      </c>
      <c r="BF203" s="105">
        <f t="shared" si="15"/>
        <v>0</v>
      </c>
      <c r="BG203" s="105">
        <f t="shared" si="16"/>
        <v>0</v>
      </c>
      <c r="BH203" s="105">
        <f t="shared" si="17"/>
        <v>0</v>
      </c>
      <c r="BI203" s="105">
        <f t="shared" si="18"/>
        <v>0</v>
      </c>
      <c r="BJ203" s="21" t="s">
        <v>79</v>
      </c>
      <c r="BK203" s="105">
        <f t="shared" si="19"/>
        <v>0</v>
      </c>
      <c r="BL203" s="21" t="s">
        <v>131</v>
      </c>
      <c r="BM203" s="21" t="s">
        <v>674</v>
      </c>
    </row>
    <row r="204" spans="2:65" s="1" customFormat="1" ht="25.5" customHeight="1">
      <c r="B204" s="123"/>
      <c r="C204" s="173" t="s">
        <v>392</v>
      </c>
      <c r="D204" s="173" t="s">
        <v>313</v>
      </c>
      <c r="E204" s="174" t="s">
        <v>675</v>
      </c>
      <c r="F204" s="234" t="s">
        <v>676</v>
      </c>
      <c r="G204" s="234"/>
      <c r="H204" s="234"/>
      <c r="I204" s="234"/>
      <c r="J204" s="175" t="s">
        <v>419</v>
      </c>
      <c r="K204" s="176">
        <v>2</v>
      </c>
      <c r="L204" s="235">
        <v>0</v>
      </c>
      <c r="M204" s="235"/>
      <c r="N204" s="236">
        <f t="shared" si="10"/>
        <v>0</v>
      </c>
      <c r="O204" s="225"/>
      <c r="P204" s="225"/>
      <c r="Q204" s="225"/>
      <c r="R204" s="124"/>
      <c r="T204" s="147" t="s">
        <v>5</v>
      </c>
      <c r="U204" s="46" t="s">
        <v>36</v>
      </c>
      <c r="V204" s="38"/>
      <c r="W204" s="148">
        <f t="shared" si="11"/>
        <v>0</v>
      </c>
      <c r="X204" s="148">
        <v>1.4999999999999999E-2</v>
      </c>
      <c r="Y204" s="148">
        <f t="shared" si="12"/>
        <v>0.03</v>
      </c>
      <c r="Z204" s="148">
        <v>0</v>
      </c>
      <c r="AA204" s="149">
        <f t="shared" si="13"/>
        <v>0</v>
      </c>
      <c r="AR204" s="21" t="s">
        <v>178</v>
      </c>
      <c r="AT204" s="21" t="s">
        <v>313</v>
      </c>
      <c r="AU204" s="21" t="s">
        <v>95</v>
      </c>
      <c r="AY204" s="21" t="s">
        <v>126</v>
      </c>
      <c r="BE204" s="105">
        <f t="shared" si="14"/>
        <v>0</v>
      </c>
      <c r="BF204" s="105">
        <f t="shared" si="15"/>
        <v>0</v>
      </c>
      <c r="BG204" s="105">
        <f t="shared" si="16"/>
        <v>0</v>
      </c>
      <c r="BH204" s="105">
        <f t="shared" si="17"/>
        <v>0</v>
      </c>
      <c r="BI204" s="105">
        <f t="shared" si="18"/>
        <v>0</v>
      </c>
      <c r="BJ204" s="21" t="s">
        <v>79</v>
      </c>
      <c r="BK204" s="105">
        <f t="shared" si="19"/>
        <v>0</v>
      </c>
      <c r="BL204" s="21" t="s">
        <v>131</v>
      </c>
      <c r="BM204" s="21" t="s">
        <v>677</v>
      </c>
    </row>
    <row r="205" spans="2:65" s="1" customFormat="1" ht="25.5" customHeight="1">
      <c r="B205" s="123"/>
      <c r="C205" s="143" t="s">
        <v>396</v>
      </c>
      <c r="D205" s="143" t="s">
        <v>127</v>
      </c>
      <c r="E205" s="144" t="s">
        <v>678</v>
      </c>
      <c r="F205" s="223" t="s">
        <v>679</v>
      </c>
      <c r="G205" s="223"/>
      <c r="H205" s="223"/>
      <c r="I205" s="223"/>
      <c r="J205" s="145" t="s">
        <v>419</v>
      </c>
      <c r="K205" s="146">
        <v>4</v>
      </c>
      <c r="L205" s="224">
        <v>0</v>
      </c>
      <c r="M205" s="224"/>
      <c r="N205" s="225">
        <f t="shared" si="10"/>
        <v>0</v>
      </c>
      <c r="O205" s="225"/>
      <c r="P205" s="225"/>
      <c r="Q205" s="225"/>
      <c r="R205" s="124"/>
      <c r="T205" s="147" t="s">
        <v>5</v>
      </c>
      <c r="U205" s="46" t="s">
        <v>36</v>
      </c>
      <c r="V205" s="38"/>
      <c r="W205" s="148">
        <f t="shared" si="11"/>
        <v>0</v>
      </c>
      <c r="X205" s="148">
        <v>1.67E-3</v>
      </c>
      <c r="Y205" s="148">
        <f t="shared" si="12"/>
        <v>6.6800000000000002E-3</v>
      </c>
      <c r="Z205" s="148">
        <v>0</v>
      </c>
      <c r="AA205" s="149">
        <f t="shared" si="13"/>
        <v>0</v>
      </c>
      <c r="AR205" s="21" t="s">
        <v>131</v>
      </c>
      <c r="AT205" s="21" t="s">
        <v>127</v>
      </c>
      <c r="AU205" s="21" t="s">
        <v>95</v>
      </c>
      <c r="AY205" s="21" t="s">
        <v>126</v>
      </c>
      <c r="BE205" s="105">
        <f t="shared" si="14"/>
        <v>0</v>
      </c>
      <c r="BF205" s="105">
        <f t="shared" si="15"/>
        <v>0</v>
      </c>
      <c r="BG205" s="105">
        <f t="shared" si="16"/>
        <v>0</v>
      </c>
      <c r="BH205" s="105">
        <f t="shared" si="17"/>
        <v>0</v>
      </c>
      <c r="BI205" s="105">
        <f t="shared" si="18"/>
        <v>0</v>
      </c>
      <c r="BJ205" s="21" t="s">
        <v>79</v>
      </c>
      <c r="BK205" s="105">
        <f t="shared" si="19"/>
        <v>0</v>
      </c>
      <c r="BL205" s="21" t="s">
        <v>131</v>
      </c>
      <c r="BM205" s="21" t="s">
        <v>680</v>
      </c>
    </row>
    <row r="206" spans="2:65" s="1" customFormat="1" ht="25.5" customHeight="1">
      <c r="B206" s="123"/>
      <c r="C206" s="173" t="s">
        <v>400</v>
      </c>
      <c r="D206" s="173" t="s">
        <v>313</v>
      </c>
      <c r="E206" s="174" t="s">
        <v>681</v>
      </c>
      <c r="F206" s="234" t="s">
        <v>682</v>
      </c>
      <c r="G206" s="234"/>
      <c r="H206" s="234"/>
      <c r="I206" s="234"/>
      <c r="J206" s="175" t="s">
        <v>419</v>
      </c>
      <c r="K206" s="176">
        <v>4</v>
      </c>
      <c r="L206" s="235">
        <v>0</v>
      </c>
      <c r="M206" s="235"/>
      <c r="N206" s="236">
        <f t="shared" si="10"/>
        <v>0</v>
      </c>
      <c r="O206" s="225"/>
      <c r="P206" s="225"/>
      <c r="Q206" s="225"/>
      <c r="R206" s="124"/>
      <c r="T206" s="147" t="s">
        <v>5</v>
      </c>
      <c r="U206" s="46" t="s">
        <v>36</v>
      </c>
      <c r="V206" s="38"/>
      <c r="W206" s="148">
        <f t="shared" si="11"/>
        <v>0</v>
      </c>
      <c r="X206" s="148">
        <v>1.2200000000000001E-2</v>
      </c>
      <c r="Y206" s="148">
        <f t="shared" si="12"/>
        <v>4.8800000000000003E-2</v>
      </c>
      <c r="Z206" s="148">
        <v>0</v>
      </c>
      <c r="AA206" s="149">
        <f t="shared" si="13"/>
        <v>0</v>
      </c>
      <c r="AR206" s="21" t="s">
        <v>178</v>
      </c>
      <c r="AT206" s="21" t="s">
        <v>313</v>
      </c>
      <c r="AU206" s="21" t="s">
        <v>95</v>
      </c>
      <c r="AY206" s="21" t="s">
        <v>126</v>
      </c>
      <c r="BE206" s="105">
        <f t="shared" si="14"/>
        <v>0</v>
      </c>
      <c r="BF206" s="105">
        <f t="shared" si="15"/>
        <v>0</v>
      </c>
      <c r="BG206" s="105">
        <f t="shared" si="16"/>
        <v>0</v>
      </c>
      <c r="BH206" s="105">
        <f t="shared" si="17"/>
        <v>0</v>
      </c>
      <c r="BI206" s="105">
        <f t="shared" si="18"/>
        <v>0</v>
      </c>
      <c r="BJ206" s="21" t="s">
        <v>79</v>
      </c>
      <c r="BK206" s="105">
        <f t="shared" si="19"/>
        <v>0</v>
      </c>
      <c r="BL206" s="21" t="s">
        <v>131</v>
      </c>
      <c r="BM206" s="21" t="s">
        <v>683</v>
      </c>
    </row>
    <row r="207" spans="2:65" s="1" customFormat="1" ht="25.5" customHeight="1">
      <c r="B207" s="123"/>
      <c r="C207" s="143" t="s">
        <v>404</v>
      </c>
      <c r="D207" s="143" t="s">
        <v>127</v>
      </c>
      <c r="E207" s="144" t="s">
        <v>684</v>
      </c>
      <c r="F207" s="223" t="s">
        <v>685</v>
      </c>
      <c r="G207" s="223"/>
      <c r="H207" s="223"/>
      <c r="I207" s="223"/>
      <c r="J207" s="145" t="s">
        <v>419</v>
      </c>
      <c r="K207" s="146">
        <v>3</v>
      </c>
      <c r="L207" s="224">
        <v>0</v>
      </c>
      <c r="M207" s="224"/>
      <c r="N207" s="225">
        <f t="shared" si="10"/>
        <v>0</v>
      </c>
      <c r="O207" s="225"/>
      <c r="P207" s="225"/>
      <c r="Q207" s="225"/>
      <c r="R207" s="124"/>
      <c r="T207" s="147" t="s">
        <v>5</v>
      </c>
      <c r="U207" s="46" t="s">
        <v>36</v>
      </c>
      <c r="V207" s="38"/>
      <c r="W207" s="148">
        <f t="shared" si="11"/>
        <v>0</v>
      </c>
      <c r="X207" s="148">
        <v>1.67E-3</v>
      </c>
      <c r="Y207" s="148">
        <f t="shared" si="12"/>
        <v>5.0100000000000006E-3</v>
      </c>
      <c r="Z207" s="148">
        <v>0</v>
      </c>
      <c r="AA207" s="149">
        <f t="shared" si="13"/>
        <v>0</v>
      </c>
      <c r="AR207" s="21" t="s">
        <v>131</v>
      </c>
      <c r="AT207" s="21" t="s">
        <v>127</v>
      </c>
      <c r="AU207" s="21" t="s">
        <v>95</v>
      </c>
      <c r="AY207" s="21" t="s">
        <v>126</v>
      </c>
      <c r="BE207" s="105">
        <f t="shared" si="14"/>
        <v>0</v>
      </c>
      <c r="BF207" s="105">
        <f t="shared" si="15"/>
        <v>0</v>
      </c>
      <c r="BG207" s="105">
        <f t="shared" si="16"/>
        <v>0</v>
      </c>
      <c r="BH207" s="105">
        <f t="shared" si="17"/>
        <v>0</v>
      </c>
      <c r="BI207" s="105">
        <f t="shared" si="18"/>
        <v>0</v>
      </c>
      <c r="BJ207" s="21" t="s">
        <v>79</v>
      </c>
      <c r="BK207" s="105">
        <f t="shared" si="19"/>
        <v>0</v>
      </c>
      <c r="BL207" s="21" t="s">
        <v>131</v>
      </c>
      <c r="BM207" s="21" t="s">
        <v>686</v>
      </c>
    </row>
    <row r="208" spans="2:65" s="1" customFormat="1" ht="16.5" customHeight="1">
      <c r="B208" s="123"/>
      <c r="C208" s="173" t="s">
        <v>408</v>
      </c>
      <c r="D208" s="173" t="s">
        <v>313</v>
      </c>
      <c r="E208" s="174" t="s">
        <v>687</v>
      </c>
      <c r="F208" s="234" t="s">
        <v>688</v>
      </c>
      <c r="G208" s="234"/>
      <c r="H208" s="234"/>
      <c r="I208" s="234"/>
      <c r="J208" s="175" t="s">
        <v>419</v>
      </c>
      <c r="K208" s="176">
        <v>3</v>
      </c>
      <c r="L208" s="235">
        <v>0</v>
      </c>
      <c r="M208" s="235"/>
      <c r="N208" s="236">
        <f t="shared" si="10"/>
        <v>0</v>
      </c>
      <c r="O208" s="225"/>
      <c r="P208" s="225"/>
      <c r="Q208" s="225"/>
      <c r="R208" s="124"/>
      <c r="T208" s="147" t="s">
        <v>5</v>
      </c>
      <c r="U208" s="46" t="s">
        <v>36</v>
      </c>
      <c r="V208" s="38"/>
      <c r="W208" s="148">
        <f t="shared" si="11"/>
        <v>0</v>
      </c>
      <c r="X208" s="148">
        <v>1.6400000000000001E-2</v>
      </c>
      <c r="Y208" s="148">
        <f t="shared" si="12"/>
        <v>4.9200000000000008E-2</v>
      </c>
      <c r="Z208" s="148">
        <v>0</v>
      </c>
      <c r="AA208" s="149">
        <f t="shared" si="13"/>
        <v>0</v>
      </c>
      <c r="AR208" s="21" t="s">
        <v>178</v>
      </c>
      <c r="AT208" s="21" t="s">
        <v>313</v>
      </c>
      <c r="AU208" s="21" t="s">
        <v>95</v>
      </c>
      <c r="AY208" s="21" t="s">
        <v>126</v>
      </c>
      <c r="BE208" s="105">
        <f t="shared" si="14"/>
        <v>0</v>
      </c>
      <c r="BF208" s="105">
        <f t="shared" si="15"/>
        <v>0</v>
      </c>
      <c r="BG208" s="105">
        <f t="shared" si="16"/>
        <v>0</v>
      </c>
      <c r="BH208" s="105">
        <f t="shared" si="17"/>
        <v>0</v>
      </c>
      <c r="BI208" s="105">
        <f t="shared" si="18"/>
        <v>0</v>
      </c>
      <c r="BJ208" s="21" t="s">
        <v>79</v>
      </c>
      <c r="BK208" s="105">
        <f t="shared" si="19"/>
        <v>0</v>
      </c>
      <c r="BL208" s="21" t="s">
        <v>131</v>
      </c>
      <c r="BM208" s="21" t="s">
        <v>689</v>
      </c>
    </row>
    <row r="209" spans="2:65" s="1" customFormat="1" ht="25.5" customHeight="1">
      <c r="B209" s="123"/>
      <c r="C209" s="143" t="s">
        <v>412</v>
      </c>
      <c r="D209" s="143" t="s">
        <v>127</v>
      </c>
      <c r="E209" s="144" t="s">
        <v>690</v>
      </c>
      <c r="F209" s="223" t="s">
        <v>691</v>
      </c>
      <c r="G209" s="223"/>
      <c r="H209" s="223"/>
      <c r="I209" s="223"/>
      <c r="J209" s="145" t="s">
        <v>419</v>
      </c>
      <c r="K209" s="146">
        <v>1</v>
      </c>
      <c r="L209" s="224">
        <v>0</v>
      </c>
      <c r="M209" s="224"/>
      <c r="N209" s="225">
        <f t="shared" si="10"/>
        <v>0</v>
      </c>
      <c r="O209" s="225"/>
      <c r="P209" s="225"/>
      <c r="Q209" s="225"/>
      <c r="R209" s="124"/>
      <c r="T209" s="147" t="s">
        <v>5</v>
      </c>
      <c r="U209" s="46" t="s">
        <v>36</v>
      </c>
      <c r="V209" s="38"/>
      <c r="W209" s="148">
        <f t="shared" si="11"/>
        <v>0</v>
      </c>
      <c r="X209" s="148">
        <v>3.0100000000000001E-3</v>
      </c>
      <c r="Y209" s="148">
        <f t="shared" si="12"/>
        <v>3.0100000000000001E-3</v>
      </c>
      <c r="Z209" s="148">
        <v>0</v>
      </c>
      <c r="AA209" s="149">
        <f t="shared" si="13"/>
        <v>0</v>
      </c>
      <c r="AR209" s="21" t="s">
        <v>131</v>
      </c>
      <c r="AT209" s="21" t="s">
        <v>127</v>
      </c>
      <c r="AU209" s="21" t="s">
        <v>95</v>
      </c>
      <c r="AY209" s="21" t="s">
        <v>126</v>
      </c>
      <c r="BE209" s="105">
        <f t="shared" si="14"/>
        <v>0</v>
      </c>
      <c r="BF209" s="105">
        <f t="shared" si="15"/>
        <v>0</v>
      </c>
      <c r="BG209" s="105">
        <f t="shared" si="16"/>
        <v>0</v>
      </c>
      <c r="BH209" s="105">
        <f t="shared" si="17"/>
        <v>0</v>
      </c>
      <c r="BI209" s="105">
        <f t="shared" si="18"/>
        <v>0</v>
      </c>
      <c r="BJ209" s="21" t="s">
        <v>79</v>
      </c>
      <c r="BK209" s="105">
        <f t="shared" si="19"/>
        <v>0</v>
      </c>
      <c r="BL209" s="21" t="s">
        <v>131</v>
      </c>
      <c r="BM209" s="21" t="s">
        <v>692</v>
      </c>
    </row>
    <row r="210" spans="2:65" s="1" customFormat="1" ht="16.5" customHeight="1">
      <c r="B210" s="123"/>
      <c r="C210" s="173" t="s">
        <v>416</v>
      </c>
      <c r="D210" s="173" t="s">
        <v>313</v>
      </c>
      <c r="E210" s="174" t="s">
        <v>693</v>
      </c>
      <c r="F210" s="234" t="s">
        <v>694</v>
      </c>
      <c r="G210" s="234"/>
      <c r="H210" s="234"/>
      <c r="I210" s="234"/>
      <c r="J210" s="175" t="s">
        <v>419</v>
      </c>
      <c r="K210" s="176">
        <v>1</v>
      </c>
      <c r="L210" s="235">
        <v>0</v>
      </c>
      <c r="M210" s="235"/>
      <c r="N210" s="236">
        <f t="shared" si="10"/>
        <v>0</v>
      </c>
      <c r="O210" s="225"/>
      <c r="P210" s="225"/>
      <c r="Q210" s="225"/>
      <c r="R210" s="124"/>
      <c r="T210" s="147" t="s">
        <v>5</v>
      </c>
      <c r="U210" s="46" t="s">
        <v>36</v>
      </c>
      <c r="V210" s="38"/>
      <c r="W210" s="148">
        <f t="shared" si="11"/>
        <v>0</v>
      </c>
      <c r="X210" s="148">
        <v>1.6400000000000001E-2</v>
      </c>
      <c r="Y210" s="148">
        <f t="shared" si="12"/>
        <v>1.6400000000000001E-2</v>
      </c>
      <c r="Z210" s="148">
        <v>0</v>
      </c>
      <c r="AA210" s="149">
        <f t="shared" si="13"/>
        <v>0</v>
      </c>
      <c r="AR210" s="21" t="s">
        <v>178</v>
      </c>
      <c r="AT210" s="21" t="s">
        <v>313</v>
      </c>
      <c r="AU210" s="21" t="s">
        <v>95</v>
      </c>
      <c r="AY210" s="21" t="s">
        <v>126</v>
      </c>
      <c r="BE210" s="105">
        <f t="shared" si="14"/>
        <v>0</v>
      </c>
      <c r="BF210" s="105">
        <f t="shared" si="15"/>
        <v>0</v>
      </c>
      <c r="BG210" s="105">
        <f t="shared" si="16"/>
        <v>0</v>
      </c>
      <c r="BH210" s="105">
        <f t="shared" si="17"/>
        <v>0</v>
      </c>
      <c r="BI210" s="105">
        <f t="shared" si="18"/>
        <v>0</v>
      </c>
      <c r="BJ210" s="21" t="s">
        <v>79</v>
      </c>
      <c r="BK210" s="105">
        <f t="shared" si="19"/>
        <v>0</v>
      </c>
      <c r="BL210" s="21" t="s">
        <v>131</v>
      </c>
      <c r="BM210" s="21" t="s">
        <v>695</v>
      </c>
    </row>
    <row r="211" spans="2:65" s="1" customFormat="1" ht="25.5" customHeight="1">
      <c r="B211" s="123"/>
      <c r="C211" s="143" t="s">
        <v>421</v>
      </c>
      <c r="D211" s="143" t="s">
        <v>127</v>
      </c>
      <c r="E211" s="144" t="s">
        <v>696</v>
      </c>
      <c r="F211" s="223" t="s">
        <v>697</v>
      </c>
      <c r="G211" s="223"/>
      <c r="H211" s="223"/>
      <c r="I211" s="223"/>
      <c r="J211" s="145" t="s">
        <v>419</v>
      </c>
      <c r="K211" s="146">
        <v>4</v>
      </c>
      <c r="L211" s="224">
        <v>0</v>
      </c>
      <c r="M211" s="224"/>
      <c r="N211" s="225">
        <f t="shared" si="10"/>
        <v>0</v>
      </c>
      <c r="O211" s="225"/>
      <c r="P211" s="225"/>
      <c r="Q211" s="225"/>
      <c r="R211" s="124"/>
      <c r="T211" s="147" t="s">
        <v>5</v>
      </c>
      <c r="U211" s="46" t="s">
        <v>36</v>
      </c>
      <c r="V211" s="38"/>
      <c r="W211" s="148">
        <f t="shared" si="11"/>
        <v>0</v>
      </c>
      <c r="X211" s="148">
        <v>1.7099999999999999E-3</v>
      </c>
      <c r="Y211" s="148">
        <f t="shared" si="12"/>
        <v>6.8399999999999997E-3</v>
      </c>
      <c r="Z211" s="148">
        <v>0</v>
      </c>
      <c r="AA211" s="149">
        <f t="shared" si="13"/>
        <v>0</v>
      </c>
      <c r="AR211" s="21" t="s">
        <v>131</v>
      </c>
      <c r="AT211" s="21" t="s">
        <v>127</v>
      </c>
      <c r="AU211" s="21" t="s">
        <v>95</v>
      </c>
      <c r="AY211" s="21" t="s">
        <v>126</v>
      </c>
      <c r="BE211" s="105">
        <f t="shared" si="14"/>
        <v>0</v>
      </c>
      <c r="BF211" s="105">
        <f t="shared" si="15"/>
        <v>0</v>
      </c>
      <c r="BG211" s="105">
        <f t="shared" si="16"/>
        <v>0</v>
      </c>
      <c r="BH211" s="105">
        <f t="shared" si="17"/>
        <v>0</v>
      </c>
      <c r="BI211" s="105">
        <f t="shared" si="18"/>
        <v>0</v>
      </c>
      <c r="BJ211" s="21" t="s">
        <v>79</v>
      </c>
      <c r="BK211" s="105">
        <f t="shared" si="19"/>
        <v>0</v>
      </c>
      <c r="BL211" s="21" t="s">
        <v>131</v>
      </c>
      <c r="BM211" s="21" t="s">
        <v>698</v>
      </c>
    </row>
    <row r="212" spans="2:65" s="1" customFormat="1" ht="38.25" customHeight="1">
      <c r="B212" s="123"/>
      <c r="C212" s="173" t="s">
        <v>425</v>
      </c>
      <c r="D212" s="173" t="s">
        <v>313</v>
      </c>
      <c r="E212" s="174" t="s">
        <v>699</v>
      </c>
      <c r="F212" s="234" t="s">
        <v>700</v>
      </c>
      <c r="G212" s="234"/>
      <c r="H212" s="234"/>
      <c r="I212" s="234"/>
      <c r="J212" s="175" t="s">
        <v>419</v>
      </c>
      <c r="K212" s="176">
        <v>2</v>
      </c>
      <c r="L212" s="235">
        <v>0</v>
      </c>
      <c r="M212" s="235"/>
      <c r="N212" s="236">
        <f t="shared" si="10"/>
        <v>0</v>
      </c>
      <c r="O212" s="225"/>
      <c r="P212" s="225"/>
      <c r="Q212" s="225"/>
      <c r="R212" s="124"/>
      <c r="T212" s="147" t="s">
        <v>5</v>
      </c>
      <c r="U212" s="46" t="s">
        <v>36</v>
      </c>
      <c r="V212" s="38"/>
      <c r="W212" s="148">
        <f t="shared" si="11"/>
        <v>0</v>
      </c>
      <c r="X212" s="148">
        <v>1.9699999999999999E-2</v>
      </c>
      <c r="Y212" s="148">
        <f t="shared" si="12"/>
        <v>3.9399999999999998E-2</v>
      </c>
      <c r="Z212" s="148">
        <v>0</v>
      </c>
      <c r="AA212" s="149">
        <f t="shared" si="13"/>
        <v>0</v>
      </c>
      <c r="AR212" s="21" t="s">
        <v>178</v>
      </c>
      <c r="AT212" s="21" t="s">
        <v>313</v>
      </c>
      <c r="AU212" s="21" t="s">
        <v>95</v>
      </c>
      <c r="AY212" s="21" t="s">
        <v>126</v>
      </c>
      <c r="BE212" s="105">
        <f t="shared" si="14"/>
        <v>0</v>
      </c>
      <c r="BF212" s="105">
        <f t="shared" si="15"/>
        <v>0</v>
      </c>
      <c r="BG212" s="105">
        <f t="shared" si="16"/>
        <v>0</v>
      </c>
      <c r="BH212" s="105">
        <f t="shared" si="17"/>
        <v>0</v>
      </c>
      <c r="BI212" s="105">
        <f t="shared" si="18"/>
        <v>0</v>
      </c>
      <c r="BJ212" s="21" t="s">
        <v>79</v>
      </c>
      <c r="BK212" s="105">
        <f t="shared" si="19"/>
        <v>0</v>
      </c>
      <c r="BL212" s="21" t="s">
        <v>131</v>
      </c>
      <c r="BM212" s="21" t="s">
        <v>701</v>
      </c>
    </row>
    <row r="213" spans="2:65" s="1" customFormat="1" ht="38.25" customHeight="1">
      <c r="B213" s="123"/>
      <c r="C213" s="173" t="s">
        <v>430</v>
      </c>
      <c r="D213" s="173" t="s">
        <v>313</v>
      </c>
      <c r="E213" s="174" t="s">
        <v>702</v>
      </c>
      <c r="F213" s="234" t="s">
        <v>703</v>
      </c>
      <c r="G213" s="234"/>
      <c r="H213" s="234"/>
      <c r="I213" s="234"/>
      <c r="J213" s="175" t="s">
        <v>419</v>
      </c>
      <c r="K213" s="176">
        <v>2</v>
      </c>
      <c r="L213" s="235">
        <v>0</v>
      </c>
      <c r="M213" s="235"/>
      <c r="N213" s="236">
        <f t="shared" si="10"/>
        <v>0</v>
      </c>
      <c r="O213" s="225"/>
      <c r="P213" s="225"/>
      <c r="Q213" s="225"/>
      <c r="R213" s="124"/>
      <c r="T213" s="147" t="s">
        <v>5</v>
      </c>
      <c r="U213" s="46" t="s">
        <v>36</v>
      </c>
      <c r="V213" s="38"/>
      <c r="W213" s="148">
        <f t="shared" si="11"/>
        <v>0</v>
      </c>
      <c r="X213" s="148">
        <v>1.78E-2</v>
      </c>
      <c r="Y213" s="148">
        <f t="shared" si="12"/>
        <v>3.56E-2</v>
      </c>
      <c r="Z213" s="148">
        <v>0</v>
      </c>
      <c r="AA213" s="149">
        <f t="shared" si="13"/>
        <v>0</v>
      </c>
      <c r="AR213" s="21" t="s">
        <v>178</v>
      </c>
      <c r="AT213" s="21" t="s">
        <v>313</v>
      </c>
      <c r="AU213" s="21" t="s">
        <v>95</v>
      </c>
      <c r="AY213" s="21" t="s">
        <v>126</v>
      </c>
      <c r="BE213" s="105">
        <f t="shared" si="14"/>
        <v>0</v>
      </c>
      <c r="BF213" s="105">
        <f t="shared" si="15"/>
        <v>0</v>
      </c>
      <c r="BG213" s="105">
        <f t="shared" si="16"/>
        <v>0</v>
      </c>
      <c r="BH213" s="105">
        <f t="shared" si="17"/>
        <v>0</v>
      </c>
      <c r="BI213" s="105">
        <f t="shared" si="18"/>
        <v>0</v>
      </c>
      <c r="BJ213" s="21" t="s">
        <v>79</v>
      </c>
      <c r="BK213" s="105">
        <f t="shared" si="19"/>
        <v>0</v>
      </c>
      <c r="BL213" s="21" t="s">
        <v>131</v>
      </c>
      <c r="BM213" s="21" t="s">
        <v>704</v>
      </c>
    </row>
    <row r="214" spans="2:65" s="1" customFormat="1" ht="25.5" customHeight="1">
      <c r="B214" s="123"/>
      <c r="C214" s="143" t="s">
        <v>434</v>
      </c>
      <c r="D214" s="143" t="s">
        <v>127</v>
      </c>
      <c r="E214" s="144" t="s">
        <v>705</v>
      </c>
      <c r="F214" s="223" t="s">
        <v>706</v>
      </c>
      <c r="G214" s="223"/>
      <c r="H214" s="223"/>
      <c r="I214" s="223"/>
      <c r="J214" s="145" t="s">
        <v>419</v>
      </c>
      <c r="K214" s="146">
        <v>1</v>
      </c>
      <c r="L214" s="224">
        <v>0</v>
      </c>
      <c r="M214" s="224"/>
      <c r="N214" s="225">
        <f t="shared" si="10"/>
        <v>0</v>
      </c>
      <c r="O214" s="225"/>
      <c r="P214" s="225"/>
      <c r="Q214" s="225"/>
      <c r="R214" s="124"/>
      <c r="T214" s="147" t="s">
        <v>5</v>
      </c>
      <c r="U214" s="46" t="s">
        <v>36</v>
      </c>
      <c r="V214" s="38"/>
      <c r="W214" s="148">
        <f t="shared" si="11"/>
        <v>0</v>
      </c>
      <c r="X214" s="148">
        <v>4.4999999999999997E-3</v>
      </c>
      <c r="Y214" s="148">
        <f t="shared" si="12"/>
        <v>4.4999999999999997E-3</v>
      </c>
      <c r="Z214" s="148">
        <v>0</v>
      </c>
      <c r="AA214" s="149">
        <f t="shared" si="13"/>
        <v>0</v>
      </c>
      <c r="AR214" s="21" t="s">
        <v>131</v>
      </c>
      <c r="AT214" s="21" t="s">
        <v>127</v>
      </c>
      <c r="AU214" s="21" t="s">
        <v>95</v>
      </c>
      <c r="AY214" s="21" t="s">
        <v>126</v>
      </c>
      <c r="BE214" s="105">
        <f t="shared" si="14"/>
        <v>0</v>
      </c>
      <c r="BF214" s="105">
        <f t="shared" si="15"/>
        <v>0</v>
      </c>
      <c r="BG214" s="105">
        <f t="shared" si="16"/>
        <v>0</v>
      </c>
      <c r="BH214" s="105">
        <f t="shared" si="17"/>
        <v>0</v>
      </c>
      <c r="BI214" s="105">
        <f t="shared" si="18"/>
        <v>0</v>
      </c>
      <c r="BJ214" s="21" t="s">
        <v>79</v>
      </c>
      <c r="BK214" s="105">
        <f t="shared" si="19"/>
        <v>0</v>
      </c>
      <c r="BL214" s="21" t="s">
        <v>131</v>
      </c>
      <c r="BM214" s="21" t="s">
        <v>707</v>
      </c>
    </row>
    <row r="215" spans="2:65" s="1" customFormat="1" ht="38.25" customHeight="1">
      <c r="B215" s="123"/>
      <c r="C215" s="173" t="s">
        <v>438</v>
      </c>
      <c r="D215" s="173" t="s">
        <v>313</v>
      </c>
      <c r="E215" s="174" t="s">
        <v>708</v>
      </c>
      <c r="F215" s="234" t="s">
        <v>709</v>
      </c>
      <c r="G215" s="234"/>
      <c r="H215" s="234"/>
      <c r="I215" s="234"/>
      <c r="J215" s="175" t="s">
        <v>419</v>
      </c>
      <c r="K215" s="176">
        <v>1</v>
      </c>
      <c r="L215" s="235">
        <v>0</v>
      </c>
      <c r="M215" s="235"/>
      <c r="N215" s="236">
        <f t="shared" si="10"/>
        <v>0</v>
      </c>
      <c r="O215" s="225"/>
      <c r="P215" s="225"/>
      <c r="Q215" s="225"/>
      <c r="R215" s="124"/>
      <c r="T215" s="147" t="s">
        <v>5</v>
      </c>
      <c r="U215" s="46" t="s">
        <v>36</v>
      </c>
      <c r="V215" s="38"/>
      <c r="W215" s="148">
        <f t="shared" si="11"/>
        <v>0</v>
      </c>
      <c r="X215" s="148">
        <v>0.05</v>
      </c>
      <c r="Y215" s="148">
        <f t="shared" si="12"/>
        <v>0.05</v>
      </c>
      <c r="Z215" s="148">
        <v>0</v>
      </c>
      <c r="AA215" s="149">
        <f t="shared" si="13"/>
        <v>0</v>
      </c>
      <c r="AR215" s="21" t="s">
        <v>178</v>
      </c>
      <c r="AT215" s="21" t="s">
        <v>313</v>
      </c>
      <c r="AU215" s="21" t="s">
        <v>95</v>
      </c>
      <c r="AY215" s="21" t="s">
        <v>126</v>
      </c>
      <c r="BE215" s="105">
        <f t="shared" si="14"/>
        <v>0</v>
      </c>
      <c r="BF215" s="105">
        <f t="shared" si="15"/>
        <v>0</v>
      </c>
      <c r="BG215" s="105">
        <f t="shared" si="16"/>
        <v>0</v>
      </c>
      <c r="BH215" s="105">
        <f t="shared" si="17"/>
        <v>0</v>
      </c>
      <c r="BI215" s="105">
        <f t="shared" si="18"/>
        <v>0</v>
      </c>
      <c r="BJ215" s="21" t="s">
        <v>79</v>
      </c>
      <c r="BK215" s="105">
        <f t="shared" si="19"/>
        <v>0</v>
      </c>
      <c r="BL215" s="21" t="s">
        <v>131</v>
      </c>
      <c r="BM215" s="21" t="s">
        <v>710</v>
      </c>
    </row>
    <row r="216" spans="2:65" s="1" customFormat="1" ht="38.25" customHeight="1">
      <c r="B216" s="123"/>
      <c r="C216" s="143" t="s">
        <v>442</v>
      </c>
      <c r="D216" s="143" t="s">
        <v>127</v>
      </c>
      <c r="E216" s="144" t="s">
        <v>711</v>
      </c>
      <c r="F216" s="223" t="s">
        <v>712</v>
      </c>
      <c r="G216" s="223"/>
      <c r="H216" s="223"/>
      <c r="I216" s="223"/>
      <c r="J216" s="145" t="s">
        <v>140</v>
      </c>
      <c r="K216" s="146">
        <v>252</v>
      </c>
      <c r="L216" s="224">
        <v>0</v>
      </c>
      <c r="M216" s="224"/>
      <c r="N216" s="225">
        <f t="shared" si="10"/>
        <v>0</v>
      </c>
      <c r="O216" s="225"/>
      <c r="P216" s="225"/>
      <c r="Q216" s="225"/>
      <c r="R216" s="124"/>
      <c r="T216" s="147" t="s">
        <v>5</v>
      </c>
      <c r="U216" s="46" t="s">
        <v>36</v>
      </c>
      <c r="V216" s="38"/>
      <c r="W216" s="148">
        <f t="shared" si="11"/>
        <v>0</v>
      </c>
      <c r="X216" s="148">
        <v>0</v>
      </c>
      <c r="Y216" s="148">
        <f t="shared" si="12"/>
        <v>0</v>
      </c>
      <c r="Z216" s="148">
        <v>0</v>
      </c>
      <c r="AA216" s="149">
        <f t="shared" si="13"/>
        <v>0</v>
      </c>
      <c r="AR216" s="21" t="s">
        <v>131</v>
      </c>
      <c r="AT216" s="21" t="s">
        <v>127</v>
      </c>
      <c r="AU216" s="21" t="s">
        <v>95</v>
      </c>
      <c r="AY216" s="21" t="s">
        <v>126</v>
      </c>
      <c r="BE216" s="105">
        <f t="shared" si="14"/>
        <v>0</v>
      </c>
      <c r="BF216" s="105">
        <f t="shared" si="15"/>
        <v>0</v>
      </c>
      <c r="BG216" s="105">
        <f t="shared" si="16"/>
        <v>0</v>
      </c>
      <c r="BH216" s="105">
        <f t="shared" si="17"/>
        <v>0</v>
      </c>
      <c r="BI216" s="105">
        <f t="shared" si="18"/>
        <v>0</v>
      </c>
      <c r="BJ216" s="21" t="s">
        <v>79</v>
      </c>
      <c r="BK216" s="105">
        <f t="shared" si="19"/>
        <v>0</v>
      </c>
      <c r="BL216" s="21" t="s">
        <v>131</v>
      </c>
      <c r="BM216" s="21" t="s">
        <v>713</v>
      </c>
    </row>
    <row r="217" spans="2:65" s="1" customFormat="1" ht="38.25" customHeight="1">
      <c r="B217" s="123"/>
      <c r="C217" s="173" t="s">
        <v>446</v>
      </c>
      <c r="D217" s="173" t="s">
        <v>313</v>
      </c>
      <c r="E217" s="174" t="s">
        <v>714</v>
      </c>
      <c r="F217" s="234" t="s">
        <v>715</v>
      </c>
      <c r="G217" s="234"/>
      <c r="H217" s="234"/>
      <c r="I217" s="234"/>
      <c r="J217" s="175" t="s">
        <v>140</v>
      </c>
      <c r="K217" s="176">
        <v>257.04000000000002</v>
      </c>
      <c r="L217" s="235">
        <v>0</v>
      </c>
      <c r="M217" s="235"/>
      <c r="N217" s="236">
        <f t="shared" si="10"/>
        <v>0</v>
      </c>
      <c r="O217" s="225"/>
      <c r="P217" s="225"/>
      <c r="Q217" s="225"/>
      <c r="R217" s="124"/>
      <c r="T217" s="147" t="s">
        <v>5</v>
      </c>
      <c r="U217" s="46" t="s">
        <v>36</v>
      </c>
      <c r="V217" s="38"/>
      <c r="W217" s="148">
        <f t="shared" si="11"/>
        <v>0</v>
      </c>
      <c r="X217" s="148">
        <v>3.1800000000000001E-3</v>
      </c>
      <c r="Y217" s="148">
        <f t="shared" si="12"/>
        <v>0.81738720000000009</v>
      </c>
      <c r="Z217" s="148">
        <v>0</v>
      </c>
      <c r="AA217" s="149">
        <f t="shared" si="13"/>
        <v>0</v>
      </c>
      <c r="AR217" s="21" t="s">
        <v>178</v>
      </c>
      <c r="AT217" s="21" t="s">
        <v>313</v>
      </c>
      <c r="AU217" s="21" t="s">
        <v>95</v>
      </c>
      <c r="AY217" s="21" t="s">
        <v>126</v>
      </c>
      <c r="BE217" s="105">
        <f t="shared" si="14"/>
        <v>0</v>
      </c>
      <c r="BF217" s="105">
        <f t="shared" si="15"/>
        <v>0</v>
      </c>
      <c r="BG217" s="105">
        <f t="shared" si="16"/>
        <v>0</v>
      </c>
      <c r="BH217" s="105">
        <f t="shared" si="17"/>
        <v>0</v>
      </c>
      <c r="BI217" s="105">
        <f t="shared" si="18"/>
        <v>0</v>
      </c>
      <c r="BJ217" s="21" t="s">
        <v>79</v>
      </c>
      <c r="BK217" s="105">
        <f t="shared" si="19"/>
        <v>0</v>
      </c>
      <c r="BL217" s="21" t="s">
        <v>131</v>
      </c>
      <c r="BM217" s="21" t="s">
        <v>716</v>
      </c>
    </row>
    <row r="218" spans="2:65" s="1" customFormat="1" ht="25.5" customHeight="1">
      <c r="B218" s="123"/>
      <c r="C218" s="143" t="s">
        <v>450</v>
      </c>
      <c r="D218" s="143" t="s">
        <v>127</v>
      </c>
      <c r="E218" s="144" t="s">
        <v>717</v>
      </c>
      <c r="F218" s="223" t="s">
        <v>718</v>
      </c>
      <c r="G218" s="223"/>
      <c r="H218" s="223"/>
      <c r="I218" s="223"/>
      <c r="J218" s="145" t="s">
        <v>419</v>
      </c>
      <c r="K218" s="146">
        <v>5</v>
      </c>
      <c r="L218" s="224">
        <v>0</v>
      </c>
      <c r="M218" s="224"/>
      <c r="N218" s="225">
        <f t="shared" si="10"/>
        <v>0</v>
      </c>
      <c r="O218" s="225"/>
      <c r="P218" s="225"/>
      <c r="Q218" s="225"/>
      <c r="R218" s="124"/>
      <c r="T218" s="147" t="s">
        <v>5</v>
      </c>
      <c r="U218" s="46" t="s">
        <v>36</v>
      </c>
      <c r="V218" s="38"/>
      <c r="W218" s="148">
        <f t="shared" si="11"/>
        <v>0</v>
      </c>
      <c r="X218" s="148">
        <v>0</v>
      </c>
      <c r="Y218" s="148">
        <f t="shared" si="12"/>
        <v>0</v>
      </c>
      <c r="Z218" s="148">
        <v>0</v>
      </c>
      <c r="AA218" s="149">
        <f t="shared" si="13"/>
        <v>0</v>
      </c>
      <c r="AR218" s="21" t="s">
        <v>131</v>
      </c>
      <c r="AT218" s="21" t="s">
        <v>127</v>
      </c>
      <c r="AU218" s="21" t="s">
        <v>95</v>
      </c>
      <c r="AY218" s="21" t="s">
        <v>126</v>
      </c>
      <c r="BE218" s="105">
        <f t="shared" si="14"/>
        <v>0</v>
      </c>
      <c r="BF218" s="105">
        <f t="shared" si="15"/>
        <v>0</v>
      </c>
      <c r="BG218" s="105">
        <f t="shared" si="16"/>
        <v>0</v>
      </c>
      <c r="BH218" s="105">
        <f t="shared" si="17"/>
        <v>0</v>
      </c>
      <c r="BI218" s="105">
        <f t="shared" si="18"/>
        <v>0</v>
      </c>
      <c r="BJ218" s="21" t="s">
        <v>79</v>
      </c>
      <c r="BK218" s="105">
        <f t="shared" si="19"/>
        <v>0</v>
      </c>
      <c r="BL218" s="21" t="s">
        <v>131</v>
      </c>
      <c r="BM218" s="21" t="s">
        <v>719</v>
      </c>
    </row>
    <row r="219" spans="2:65" s="1" customFormat="1" ht="16.5" customHeight="1">
      <c r="B219" s="123"/>
      <c r="C219" s="173" t="s">
        <v>454</v>
      </c>
      <c r="D219" s="173" t="s">
        <v>313</v>
      </c>
      <c r="E219" s="174" t="s">
        <v>720</v>
      </c>
      <c r="F219" s="234" t="s">
        <v>721</v>
      </c>
      <c r="G219" s="234"/>
      <c r="H219" s="234"/>
      <c r="I219" s="234"/>
      <c r="J219" s="175" t="s">
        <v>419</v>
      </c>
      <c r="K219" s="176">
        <v>3</v>
      </c>
      <c r="L219" s="235">
        <v>0</v>
      </c>
      <c r="M219" s="235"/>
      <c r="N219" s="236">
        <f t="shared" si="10"/>
        <v>0</v>
      </c>
      <c r="O219" s="225"/>
      <c r="P219" s="225"/>
      <c r="Q219" s="225"/>
      <c r="R219" s="124"/>
      <c r="T219" s="147" t="s">
        <v>5</v>
      </c>
      <c r="U219" s="46" t="s">
        <v>36</v>
      </c>
      <c r="V219" s="38"/>
      <c r="W219" s="148">
        <f t="shared" si="11"/>
        <v>0</v>
      </c>
      <c r="X219" s="148">
        <v>3.8999999999999999E-4</v>
      </c>
      <c r="Y219" s="148">
        <f t="shared" si="12"/>
        <v>1.17E-3</v>
      </c>
      <c r="Z219" s="148">
        <v>0</v>
      </c>
      <c r="AA219" s="149">
        <f t="shared" si="13"/>
        <v>0</v>
      </c>
      <c r="AR219" s="21" t="s">
        <v>178</v>
      </c>
      <c r="AT219" s="21" t="s">
        <v>313</v>
      </c>
      <c r="AU219" s="21" t="s">
        <v>95</v>
      </c>
      <c r="AY219" s="21" t="s">
        <v>126</v>
      </c>
      <c r="BE219" s="105">
        <f t="shared" si="14"/>
        <v>0</v>
      </c>
      <c r="BF219" s="105">
        <f t="shared" si="15"/>
        <v>0</v>
      </c>
      <c r="BG219" s="105">
        <f t="shared" si="16"/>
        <v>0</v>
      </c>
      <c r="BH219" s="105">
        <f t="shared" si="17"/>
        <v>0</v>
      </c>
      <c r="BI219" s="105">
        <f t="shared" si="18"/>
        <v>0</v>
      </c>
      <c r="BJ219" s="21" t="s">
        <v>79</v>
      </c>
      <c r="BK219" s="105">
        <f t="shared" si="19"/>
        <v>0</v>
      </c>
      <c r="BL219" s="21" t="s">
        <v>131</v>
      </c>
      <c r="BM219" s="21" t="s">
        <v>722</v>
      </c>
    </row>
    <row r="220" spans="2:65" s="1" customFormat="1" ht="25.5" customHeight="1">
      <c r="B220" s="123"/>
      <c r="C220" s="173" t="s">
        <v>458</v>
      </c>
      <c r="D220" s="173" t="s">
        <v>313</v>
      </c>
      <c r="E220" s="174" t="s">
        <v>723</v>
      </c>
      <c r="F220" s="234" t="s">
        <v>724</v>
      </c>
      <c r="G220" s="234"/>
      <c r="H220" s="234"/>
      <c r="I220" s="234"/>
      <c r="J220" s="175" t="s">
        <v>419</v>
      </c>
      <c r="K220" s="176">
        <v>1</v>
      </c>
      <c r="L220" s="235">
        <v>0</v>
      </c>
      <c r="M220" s="235"/>
      <c r="N220" s="236">
        <f t="shared" si="10"/>
        <v>0</v>
      </c>
      <c r="O220" s="225"/>
      <c r="P220" s="225"/>
      <c r="Q220" s="225"/>
      <c r="R220" s="124"/>
      <c r="T220" s="147" t="s">
        <v>5</v>
      </c>
      <c r="U220" s="46" t="s">
        <v>36</v>
      </c>
      <c r="V220" s="38"/>
      <c r="W220" s="148">
        <f t="shared" si="11"/>
        <v>0</v>
      </c>
      <c r="X220" s="148">
        <v>3.5999999999999999E-3</v>
      </c>
      <c r="Y220" s="148">
        <f t="shared" si="12"/>
        <v>3.5999999999999999E-3</v>
      </c>
      <c r="Z220" s="148">
        <v>0</v>
      </c>
      <c r="AA220" s="149">
        <f t="shared" si="13"/>
        <v>0</v>
      </c>
      <c r="AR220" s="21" t="s">
        <v>178</v>
      </c>
      <c r="AT220" s="21" t="s">
        <v>313</v>
      </c>
      <c r="AU220" s="21" t="s">
        <v>95</v>
      </c>
      <c r="AY220" s="21" t="s">
        <v>126</v>
      </c>
      <c r="BE220" s="105">
        <f t="shared" si="14"/>
        <v>0</v>
      </c>
      <c r="BF220" s="105">
        <f t="shared" si="15"/>
        <v>0</v>
      </c>
      <c r="BG220" s="105">
        <f t="shared" si="16"/>
        <v>0</v>
      </c>
      <c r="BH220" s="105">
        <f t="shared" si="17"/>
        <v>0</v>
      </c>
      <c r="BI220" s="105">
        <f t="shared" si="18"/>
        <v>0</v>
      </c>
      <c r="BJ220" s="21" t="s">
        <v>79</v>
      </c>
      <c r="BK220" s="105">
        <f t="shared" si="19"/>
        <v>0</v>
      </c>
      <c r="BL220" s="21" t="s">
        <v>131</v>
      </c>
      <c r="BM220" s="21" t="s">
        <v>725</v>
      </c>
    </row>
    <row r="221" spans="2:65" s="1" customFormat="1" ht="16.5" customHeight="1">
      <c r="B221" s="123"/>
      <c r="C221" s="173" t="s">
        <v>462</v>
      </c>
      <c r="D221" s="173" t="s">
        <v>313</v>
      </c>
      <c r="E221" s="174" t="s">
        <v>726</v>
      </c>
      <c r="F221" s="234" t="s">
        <v>727</v>
      </c>
      <c r="G221" s="234"/>
      <c r="H221" s="234"/>
      <c r="I221" s="234"/>
      <c r="J221" s="175" t="s">
        <v>728</v>
      </c>
      <c r="K221" s="176">
        <v>1</v>
      </c>
      <c r="L221" s="235">
        <v>0</v>
      </c>
      <c r="M221" s="235"/>
      <c r="N221" s="236">
        <f t="shared" si="10"/>
        <v>0</v>
      </c>
      <c r="O221" s="225"/>
      <c r="P221" s="225"/>
      <c r="Q221" s="225"/>
      <c r="R221" s="124"/>
      <c r="T221" s="147" t="s">
        <v>5</v>
      </c>
      <c r="U221" s="46" t="s">
        <v>36</v>
      </c>
      <c r="V221" s="38"/>
      <c r="W221" s="148">
        <f t="shared" si="11"/>
        <v>0</v>
      </c>
      <c r="X221" s="148">
        <v>4.8000000000000001E-4</v>
      </c>
      <c r="Y221" s="148">
        <f t="shared" si="12"/>
        <v>4.8000000000000001E-4</v>
      </c>
      <c r="Z221" s="148">
        <v>0</v>
      </c>
      <c r="AA221" s="149">
        <f t="shared" si="13"/>
        <v>0</v>
      </c>
      <c r="AR221" s="21" t="s">
        <v>178</v>
      </c>
      <c r="AT221" s="21" t="s">
        <v>313</v>
      </c>
      <c r="AU221" s="21" t="s">
        <v>95</v>
      </c>
      <c r="AY221" s="21" t="s">
        <v>126</v>
      </c>
      <c r="BE221" s="105">
        <f t="shared" si="14"/>
        <v>0</v>
      </c>
      <c r="BF221" s="105">
        <f t="shared" si="15"/>
        <v>0</v>
      </c>
      <c r="BG221" s="105">
        <f t="shared" si="16"/>
        <v>0</v>
      </c>
      <c r="BH221" s="105">
        <f t="shared" si="17"/>
        <v>0</v>
      </c>
      <c r="BI221" s="105">
        <f t="shared" si="18"/>
        <v>0</v>
      </c>
      <c r="BJ221" s="21" t="s">
        <v>79</v>
      </c>
      <c r="BK221" s="105">
        <f t="shared" si="19"/>
        <v>0</v>
      </c>
      <c r="BL221" s="21" t="s">
        <v>131</v>
      </c>
      <c r="BM221" s="21" t="s">
        <v>729</v>
      </c>
    </row>
    <row r="222" spans="2:65" s="1" customFormat="1" ht="25.5" customHeight="1">
      <c r="B222" s="123"/>
      <c r="C222" s="143" t="s">
        <v>466</v>
      </c>
      <c r="D222" s="143" t="s">
        <v>127</v>
      </c>
      <c r="E222" s="144" t="s">
        <v>730</v>
      </c>
      <c r="F222" s="223" t="s">
        <v>731</v>
      </c>
      <c r="G222" s="223"/>
      <c r="H222" s="223"/>
      <c r="I222" s="223"/>
      <c r="J222" s="145" t="s">
        <v>419</v>
      </c>
      <c r="K222" s="146">
        <v>64</v>
      </c>
      <c r="L222" s="224">
        <v>0</v>
      </c>
      <c r="M222" s="224"/>
      <c r="N222" s="225">
        <f t="shared" si="10"/>
        <v>0</v>
      </c>
      <c r="O222" s="225"/>
      <c r="P222" s="225"/>
      <c r="Q222" s="225"/>
      <c r="R222" s="124"/>
      <c r="T222" s="147" t="s">
        <v>5</v>
      </c>
      <c r="U222" s="46" t="s">
        <v>36</v>
      </c>
      <c r="V222" s="38"/>
      <c r="W222" s="148">
        <f t="shared" si="11"/>
        <v>0</v>
      </c>
      <c r="X222" s="148">
        <v>0</v>
      </c>
      <c r="Y222" s="148">
        <f t="shared" si="12"/>
        <v>0</v>
      </c>
      <c r="Z222" s="148">
        <v>0</v>
      </c>
      <c r="AA222" s="149">
        <f t="shared" si="13"/>
        <v>0</v>
      </c>
      <c r="AR222" s="21" t="s">
        <v>131</v>
      </c>
      <c r="AT222" s="21" t="s">
        <v>127</v>
      </c>
      <c r="AU222" s="21" t="s">
        <v>95</v>
      </c>
      <c r="AY222" s="21" t="s">
        <v>126</v>
      </c>
      <c r="BE222" s="105">
        <f t="shared" si="14"/>
        <v>0</v>
      </c>
      <c r="BF222" s="105">
        <f t="shared" si="15"/>
        <v>0</v>
      </c>
      <c r="BG222" s="105">
        <f t="shared" si="16"/>
        <v>0</v>
      </c>
      <c r="BH222" s="105">
        <f t="shared" si="17"/>
        <v>0</v>
      </c>
      <c r="BI222" s="105">
        <f t="shared" si="18"/>
        <v>0</v>
      </c>
      <c r="BJ222" s="21" t="s">
        <v>79</v>
      </c>
      <c r="BK222" s="105">
        <f t="shared" si="19"/>
        <v>0</v>
      </c>
      <c r="BL222" s="21" t="s">
        <v>131</v>
      </c>
      <c r="BM222" s="21" t="s">
        <v>732</v>
      </c>
    </row>
    <row r="223" spans="2:65" s="1" customFormat="1" ht="25.5" customHeight="1">
      <c r="B223" s="123"/>
      <c r="C223" s="173" t="s">
        <v>470</v>
      </c>
      <c r="D223" s="173" t="s">
        <v>313</v>
      </c>
      <c r="E223" s="174" t="s">
        <v>733</v>
      </c>
      <c r="F223" s="234" t="s">
        <v>734</v>
      </c>
      <c r="G223" s="234"/>
      <c r="H223" s="234"/>
      <c r="I223" s="234"/>
      <c r="J223" s="175" t="s">
        <v>419</v>
      </c>
      <c r="K223" s="176">
        <v>36</v>
      </c>
      <c r="L223" s="235">
        <v>0</v>
      </c>
      <c r="M223" s="235"/>
      <c r="N223" s="236">
        <f t="shared" si="10"/>
        <v>0</v>
      </c>
      <c r="O223" s="225"/>
      <c r="P223" s="225"/>
      <c r="Q223" s="225"/>
      <c r="R223" s="124"/>
      <c r="T223" s="147" t="s">
        <v>5</v>
      </c>
      <c r="U223" s="46" t="s">
        <v>36</v>
      </c>
      <c r="V223" s="38"/>
      <c r="W223" s="148">
        <f t="shared" si="11"/>
        <v>0</v>
      </c>
      <c r="X223" s="148">
        <v>7.2000000000000005E-4</v>
      </c>
      <c r="Y223" s="148">
        <f t="shared" si="12"/>
        <v>2.5920000000000002E-2</v>
      </c>
      <c r="Z223" s="148">
        <v>0</v>
      </c>
      <c r="AA223" s="149">
        <f t="shared" si="13"/>
        <v>0</v>
      </c>
      <c r="AR223" s="21" t="s">
        <v>178</v>
      </c>
      <c r="AT223" s="21" t="s">
        <v>313</v>
      </c>
      <c r="AU223" s="21" t="s">
        <v>95</v>
      </c>
      <c r="AY223" s="21" t="s">
        <v>126</v>
      </c>
      <c r="BE223" s="105">
        <f t="shared" si="14"/>
        <v>0</v>
      </c>
      <c r="BF223" s="105">
        <f t="shared" si="15"/>
        <v>0</v>
      </c>
      <c r="BG223" s="105">
        <f t="shared" si="16"/>
        <v>0</v>
      </c>
      <c r="BH223" s="105">
        <f t="shared" si="17"/>
        <v>0</v>
      </c>
      <c r="BI223" s="105">
        <f t="shared" si="18"/>
        <v>0</v>
      </c>
      <c r="BJ223" s="21" t="s">
        <v>79</v>
      </c>
      <c r="BK223" s="105">
        <f t="shared" si="19"/>
        <v>0</v>
      </c>
      <c r="BL223" s="21" t="s">
        <v>131</v>
      </c>
      <c r="BM223" s="21" t="s">
        <v>735</v>
      </c>
    </row>
    <row r="224" spans="2:65" s="1" customFormat="1" ht="25.5" customHeight="1">
      <c r="B224" s="123"/>
      <c r="C224" s="173" t="s">
        <v>474</v>
      </c>
      <c r="D224" s="173" t="s">
        <v>313</v>
      </c>
      <c r="E224" s="174" t="s">
        <v>736</v>
      </c>
      <c r="F224" s="234" t="s">
        <v>737</v>
      </c>
      <c r="G224" s="234"/>
      <c r="H224" s="234"/>
      <c r="I224" s="234"/>
      <c r="J224" s="175" t="s">
        <v>419</v>
      </c>
      <c r="K224" s="176">
        <v>14</v>
      </c>
      <c r="L224" s="235">
        <v>0</v>
      </c>
      <c r="M224" s="235"/>
      <c r="N224" s="236">
        <f t="shared" si="10"/>
        <v>0</v>
      </c>
      <c r="O224" s="225"/>
      <c r="P224" s="225"/>
      <c r="Q224" s="225"/>
      <c r="R224" s="124"/>
      <c r="T224" s="147" t="s">
        <v>5</v>
      </c>
      <c r="U224" s="46" t="s">
        <v>36</v>
      </c>
      <c r="V224" s="38"/>
      <c r="W224" s="148">
        <f t="shared" si="11"/>
        <v>0</v>
      </c>
      <c r="X224" s="148">
        <v>3.5999999999999999E-3</v>
      </c>
      <c r="Y224" s="148">
        <f t="shared" si="12"/>
        <v>5.04E-2</v>
      </c>
      <c r="Z224" s="148">
        <v>0</v>
      </c>
      <c r="AA224" s="149">
        <f t="shared" si="13"/>
        <v>0</v>
      </c>
      <c r="AR224" s="21" t="s">
        <v>178</v>
      </c>
      <c r="AT224" s="21" t="s">
        <v>313</v>
      </c>
      <c r="AU224" s="21" t="s">
        <v>95</v>
      </c>
      <c r="AY224" s="21" t="s">
        <v>126</v>
      </c>
      <c r="BE224" s="105">
        <f t="shared" si="14"/>
        <v>0</v>
      </c>
      <c r="BF224" s="105">
        <f t="shared" si="15"/>
        <v>0</v>
      </c>
      <c r="BG224" s="105">
        <f t="shared" si="16"/>
        <v>0</v>
      </c>
      <c r="BH224" s="105">
        <f t="shared" si="17"/>
        <v>0</v>
      </c>
      <c r="BI224" s="105">
        <f t="shared" si="18"/>
        <v>0</v>
      </c>
      <c r="BJ224" s="21" t="s">
        <v>79</v>
      </c>
      <c r="BK224" s="105">
        <f t="shared" si="19"/>
        <v>0</v>
      </c>
      <c r="BL224" s="21" t="s">
        <v>131</v>
      </c>
      <c r="BM224" s="21" t="s">
        <v>738</v>
      </c>
    </row>
    <row r="225" spans="2:65" s="1" customFormat="1" ht="16.5" customHeight="1">
      <c r="B225" s="123"/>
      <c r="C225" s="173" t="s">
        <v>478</v>
      </c>
      <c r="D225" s="173" t="s">
        <v>313</v>
      </c>
      <c r="E225" s="174" t="s">
        <v>739</v>
      </c>
      <c r="F225" s="234" t="s">
        <v>740</v>
      </c>
      <c r="G225" s="234"/>
      <c r="H225" s="234"/>
      <c r="I225" s="234"/>
      <c r="J225" s="175" t="s">
        <v>728</v>
      </c>
      <c r="K225" s="176">
        <v>14</v>
      </c>
      <c r="L225" s="235">
        <v>0</v>
      </c>
      <c r="M225" s="235"/>
      <c r="N225" s="236">
        <f t="shared" si="10"/>
        <v>0</v>
      </c>
      <c r="O225" s="225"/>
      <c r="P225" s="225"/>
      <c r="Q225" s="225"/>
      <c r="R225" s="124"/>
      <c r="T225" s="147" t="s">
        <v>5</v>
      </c>
      <c r="U225" s="46" t="s">
        <v>36</v>
      </c>
      <c r="V225" s="38"/>
      <c r="W225" s="148">
        <f t="shared" si="11"/>
        <v>0</v>
      </c>
      <c r="X225" s="148">
        <v>4.8000000000000001E-4</v>
      </c>
      <c r="Y225" s="148">
        <f t="shared" si="12"/>
        <v>6.7200000000000003E-3</v>
      </c>
      <c r="Z225" s="148">
        <v>0</v>
      </c>
      <c r="AA225" s="149">
        <f t="shared" si="13"/>
        <v>0</v>
      </c>
      <c r="AR225" s="21" t="s">
        <v>178</v>
      </c>
      <c r="AT225" s="21" t="s">
        <v>313</v>
      </c>
      <c r="AU225" s="21" t="s">
        <v>95</v>
      </c>
      <c r="AY225" s="21" t="s">
        <v>126</v>
      </c>
      <c r="BE225" s="105">
        <f t="shared" si="14"/>
        <v>0</v>
      </c>
      <c r="BF225" s="105">
        <f t="shared" si="15"/>
        <v>0</v>
      </c>
      <c r="BG225" s="105">
        <f t="shared" si="16"/>
        <v>0</v>
      </c>
      <c r="BH225" s="105">
        <f t="shared" si="17"/>
        <v>0</v>
      </c>
      <c r="BI225" s="105">
        <f t="shared" si="18"/>
        <v>0</v>
      </c>
      <c r="BJ225" s="21" t="s">
        <v>79</v>
      </c>
      <c r="BK225" s="105">
        <f t="shared" si="19"/>
        <v>0</v>
      </c>
      <c r="BL225" s="21" t="s">
        <v>131</v>
      </c>
      <c r="BM225" s="21" t="s">
        <v>741</v>
      </c>
    </row>
    <row r="226" spans="2:65" s="1" customFormat="1" ht="25.5" customHeight="1">
      <c r="B226" s="123"/>
      <c r="C226" s="143" t="s">
        <v>482</v>
      </c>
      <c r="D226" s="143" t="s">
        <v>127</v>
      </c>
      <c r="E226" s="144" t="s">
        <v>742</v>
      </c>
      <c r="F226" s="223" t="s">
        <v>743</v>
      </c>
      <c r="G226" s="223"/>
      <c r="H226" s="223"/>
      <c r="I226" s="223"/>
      <c r="J226" s="145" t="s">
        <v>419</v>
      </c>
      <c r="K226" s="146">
        <v>1</v>
      </c>
      <c r="L226" s="224">
        <v>0</v>
      </c>
      <c r="M226" s="224"/>
      <c r="N226" s="225">
        <f t="shared" si="10"/>
        <v>0</v>
      </c>
      <c r="O226" s="225"/>
      <c r="P226" s="225"/>
      <c r="Q226" s="225"/>
      <c r="R226" s="124"/>
      <c r="T226" s="147" t="s">
        <v>5</v>
      </c>
      <c r="U226" s="46" t="s">
        <v>36</v>
      </c>
      <c r="V226" s="38"/>
      <c r="W226" s="148">
        <f t="shared" si="11"/>
        <v>0</v>
      </c>
      <c r="X226" s="148">
        <v>0</v>
      </c>
      <c r="Y226" s="148">
        <f t="shared" si="12"/>
        <v>0</v>
      </c>
      <c r="Z226" s="148">
        <v>0</v>
      </c>
      <c r="AA226" s="149">
        <f t="shared" si="13"/>
        <v>0</v>
      </c>
      <c r="AR226" s="21" t="s">
        <v>131</v>
      </c>
      <c r="AT226" s="21" t="s">
        <v>127</v>
      </c>
      <c r="AU226" s="21" t="s">
        <v>95</v>
      </c>
      <c r="AY226" s="21" t="s">
        <v>126</v>
      </c>
      <c r="BE226" s="105">
        <f t="shared" si="14"/>
        <v>0</v>
      </c>
      <c r="BF226" s="105">
        <f t="shared" si="15"/>
        <v>0</v>
      </c>
      <c r="BG226" s="105">
        <f t="shared" si="16"/>
        <v>0</v>
      </c>
      <c r="BH226" s="105">
        <f t="shared" si="17"/>
        <v>0</v>
      </c>
      <c r="BI226" s="105">
        <f t="shared" si="18"/>
        <v>0</v>
      </c>
      <c r="BJ226" s="21" t="s">
        <v>79</v>
      </c>
      <c r="BK226" s="105">
        <f t="shared" si="19"/>
        <v>0</v>
      </c>
      <c r="BL226" s="21" t="s">
        <v>131</v>
      </c>
      <c r="BM226" s="21" t="s">
        <v>744</v>
      </c>
    </row>
    <row r="227" spans="2:65" s="1" customFormat="1" ht="16.5" customHeight="1">
      <c r="B227" s="123"/>
      <c r="C227" s="173" t="s">
        <v>486</v>
      </c>
      <c r="D227" s="173" t="s">
        <v>313</v>
      </c>
      <c r="E227" s="174" t="s">
        <v>745</v>
      </c>
      <c r="F227" s="234" t="s">
        <v>746</v>
      </c>
      <c r="G227" s="234"/>
      <c r="H227" s="234"/>
      <c r="I227" s="234"/>
      <c r="J227" s="175" t="s">
        <v>419</v>
      </c>
      <c r="K227" s="176">
        <v>1</v>
      </c>
      <c r="L227" s="235">
        <v>0</v>
      </c>
      <c r="M227" s="235"/>
      <c r="N227" s="236">
        <f t="shared" si="10"/>
        <v>0</v>
      </c>
      <c r="O227" s="225"/>
      <c r="P227" s="225"/>
      <c r="Q227" s="225"/>
      <c r="R227" s="124"/>
      <c r="T227" s="147" t="s">
        <v>5</v>
      </c>
      <c r="U227" s="46" t="s">
        <v>36</v>
      </c>
      <c r="V227" s="38"/>
      <c r="W227" s="148">
        <f t="shared" si="11"/>
        <v>0</v>
      </c>
      <c r="X227" s="148">
        <v>1.1900000000000001E-3</v>
      </c>
      <c r="Y227" s="148">
        <f t="shared" si="12"/>
        <v>1.1900000000000001E-3</v>
      </c>
      <c r="Z227" s="148">
        <v>0</v>
      </c>
      <c r="AA227" s="149">
        <f t="shared" si="13"/>
        <v>0</v>
      </c>
      <c r="AR227" s="21" t="s">
        <v>178</v>
      </c>
      <c r="AT227" s="21" t="s">
        <v>313</v>
      </c>
      <c r="AU227" s="21" t="s">
        <v>95</v>
      </c>
      <c r="AY227" s="21" t="s">
        <v>126</v>
      </c>
      <c r="BE227" s="105">
        <f t="shared" si="14"/>
        <v>0</v>
      </c>
      <c r="BF227" s="105">
        <f t="shared" si="15"/>
        <v>0</v>
      </c>
      <c r="BG227" s="105">
        <f t="shared" si="16"/>
        <v>0</v>
      </c>
      <c r="BH227" s="105">
        <f t="shared" si="17"/>
        <v>0</v>
      </c>
      <c r="BI227" s="105">
        <f t="shared" si="18"/>
        <v>0</v>
      </c>
      <c r="BJ227" s="21" t="s">
        <v>79</v>
      </c>
      <c r="BK227" s="105">
        <f t="shared" si="19"/>
        <v>0</v>
      </c>
      <c r="BL227" s="21" t="s">
        <v>131</v>
      </c>
      <c r="BM227" s="21" t="s">
        <v>747</v>
      </c>
    </row>
    <row r="228" spans="2:65" s="1" customFormat="1" ht="25.5" customHeight="1">
      <c r="B228" s="123"/>
      <c r="C228" s="143" t="s">
        <v>490</v>
      </c>
      <c r="D228" s="143" t="s">
        <v>127</v>
      </c>
      <c r="E228" s="144" t="s">
        <v>748</v>
      </c>
      <c r="F228" s="223" t="s">
        <v>749</v>
      </c>
      <c r="G228" s="223"/>
      <c r="H228" s="223"/>
      <c r="I228" s="223"/>
      <c r="J228" s="145" t="s">
        <v>419</v>
      </c>
      <c r="K228" s="146">
        <v>1</v>
      </c>
      <c r="L228" s="224">
        <v>0</v>
      </c>
      <c r="M228" s="224"/>
      <c r="N228" s="225">
        <f t="shared" si="10"/>
        <v>0</v>
      </c>
      <c r="O228" s="225"/>
      <c r="P228" s="225"/>
      <c r="Q228" s="225"/>
      <c r="R228" s="124"/>
      <c r="T228" s="147" t="s">
        <v>5</v>
      </c>
      <c r="U228" s="46" t="s">
        <v>36</v>
      </c>
      <c r="V228" s="38"/>
      <c r="W228" s="148">
        <f t="shared" si="11"/>
        <v>0</v>
      </c>
      <c r="X228" s="148">
        <v>0</v>
      </c>
      <c r="Y228" s="148">
        <f t="shared" si="12"/>
        <v>0</v>
      </c>
      <c r="Z228" s="148">
        <v>0</v>
      </c>
      <c r="AA228" s="149">
        <f t="shared" si="13"/>
        <v>0</v>
      </c>
      <c r="AR228" s="21" t="s">
        <v>131</v>
      </c>
      <c r="AT228" s="21" t="s">
        <v>127</v>
      </c>
      <c r="AU228" s="21" t="s">
        <v>95</v>
      </c>
      <c r="AY228" s="21" t="s">
        <v>126</v>
      </c>
      <c r="BE228" s="105">
        <f t="shared" si="14"/>
        <v>0</v>
      </c>
      <c r="BF228" s="105">
        <f t="shared" si="15"/>
        <v>0</v>
      </c>
      <c r="BG228" s="105">
        <f t="shared" si="16"/>
        <v>0</v>
      </c>
      <c r="BH228" s="105">
        <f t="shared" si="17"/>
        <v>0</v>
      </c>
      <c r="BI228" s="105">
        <f t="shared" si="18"/>
        <v>0</v>
      </c>
      <c r="BJ228" s="21" t="s">
        <v>79</v>
      </c>
      <c r="BK228" s="105">
        <f t="shared" si="19"/>
        <v>0</v>
      </c>
      <c r="BL228" s="21" t="s">
        <v>131</v>
      </c>
      <c r="BM228" s="21" t="s">
        <v>750</v>
      </c>
    </row>
    <row r="229" spans="2:65" s="1" customFormat="1" ht="16.5" customHeight="1">
      <c r="B229" s="123"/>
      <c r="C229" s="173" t="s">
        <v>494</v>
      </c>
      <c r="D229" s="173" t="s">
        <v>313</v>
      </c>
      <c r="E229" s="174" t="s">
        <v>751</v>
      </c>
      <c r="F229" s="234" t="s">
        <v>752</v>
      </c>
      <c r="G229" s="234"/>
      <c r="H229" s="234"/>
      <c r="I229" s="234"/>
      <c r="J229" s="175" t="s">
        <v>419</v>
      </c>
      <c r="K229" s="176">
        <v>1</v>
      </c>
      <c r="L229" s="235">
        <v>0</v>
      </c>
      <c r="M229" s="235"/>
      <c r="N229" s="236">
        <f t="shared" si="10"/>
        <v>0</v>
      </c>
      <c r="O229" s="225"/>
      <c r="P229" s="225"/>
      <c r="Q229" s="225"/>
      <c r="R229" s="124"/>
      <c r="T229" s="147" t="s">
        <v>5</v>
      </c>
      <c r="U229" s="46" t="s">
        <v>36</v>
      </c>
      <c r="V229" s="38"/>
      <c r="W229" s="148">
        <f t="shared" si="11"/>
        <v>0</v>
      </c>
      <c r="X229" s="148">
        <v>5.5999999999999995E-4</v>
      </c>
      <c r="Y229" s="148">
        <f t="shared" si="12"/>
        <v>5.5999999999999995E-4</v>
      </c>
      <c r="Z229" s="148">
        <v>0</v>
      </c>
      <c r="AA229" s="149">
        <f t="shared" si="13"/>
        <v>0</v>
      </c>
      <c r="AR229" s="21" t="s">
        <v>178</v>
      </c>
      <c r="AT229" s="21" t="s">
        <v>313</v>
      </c>
      <c r="AU229" s="21" t="s">
        <v>95</v>
      </c>
      <c r="AY229" s="21" t="s">
        <v>126</v>
      </c>
      <c r="BE229" s="105">
        <f t="shared" si="14"/>
        <v>0</v>
      </c>
      <c r="BF229" s="105">
        <f t="shared" si="15"/>
        <v>0</v>
      </c>
      <c r="BG229" s="105">
        <f t="shared" si="16"/>
        <v>0</v>
      </c>
      <c r="BH229" s="105">
        <f t="shared" si="17"/>
        <v>0</v>
      </c>
      <c r="BI229" s="105">
        <f t="shared" si="18"/>
        <v>0</v>
      </c>
      <c r="BJ229" s="21" t="s">
        <v>79</v>
      </c>
      <c r="BK229" s="105">
        <f t="shared" si="19"/>
        <v>0</v>
      </c>
      <c r="BL229" s="21" t="s">
        <v>131</v>
      </c>
      <c r="BM229" s="21" t="s">
        <v>753</v>
      </c>
    </row>
    <row r="230" spans="2:65" s="1" customFormat="1" ht="25.5" customHeight="1">
      <c r="B230" s="123"/>
      <c r="C230" s="143" t="s">
        <v>498</v>
      </c>
      <c r="D230" s="143" t="s">
        <v>127</v>
      </c>
      <c r="E230" s="144" t="s">
        <v>754</v>
      </c>
      <c r="F230" s="223" t="s">
        <v>755</v>
      </c>
      <c r="G230" s="223"/>
      <c r="H230" s="223"/>
      <c r="I230" s="223"/>
      <c r="J230" s="145" t="s">
        <v>419</v>
      </c>
      <c r="K230" s="146">
        <v>1</v>
      </c>
      <c r="L230" s="224">
        <v>0</v>
      </c>
      <c r="M230" s="224"/>
      <c r="N230" s="225">
        <f t="shared" si="10"/>
        <v>0</v>
      </c>
      <c r="O230" s="225"/>
      <c r="P230" s="225"/>
      <c r="Q230" s="225"/>
      <c r="R230" s="124"/>
      <c r="T230" s="147" t="s">
        <v>5</v>
      </c>
      <c r="U230" s="46" t="s">
        <v>36</v>
      </c>
      <c r="V230" s="38"/>
      <c r="W230" s="148">
        <f t="shared" si="11"/>
        <v>0</v>
      </c>
      <c r="X230" s="148">
        <v>0</v>
      </c>
      <c r="Y230" s="148">
        <f t="shared" si="12"/>
        <v>0</v>
      </c>
      <c r="Z230" s="148">
        <v>0</v>
      </c>
      <c r="AA230" s="149">
        <f t="shared" si="13"/>
        <v>0</v>
      </c>
      <c r="AR230" s="21" t="s">
        <v>131</v>
      </c>
      <c r="AT230" s="21" t="s">
        <v>127</v>
      </c>
      <c r="AU230" s="21" t="s">
        <v>95</v>
      </c>
      <c r="AY230" s="21" t="s">
        <v>126</v>
      </c>
      <c r="BE230" s="105">
        <f t="shared" si="14"/>
        <v>0</v>
      </c>
      <c r="BF230" s="105">
        <f t="shared" si="15"/>
        <v>0</v>
      </c>
      <c r="BG230" s="105">
        <f t="shared" si="16"/>
        <v>0</v>
      </c>
      <c r="BH230" s="105">
        <f t="shared" si="17"/>
        <v>0</v>
      </c>
      <c r="BI230" s="105">
        <f t="shared" si="18"/>
        <v>0</v>
      </c>
      <c r="BJ230" s="21" t="s">
        <v>79</v>
      </c>
      <c r="BK230" s="105">
        <f t="shared" si="19"/>
        <v>0</v>
      </c>
      <c r="BL230" s="21" t="s">
        <v>131</v>
      </c>
      <c r="BM230" s="21" t="s">
        <v>756</v>
      </c>
    </row>
    <row r="231" spans="2:65" s="1" customFormat="1" ht="16.5" customHeight="1">
      <c r="B231" s="123"/>
      <c r="C231" s="173" t="s">
        <v>502</v>
      </c>
      <c r="D231" s="173" t="s">
        <v>313</v>
      </c>
      <c r="E231" s="174" t="s">
        <v>757</v>
      </c>
      <c r="F231" s="234" t="s">
        <v>758</v>
      </c>
      <c r="G231" s="234"/>
      <c r="H231" s="234"/>
      <c r="I231" s="234"/>
      <c r="J231" s="175" t="s">
        <v>419</v>
      </c>
      <c r="K231" s="176">
        <v>1</v>
      </c>
      <c r="L231" s="235">
        <v>0</v>
      </c>
      <c r="M231" s="235"/>
      <c r="N231" s="236">
        <f t="shared" ref="N231:N251" si="20">ROUND(L231*K231,2)</f>
        <v>0</v>
      </c>
      <c r="O231" s="225"/>
      <c r="P231" s="225"/>
      <c r="Q231" s="225"/>
      <c r="R231" s="124"/>
      <c r="T231" s="147" t="s">
        <v>5</v>
      </c>
      <c r="U231" s="46" t="s">
        <v>36</v>
      </c>
      <c r="V231" s="38"/>
      <c r="W231" s="148">
        <f t="shared" ref="W231:W251" si="21">V231*K231</f>
        <v>0</v>
      </c>
      <c r="X231" s="148">
        <v>5.5999999999999995E-4</v>
      </c>
      <c r="Y231" s="148">
        <f t="shared" ref="Y231:Y251" si="22">X231*K231</f>
        <v>5.5999999999999995E-4</v>
      </c>
      <c r="Z231" s="148">
        <v>0</v>
      </c>
      <c r="AA231" s="149">
        <f t="shared" ref="AA231:AA251" si="23">Z231*K231</f>
        <v>0</v>
      </c>
      <c r="AR231" s="21" t="s">
        <v>178</v>
      </c>
      <c r="AT231" s="21" t="s">
        <v>313</v>
      </c>
      <c r="AU231" s="21" t="s">
        <v>95</v>
      </c>
      <c r="AY231" s="21" t="s">
        <v>126</v>
      </c>
      <c r="BE231" s="105">
        <f t="shared" ref="BE231:BE251" si="24">IF(U231="základní",N231,0)</f>
        <v>0</v>
      </c>
      <c r="BF231" s="105">
        <f t="shared" ref="BF231:BF251" si="25">IF(U231="snížená",N231,0)</f>
        <v>0</v>
      </c>
      <c r="BG231" s="105">
        <f t="shared" ref="BG231:BG251" si="26">IF(U231="zákl. přenesená",N231,0)</f>
        <v>0</v>
      </c>
      <c r="BH231" s="105">
        <f t="shared" ref="BH231:BH251" si="27">IF(U231="sníž. přenesená",N231,0)</f>
        <v>0</v>
      </c>
      <c r="BI231" s="105">
        <f t="shared" ref="BI231:BI251" si="28">IF(U231="nulová",N231,0)</f>
        <v>0</v>
      </c>
      <c r="BJ231" s="21" t="s">
        <v>79</v>
      </c>
      <c r="BK231" s="105">
        <f t="shared" ref="BK231:BK251" si="29">ROUND(L231*K231,2)</f>
        <v>0</v>
      </c>
      <c r="BL231" s="21" t="s">
        <v>131</v>
      </c>
      <c r="BM231" s="21" t="s">
        <v>759</v>
      </c>
    </row>
    <row r="232" spans="2:65" s="1" customFormat="1" ht="25.5" customHeight="1">
      <c r="B232" s="123"/>
      <c r="C232" s="143" t="s">
        <v>506</v>
      </c>
      <c r="D232" s="143" t="s">
        <v>127</v>
      </c>
      <c r="E232" s="144" t="s">
        <v>760</v>
      </c>
      <c r="F232" s="223" t="s">
        <v>761</v>
      </c>
      <c r="G232" s="223"/>
      <c r="H232" s="223"/>
      <c r="I232" s="223"/>
      <c r="J232" s="145" t="s">
        <v>419</v>
      </c>
      <c r="K232" s="146">
        <v>5</v>
      </c>
      <c r="L232" s="224">
        <v>0</v>
      </c>
      <c r="M232" s="224"/>
      <c r="N232" s="225">
        <f t="shared" si="20"/>
        <v>0</v>
      </c>
      <c r="O232" s="225"/>
      <c r="P232" s="225"/>
      <c r="Q232" s="225"/>
      <c r="R232" s="124"/>
      <c r="T232" s="147" t="s">
        <v>5</v>
      </c>
      <c r="U232" s="46" t="s">
        <v>36</v>
      </c>
      <c r="V232" s="38"/>
      <c r="W232" s="148">
        <f t="shared" si="21"/>
        <v>0</v>
      </c>
      <c r="X232" s="148">
        <v>8.5999999999999998E-4</v>
      </c>
      <c r="Y232" s="148">
        <f t="shared" si="22"/>
        <v>4.3E-3</v>
      </c>
      <c r="Z232" s="148">
        <v>0</v>
      </c>
      <c r="AA232" s="149">
        <f t="shared" si="23"/>
        <v>0</v>
      </c>
      <c r="AR232" s="21" t="s">
        <v>131</v>
      </c>
      <c r="AT232" s="21" t="s">
        <v>127</v>
      </c>
      <c r="AU232" s="21" t="s">
        <v>95</v>
      </c>
      <c r="AY232" s="21" t="s">
        <v>126</v>
      </c>
      <c r="BE232" s="105">
        <f t="shared" si="24"/>
        <v>0</v>
      </c>
      <c r="BF232" s="105">
        <f t="shared" si="25"/>
        <v>0</v>
      </c>
      <c r="BG232" s="105">
        <f t="shared" si="26"/>
        <v>0</v>
      </c>
      <c r="BH232" s="105">
        <f t="shared" si="27"/>
        <v>0</v>
      </c>
      <c r="BI232" s="105">
        <f t="shared" si="28"/>
        <v>0</v>
      </c>
      <c r="BJ232" s="21" t="s">
        <v>79</v>
      </c>
      <c r="BK232" s="105">
        <f t="shared" si="29"/>
        <v>0</v>
      </c>
      <c r="BL232" s="21" t="s">
        <v>131</v>
      </c>
      <c r="BM232" s="21" t="s">
        <v>762</v>
      </c>
    </row>
    <row r="233" spans="2:65" s="1" customFormat="1" ht="16.5" customHeight="1">
      <c r="B233" s="123"/>
      <c r="C233" s="173" t="s">
        <v>510</v>
      </c>
      <c r="D233" s="173" t="s">
        <v>313</v>
      </c>
      <c r="E233" s="174" t="s">
        <v>763</v>
      </c>
      <c r="F233" s="234" t="s">
        <v>764</v>
      </c>
      <c r="G233" s="234"/>
      <c r="H233" s="234"/>
      <c r="I233" s="234"/>
      <c r="J233" s="175" t="s">
        <v>419</v>
      </c>
      <c r="K233" s="176">
        <v>5</v>
      </c>
      <c r="L233" s="235">
        <v>0</v>
      </c>
      <c r="M233" s="235"/>
      <c r="N233" s="236">
        <f t="shared" si="20"/>
        <v>0</v>
      </c>
      <c r="O233" s="225"/>
      <c r="P233" s="225"/>
      <c r="Q233" s="225"/>
      <c r="R233" s="124"/>
      <c r="T233" s="147" t="s">
        <v>5</v>
      </c>
      <c r="U233" s="46" t="s">
        <v>36</v>
      </c>
      <c r="V233" s="38"/>
      <c r="W233" s="148">
        <f t="shared" si="21"/>
        <v>0</v>
      </c>
      <c r="X233" s="148">
        <v>1.7999999999999999E-2</v>
      </c>
      <c r="Y233" s="148">
        <f t="shared" si="22"/>
        <v>0.09</v>
      </c>
      <c r="Z233" s="148">
        <v>0</v>
      </c>
      <c r="AA233" s="149">
        <f t="shared" si="23"/>
        <v>0</v>
      </c>
      <c r="AR233" s="21" t="s">
        <v>178</v>
      </c>
      <c r="AT233" s="21" t="s">
        <v>313</v>
      </c>
      <c r="AU233" s="21" t="s">
        <v>95</v>
      </c>
      <c r="AY233" s="21" t="s">
        <v>126</v>
      </c>
      <c r="BE233" s="105">
        <f t="shared" si="24"/>
        <v>0</v>
      </c>
      <c r="BF233" s="105">
        <f t="shared" si="25"/>
        <v>0</v>
      </c>
      <c r="BG233" s="105">
        <f t="shared" si="26"/>
        <v>0</v>
      </c>
      <c r="BH233" s="105">
        <f t="shared" si="27"/>
        <v>0</v>
      </c>
      <c r="BI233" s="105">
        <f t="shared" si="28"/>
        <v>0</v>
      </c>
      <c r="BJ233" s="21" t="s">
        <v>79</v>
      </c>
      <c r="BK233" s="105">
        <f t="shared" si="29"/>
        <v>0</v>
      </c>
      <c r="BL233" s="21" t="s">
        <v>131</v>
      </c>
      <c r="BM233" s="21" t="s">
        <v>765</v>
      </c>
    </row>
    <row r="234" spans="2:65" s="1" customFormat="1" ht="16.5" customHeight="1">
      <c r="B234" s="123"/>
      <c r="C234" s="143" t="s">
        <v>345</v>
      </c>
      <c r="D234" s="143" t="s">
        <v>127</v>
      </c>
      <c r="E234" s="144" t="s">
        <v>766</v>
      </c>
      <c r="F234" s="223" t="s">
        <v>767</v>
      </c>
      <c r="G234" s="223"/>
      <c r="H234" s="223"/>
      <c r="I234" s="223"/>
      <c r="J234" s="145" t="s">
        <v>419</v>
      </c>
      <c r="K234" s="146">
        <v>4</v>
      </c>
      <c r="L234" s="224">
        <v>0</v>
      </c>
      <c r="M234" s="224"/>
      <c r="N234" s="225">
        <f t="shared" si="20"/>
        <v>0</v>
      </c>
      <c r="O234" s="225"/>
      <c r="P234" s="225"/>
      <c r="Q234" s="225"/>
      <c r="R234" s="124"/>
      <c r="T234" s="147" t="s">
        <v>5</v>
      </c>
      <c r="U234" s="46" t="s">
        <v>36</v>
      </c>
      <c r="V234" s="38"/>
      <c r="W234" s="148">
        <f t="shared" si="21"/>
        <v>0</v>
      </c>
      <c r="X234" s="148">
        <v>3.4000000000000002E-4</v>
      </c>
      <c r="Y234" s="148">
        <f t="shared" si="22"/>
        <v>1.3600000000000001E-3</v>
      </c>
      <c r="Z234" s="148">
        <v>0</v>
      </c>
      <c r="AA234" s="149">
        <f t="shared" si="23"/>
        <v>0</v>
      </c>
      <c r="AR234" s="21" t="s">
        <v>131</v>
      </c>
      <c r="AT234" s="21" t="s">
        <v>127</v>
      </c>
      <c r="AU234" s="21" t="s">
        <v>95</v>
      </c>
      <c r="AY234" s="21" t="s">
        <v>126</v>
      </c>
      <c r="BE234" s="105">
        <f t="shared" si="24"/>
        <v>0</v>
      </c>
      <c r="BF234" s="105">
        <f t="shared" si="25"/>
        <v>0</v>
      </c>
      <c r="BG234" s="105">
        <f t="shared" si="26"/>
        <v>0</v>
      </c>
      <c r="BH234" s="105">
        <f t="shared" si="27"/>
        <v>0</v>
      </c>
      <c r="BI234" s="105">
        <f t="shared" si="28"/>
        <v>0</v>
      </c>
      <c r="BJ234" s="21" t="s">
        <v>79</v>
      </c>
      <c r="BK234" s="105">
        <f t="shared" si="29"/>
        <v>0</v>
      </c>
      <c r="BL234" s="21" t="s">
        <v>131</v>
      </c>
      <c r="BM234" s="21" t="s">
        <v>768</v>
      </c>
    </row>
    <row r="235" spans="2:65" s="1" customFormat="1" ht="16.5" customHeight="1">
      <c r="B235" s="123"/>
      <c r="C235" s="173" t="s">
        <v>367</v>
      </c>
      <c r="D235" s="173" t="s">
        <v>313</v>
      </c>
      <c r="E235" s="174" t="s">
        <v>769</v>
      </c>
      <c r="F235" s="234" t="s">
        <v>770</v>
      </c>
      <c r="G235" s="234"/>
      <c r="H235" s="234"/>
      <c r="I235" s="234"/>
      <c r="J235" s="175" t="s">
        <v>419</v>
      </c>
      <c r="K235" s="176">
        <v>4</v>
      </c>
      <c r="L235" s="235">
        <v>0</v>
      </c>
      <c r="M235" s="235"/>
      <c r="N235" s="236">
        <f t="shared" si="20"/>
        <v>0</v>
      </c>
      <c r="O235" s="225"/>
      <c r="P235" s="225"/>
      <c r="Q235" s="225"/>
      <c r="R235" s="124"/>
      <c r="T235" s="147" t="s">
        <v>5</v>
      </c>
      <c r="U235" s="46" t="s">
        <v>36</v>
      </c>
      <c r="V235" s="38"/>
      <c r="W235" s="148">
        <f t="shared" si="21"/>
        <v>0</v>
      </c>
      <c r="X235" s="148">
        <v>3.7499999999999999E-2</v>
      </c>
      <c r="Y235" s="148">
        <f t="shared" si="22"/>
        <v>0.15</v>
      </c>
      <c r="Z235" s="148">
        <v>0</v>
      </c>
      <c r="AA235" s="149">
        <f t="shared" si="23"/>
        <v>0</v>
      </c>
      <c r="AR235" s="21" t="s">
        <v>178</v>
      </c>
      <c r="AT235" s="21" t="s">
        <v>313</v>
      </c>
      <c r="AU235" s="21" t="s">
        <v>95</v>
      </c>
      <c r="AY235" s="21" t="s">
        <v>126</v>
      </c>
      <c r="BE235" s="105">
        <f t="shared" si="24"/>
        <v>0</v>
      </c>
      <c r="BF235" s="105">
        <f t="shared" si="25"/>
        <v>0</v>
      </c>
      <c r="BG235" s="105">
        <f t="shared" si="26"/>
        <v>0</v>
      </c>
      <c r="BH235" s="105">
        <f t="shared" si="27"/>
        <v>0</v>
      </c>
      <c r="BI235" s="105">
        <f t="shared" si="28"/>
        <v>0</v>
      </c>
      <c r="BJ235" s="21" t="s">
        <v>79</v>
      </c>
      <c r="BK235" s="105">
        <f t="shared" si="29"/>
        <v>0</v>
      </c>
      <c r="BL235" s="21" t="s">
        <v>131</v>
      </c>
      <c r="BM235" s="21" t="s">
        <v>771</v>
      </c>
    </row>
    <row r="236" spans="2:65" s="1" customFormat="1" ht="25.5" customHeight="1">
      <c r="B236" s="123"/>
      <c r="C236" s="143" t="s">
        <v>349</v>
      </c>
      <c r="D236" s="143" t="s">
        <v>127</v>
      </c>
      <c r="E236" s="144" t="s">
        <v>772</v>
      </c>
      <c r="F236" s="223" t="s">
        <v>773</v>
      </c>
      <c r="G236" s="223"/>
      <c r="H236" s="223"/>
      <c r="I236" s="223"/>
      <c r="J236" s="145" t="s">
        <v>419</v>
      </c>
      <c r="K236" s="146">
        <v>5</v>
      </c>
      <c r="L236" s="224">
        <v>0</v>
      </c>
      <c r="M236" s="224"/>
      <c r="N236" s="225">
        <f t="shared" si="20"/>
        <v>0</v>
      </c>
      <c r="O236" s="225"/>
      <c r="P236" s="225"/>
      <c r="Q236" s="225"/>
      <c r="R236" s="124"/>
      <c r="T236" s="147" t="s">
        <v>5</v>
      </c>
      <c r="U236" s="46" t="s">
        <v>36</v>
      </c>
      <c r="V236" s="38"/>
      <c r="W236" s="148">
        <f t="shared" si="21"/>
        <v>0</v>
      </c>
      <c r="X236" s="148">
        <v>1.65E-3</v>
      </c>
      <c r="Y236" s="148">
        <f t="shared" si="22"/>
        <v>8.2500000000000004E-3</v>
      </c>
      <c r="Z236" s="148">
        <v>0</v>
      </c>
      <c r="AA236" s="149">
        <f t="shared" si="23"/>
        <v>0</v>
      </c>
      <c r="AR236" s="21" t="s">
        <v>131</v>
      </c>
      <c r="AT236" s="21" t="s">
        <v>127</v>
      </c>
      <c r="AU236" s="21" t="s">
        <v>95</v>
      </c>
      <c r="AY236" s="21" t="s">
        <v>126</v>
      </c>
      <c r="BE236" s="105">
        <f t="shared" si="24"/>
        <v>0</v>
      </c>
      <c r="BF236" s="105">
        <f t="shared" si="25"/>
        <v>0</v>
      </c>
      <c r="BG236" s="105">
        <f t="shared" si="26"/>
        <v>0</v>
      </c>
      <c r="BH236" s="105">
        <f t="shared" si="27"/>
        <v>0</v>
      </c>
      <c r="BI236" s="105">
        <f t="shared" si="28"/>
        <v>0</v>
      </c>
      <c r="BJ236" s="21" t="s">
        <v>79</v>
      </c>
      <c r="BK236" s="105">
        <f t="shared" si="29"/>
        <v>0</v>
      </c>
      <c r="BL236" s="21" t="s">
        <v>131</v>
      </c>
      <c r="BM236" s="21" t="s">
        <v>774</v>
      </c>
    </row>
    <row r="237" spans="2:65" s="1" customFormat="1" ht="16.5" customHeight="1">
      <c r="B237" s="123"/>
      <c r="C237" s="173" t="s">
        <v>775</v>
      </c>
      <c r="D237" s="173" t="s">
        <v>313</v>
      </c>
      <c r="E237" s="174" t="s">
        <v>776</v>
      </c>
      <c r="F237" s="234" t="s">
        <v>777</v>
      </c>
      <c r="G237" s="234"/>
      <c r="H237" s="234"/>
      <c r="I237" s="234"/>
      <c r="J237" s="175" t="s">
        <v>419</v>
      </c>
      <c r="K237" s="176">
        <v>5</v>
      </c>
      <c r="L237" s="235">
        <v>0</v>
      </c>
      <c r="M237" s="235"/>
      <c r="N237" s="236">
        <f t="shared" si="20"/>
        <v>0</v>
      </c>
      <c r="O237" s="225"/>
      <c r="P237" s="225"/>
      <c r="Q237" s="225"/>
      <c r="R237" s="124"/>
      <c r="T237" s="147" t="s">
        <v>5</v>
      </c>
      <c r="U237" s="46" t="s">
        <v>36</v>
      </c>
      <c r="V237" s="38"/>
      <c r="W237" s="148">
        <f t="shared" si="21"/>
        <v>0</v>
      </c>
      <c r="X237" s="148">
        <v>2.3E-2</v>
      </c>
      <c r="Y237" s="148">
        <f t="shared" si="22"/>
        <v>0.11499999999999999</v>
      </c>
      <c r="Z237" s="148">
        <v>0</v>
      </c>
      <c r="AA237" s="149">
        <f t="shared" si="23"/>
        <v>0</v>
      </c>
      <c r="AR237" s="21" t="s">
        <v>178</v>
      </c>
      <c r="AT237" s="21" t="s">
        <v>313</v>
      </c>
      <c r="AU237" s="21" t="s">
        <v>95</v>
      </c>
      <c r="AY237" s="21" t="s">
        <v>126</v>
      </c>
      <c r="BE237" s="105">
        <f t="shared" si="24"/>
        <v>0</v>
      </c>
      <c r="BF237" s="105">
        <f t="shared" si="25"/>
        <v>0</v>
      </c>
      <c r="BG237" s="105">
        <f t="shared" si="26"/>
        <v>0</v>
      </c>
      <c r="BH237" s="105">
        <f t="shared" si="27"/>
        <v>0</v>
      </c>
      <c r="BI237" s="105">
        <f t="shared" si="28"/>
        <v>0</v>
      </c>
      <c r="BJ237" s="21" t="s">
        <v>79</v>
      </c>
      <c r="BK237" s="105">
        <f t="shared" si="29"/>
        <v>0</v>
      </c>
      <c r="BL237" s="21" t="s">
        <v>131</v>
      </c>
      <c r="BM237" s="21" t="s">
        <v>778</v>
      </c>
    </row>
    <row r="238" spans="2:65" s="1" customFormat="1" ht="25.5" customHeight="1">
      <c r="B238" s="123"/>
      <c r="C238" s="143" t="s">
        <v>779</v>
      </c>
      <c r="D238" s="143" t="s">
        <v>127</v>
      </c>
      <c r="E238" s="144" t="s">
        <v>780</v>
      </c>
      <c r="F238" s="223" t="s">
        <v>781</v>
      </c>
      <c r="G238" s="223"/>
      <c r="H238" s="223"/>
      <c r="I238" s="223"/>
      <c r="J238" s="145" t="s">
        <v>140</v>
      </c>
      <c r="K238" s="146">
        <v>252</v>
      </c>
      <c r="L238" s="224">
        <v>0</v>
      </c>
      <c r="M238" s="224"/>
      <c r="N238" s="225">
        <f t="shared" si="20"/>
        <v>0</v>
      </c>
      <c r="O238" s="225"/>
      <c r="P238" s="225"/>
      <c r="Q238" s="225"/>
      <c r="R238" s="124"/>
      <c r="T238" s="147" t="s">
        <v>5</v>
      </c>
      <c r="U238" s="46" t="s">
        <v>36</v>
      </c>
      <c r="V238" s="38"/>
      <c r="W238" s="148">
        <f t="shared" si="21"/>
        <v>0</v>
      </c>
      <c r="X238" s="148">
        <v>0</v>
      </c>
      <c r="Y238" s="148">
        <f t="shared" si="22"/>
        <v>0</v>
      </c>
      <c r="Z238" s="148">
        <v>0</v>
      </c>
      <c r="AA238" s="149">
        <f t="shared" si="23"/>
        <v>0</v>
      </c>
      <c r="AR238" s="21" t="s">
        <v>131</v>
      </c>
      <c r="AT238" s="21" t="s">
        <v>127</v>
      </c>
      <c r="AU238" s="21" t="s">
        <v>95</v>
      </c>
      <c r="AY238" s="21" t="s">
        <v>126</v>
      </c>
      <c r="BE238" s="105">
        <f t="shared" si="24"/>
        <v>0</v>
      </c>
      <c r="BF238" s="105">
        <f t="shared" si="25"/>
        <v>0</v>
      </c>
      <c r="BG238" s="105">
        <f t="shared" si="26"/>
        <v>0</v>
      </c>
      <c r="BH238" s="105">
        <f t="shared" si="27"/>
        <v>0</v>
      </c>
      <c r="BI238" s="105">
        <f t="shared" si="28"/>
        <v>0</v>
      </c>
      <c r="BJ238" s="21" t="s">
        <v>79</v>
      </c>
      <c r="BK238" s="105">
        <f t="shared" si="29"/>
        <v>0</v>
      </c>
      <c r="BL238" s="21" t="s">
        <v>131</v>
      </c>
      <c r="BM238" s="21" t="s">
        <v>782</v>
      </c>
    </row>
    <row r="239" spans="2:65" s="1" customFormat="1" ht="25.5" customHeight="1">
      <c r="B239" s="123"/>
      <c r="C239" s="143" t="s">
        <v>783</v>
      </c>
      <c r="D239" s="143" t="s">
        <v>127</v>
      </c>
      <c r="E239" s="144" t="s">
        <v>784</v>
      </c>
      <c r="F239" s="223" t="s">
        <v>785</v>
      </c>
      <c r="G239" s="223"/>
      <c r="H239" s="223"/>
      <c r="I239" s="223"/>
      <c r="J239" s="145" t="s">
        <v>140</v>
      </c>
      <c r="K239" s="146">
        <v>252</v>
      </c>
      <c r="L239" s="224">
        <v>0</v>
      </c>
      <c r="M239" s="224"/>
      <c r="N239" s="225">
        <f t="shared" si="20"/>
        <v>0</v>
      </c>
      <c r="O239" s="225"/>
      <c r="P239" s="225"/>
      <c r="Q239" s="225"/>
      <c r="R239" s="124"/>
      <c r="T239" s="147" t="s">
        <v>5</v>
      </c>
      <c r="U239" s="46" t="s">
        <v>36</v>
      </c>
      <c r="V239" s="38"/>
      <c r="W239" s="148">
        <f t="shared" si="21"/>
        <v>0</v>
      </c>
      <c r="X239" s="148">
        <v>0</v>
      </c>
      <c r="Y239" s="148">
        <f t="shared" si="22"/>
        <v>0</v>
      </c>
      <c r="Z239" s="148">
        <v>0</v>
      </c>
      <c r="AA239" s="149">
        <f t="shared" si="23"/>
        <v>0</v>
      </c>
      <c r="AR239" s="21" t="s">
        <v>131</v>
      </c>
      <c r="AT239" s="21" t="s">
        <v>127</v>
      </c>
      <c r="AU239" s="21" t="s">
        <v>95</v>
      </c>
      <c r="AY239" s="21" t="s">
        <v>126</v>
      </c>
      <c r="BE239" s="105">
        <f t="shared" si="24"/>
        <v>0</v>
      </c>
      <c r="BF239" s="105">
        <f t="shared" si="25"/>
        <v>0</v>
      </c>
      <c r="BG239" s="105">
        <f t="shared" si="26"/>
        <v>0</v>
      </c>
      <c r="BH239" s="105">
        <f t="shared" si="27"/>
        <v>0</v>
      </c>
      <c r="BI239" s="105">
        <f t="shared" si="28"/>
        <v>0</v>
      </c>
      <c r="BJ239" s="21" t="s">
        <v>79</v>
      </c>
      <c r="BK239" s="105">
        <f t="shared" si="29"/>
        <v>0</v>
      </c>
      <c r="BL239" s="21" t="s">
        <v>131</v>
      </c>
      <c r="BM239" s="21" t="s">
        <v>786</v>
      </c>
    </row>
    <row r="240" spans="2:65" s="1" customFormat="1" ht="25.5" customHeight="1">
      <c r="B240" s="123"/>
      <c r="C240" s="143" t="s">
        <v>787</v>
      </c>
      <c r="D240" s="143" t="s">
        <v>127</v>
      </c>
      <c r="E240" s="144" t="s">
        <v>788</v>
      </c>
      <c r="F240" s="223" t="s">
        <v>789</v>
      </c>
      <c r="G240" s="223"/>
      <c r="H240" s="223"/>
      <c r="I240" s="223"/>
      <c r="J240" s="145" t="s">
        <v>419</v>
      </c>
      <c r="K240" s="146">
        <v>6</v>
      </c>
      <c r="L240" s="224">
        <v>0</v>
      </c>
      <c r="M240" s="224"/>
      <c r="N240" s="225">
        <f t="shared" si="20"/>
        <v>0</v>
      </c>
      <c r="O240" s="225"/>
      <c r="P240" s="225"/>
      <c r="Q240" s="225"/>
      <c r="R240" s="124"/>
      <c r="T240" s="147" t="s">
        <v>5</v>
      </c>
      <c r="U240" s="46" t="s">
        <v>36</v>
      </c>
      <c r="V240" s="38"/>
      <c r="W240" s="148">
        <f t="shared" si="21"/>
        <v>0</v>
      </c>
      <c r="X240" s="148">
        <v>0.46009</v>
      </c>
      <c r="Y240" s="148">
        <f t="shared" si="22"/>
        <v>2.7605399999999998</v>
      </c>
      <c r="Z240" s="148">
        <v>0</v>
      </c>
      <c r="AA240" s="149">
        <f t="shared" si="23"/>
        <v>0</v>
      </c>
      <c r="AR240" s="21" t="s">
        <v>131</v>
      </c>
      <c r="AT240" s="21" t="s">
        <v>127</v>
      </c>
      <c r="AU240" s="21" t="s">
        <v>95</v>
      </c>
      <c r="AY240" s="21" t="s">
        <v>126</v>
      </c>
      <c r="BE240" s="105">
        <f t="shared" si="24"/>
        <v>0</v>
      </c>
      <c r="BF240" s="105">
        <f t="shared" si="25"/>
        <v>0</v>
      </c>
      <c r="BG240" s="105">
        <f t="shared" si="26"/>
        <v>0</v>
      </c>
      <c r="BH240" s="105">
        <f t="shared" si="27"/>
        <v>0</v>
      </c>
      <c r="BI240" s="105">
        <f t="shared" si="28"/>
        <v>0</v>
      </c>
      <c r="BJ240" s="21" t="s">
        <v>79</v>
      </c>
      <c r="BK240" s="105">
        <f t="shared" si="29"/>
        <v>0</v>
      </c>
      <c r="BL240" s="21" t="s">
        <v>131</v>
      </c>
      <c r="BM240" s="21" t="s">
        <v>790</v>
      </c>
    </row>
    <row r="241" spans="2:65" s="1" customFormat="1" ht="16.5" customHeight="1">
      <c r="B241" s="123"/>
      <c r="C241" s="143" t="s">
        <v>791</v>
      </c>
      <c r="D241" s="143" t="s">
        <v>127</v>
      </c>
      <c r="E241" s="144" t="s">
        <v>792</v>
      </c>
      <c r="F241" s="223" t="s">
        <v>793</v>
      </c>
      <c r="G241" s="223"/>
      <c r="H241" s="223"/>
      <c r="I241" s="223"/>
      <c r="J241" s="145" t="s">
        <v>419</v>
      </c>
      <c r="K241" s="146">
        <v>10</v>
      </c>
      <c r="L241" s="224">
        <v>0</v>
      </c>
      <c r="M241" s="224"/>
      <c r="N241" s="225">
        <f t="shared" si="20"/>
        <v>0</v>
      </c>
      <c r="O241" s="225"/>
      <c r="P241" s="225"/>
      <c r="Q241" s="225"/>
      <c r="R241" s="124"/>
      <c r="T241" s="147" t="s">
        <v>5</v>
      </c>
      <c r="U241" s="46" t="s">
        <v>36</v>
      </c>
      <c r="V241" s="38"/>
      <c r="W241" s="148">
        <f t="shared" si="21"/>
        <v>0</v>
      </c>
      <c r="X241" s="148">
        <v>0.12303</v>
      </c>
      <c r="Y241" s="148">
        <f t="shared" si="22"/>
        <v>1.2302999999999999</v>
      </c>
      <c r="Z241" s="148">
        <v>0</v>
      </c>
      <c r="AA241" s="149">
        <f t="shared" si="23"/>
        <v>0</v>
      </c>
      <c r="AR241" s="21" t="s">
        <v>131</v>
      </c>
      <c r="AT241" s="21" t="s">
        <v>127</v>
      </c>
      <c r="AU241" s="21" t="s">
        <v>95</v>
      </c>
      <c r="AY241" s="21" t="s">
        <v>126</v>
      </c>
      <c r="BE241" s="105">
        <f t="shared" si="24"/>
        <v>0</v>
      </c>
      <c r="BF241" s="105">
        <f t="shared" si="25"/>
        <v>0</v>
      </c>
      <c r="BG241" s="105">
        <f t="shared" si="26"/>
        <v>0</v>
      </c>
      <c r="BH241" s="105">
        <f t="shared" si="27"/>
        <v>0</v>
      </c>
      <c r="BI241" s="105">
        <f t="shared" si="28"/>
        <v>0</v>
      </c>
      <c r="BJ241" s="21" t="s">
        <v>79</v>
      </c>
      <c r="BK241" s="105">
        <f t="shared" si="29"/>
        <v>0</v>
      </c>
      <c r="BL241" s="21" t="s">
        <v>131</v>
      </c>
      <c r="BM241" s="21" t="s">
        <v>794</v>
      </c>
    </row>
    <row r="242" spans="2:65" s="1" customFormat="1" ht="16.5" customHeight="1">
      <c r="B242" s="123"/>
      <c r="C242" s="173" t="s">
        <v>795</v>
      </c>
      <c r="D242" s="173" t="s">
        <v>313</v>
      </c>
      <c r="E242" s="174" t="s">
        <v>796</v>
      </c>
      <c r="F242" s="234" t="s">
        <v>797</v>
      </c>
      <c r="G242" s="234"/>
      <c r="H242" s="234"/>
      <c r="I242" s="234"/>
      <c r="J242" s="175" t="s">
        <v>419</v>
      </c>
      <c r="K242" s="176">
        <v>10</v>
      </c>
      <c r="L242" s="235">
        <v>0</v>
      </c>
      <c r="M242" s="235"/>
      <c r="N242" s="236">
        <f t="shared" si="20"/>
        <v>0</v>
      </c>
      <c r="O242" s="225"/>
      <c r="P242" s="225"/>
      <c r="Q242" s="225"/>
      <c r="R242" s="124"/>
      <c r="T242" s="147" t="s">
        <v>5</v>
      </c>
      <c r="U242" s="46" t="s">
        <v>36</v>
      </c>
      <c r="V242" s="38"/>
      <c r="W242" s="148">
        <f t="shared" si="21"/>
        <v>0</v>
      </c>
      <c r="X242" s="148">
        <v>1.3299999999999999E-2</v>
      </c>
      <c r="Y242" s="148">
        <f t="shared" si="22"/>
        <v>0.13300000000000001</v>
      </c>
      <c r="Z242" s="148">
        <v>0</v>
      </c>
      <c r="AA242" s="149">
        <f t="shared" si="23"/>
        <v>0</v>
      </c>
      <c r="AR242" s="21" t="s">
        <v>178</v>
      </c>
      <c r="AT242" s="21" t="s">
        <v>313</v>
      </c>
      <c r="AU242" s="21" t="s">
        <v>95</v>
      </c>
      <c r="AY242" s="21" t="s">
        <v>126</v>
      </c>
      <c r="BE242" s="105">
        <f t="shared" si="24"/>
        <v>0</v>
      </c>
      <c r="BF242" s="105">
        <f t="shared" si="25"/>
        <v>0</v>
      </c>
      <c r="BG242" s="105">
        <f t="shared" si="26"/>
        <v>0</v>
      </c>
      <c r="BH242" s="105">
        <f t="shared" si="27"/>
        <v>0</v>
      </c>
      <c r="BI242" s="105">
        <f t="shared" si="28"/>
        <v>0</v>
      </c>
      <c r="BJ242" s="21" t="s">
        <v>79</v>
      </c>
      <c r="BK242" s="105">
        <f t="shared" si="29"/>
        <v>0</v>
      </c>
      <c r="BL242" s="21" t="s">
        <v>131</v>
      </c>
      <c r="BM242" s="21" t="s">
        <v>798</v>
      </c>
    </row>
    <row r="243" spans="2:65" s="1" customFormat="1" ht="25.5" customHeight="1">
      <c r="B243" s="123"/>
      <c r="C243" s="173" t="s">
        <v>799</v>
      </c>
      <c r="D243" s="173" t="s">
        <v>313</v>
      </c>
      <c r="E243" s="174" t="s">
        <v>800</v>
      </c>
      <c r="F243" s="234" t="s">
        <v>801</v>
      </c>
      <c r="G243" s="234"/>
      <c r="H243" s="234"/>
      <c r="I243" s="234"/>
      <c r="J243" s="175" t="s">
        <v>419</v>
      </c>
      <c r="K243" s="176">
        <v>10</v>
      </c>
      <c r="L243" s="235">
        <v>0</v>
      </c>
      <c r="M243" s="235"/>
      <c r="N243" s="236">
        <f t="shared" si="20"/>
        <v>0</v>
      </c>
      <c r="O243" s="225"/>
      <c r="P243" s="225"/>
      <c r="Q243" s="225"/>
      <c r="R243" s="124"/>
      <c r="T243" s="147" t="s">
        <v>5</v>
      </c>
      <c r="U243" s="46" t="s">
        <v>36</v>
      </c>
      <c r="V243" s="38"/>
      <c r="W243" s="148">
        <f t="shared" si="21"/>
        <v>0</v>
      </c>
      <c r="X243" s="148">
        <v>8.9999999999999998E-4</v>
      </c>
      <c r="Y243" s="148">
        <f t="shared" si="22"/>
        <v>8.9999999999999993E-3</v>
      </c>
      <c r="Z243" s="148">
        <v>0</v>
      </c>
      <c r="AA243" s="149">
        <f t="shared" si="23"/>
        <v>0</v>
      </c>
      <c r="AR243" s="21" t="s">
        <v>178</v>
      </c>
      <c r="AT243" s="21" t="s">
        <v>313</v>
      </c>
      <c r="AU243" s="21" t="s">
        <v>95</v>
      </c>
      <c r="AY243" s="21" t="s">
        <v>126</v>
      </c>
      <c r="BE243" s="105">
        <f t="shared" si="24"/>
        <v>0</v>
      </c>
      <c r="BF243" s="105">
        <f t="shared" si="25"/>
        <v>0</v>
      </c>
      <c r="BG243" s="105">
        <f t="shared" si="26"/>
        <v>0</v>
      </c>
      <c r="BH243" s="105">
        <f t="shared" si="27"/>
        <v>0</v>
      </c>
      <c r="BI243" s="105">
        <f t="shared" si="28"/>
        <v>0</v>
      </c>
      <c r="BJ243" s="21" t="s">
        <v>79</v>
      </c>
      <c r="BK243" s="105">
        <f t="shared" si="29"/>
        <v>0</v>
      </c>
      <c r="BL243" s="21" t="s">
        <v>131</v>
      </c>
      <c r="BM243" s="21" t="s">
        <v>802</v>
      </c>
    </row>
    <row r="244" spans="2:65" s="1" customFormat="1" ht="25.5" customHeight="1">
      <c r="B244" s="123"/>
      <c r="C244" s="173" t="s">
        <v>803</v>
      </c>
      <c r="D244" s="173" t="s">
        <v>313</v>
      </c>
      <c r="E244" s="174" t="s">
        <v>804</v>
      </c>
      <c r="F244" s="234" t="s">
        <v>805</v>
      </c>
      <c r="G244" s="234"/>
      <c r="H244" s="234"/>
      <c r="I244" s="234"/>
      <c r="J244" s="175" t="s">
        <v>419</v>
      </c>
      <c r="K244" s="176">
        <v>5</v>
      </c>
      <c r="L244" s="235">
        <v>0</v>
      </c>
      <c r="M244" s="235"/>
      <c r="N244" s="236">
        <f t="shared" si="20"/>
        <v>0</v>
      </c>
      <c r="O244" s="225"/>
      <c r="P244" s="225"/>
      <c r="Q244" s="225"/>
      <c r="R244" s="124"/>
      <c r="T244" s="147" t="s">
        <v>5</v>
      </c>
      <c r="U244" s="46" t="s">
        <v>36</v>
      </c>
      <c r="V244" s="38"/>
      <c r="W244" s="148">
        <f t="shared" si="21"/>
        <v>0</v>
      </c>
      <c r="X244" s="148">
        <v>3.5000000000000001E-3</v>
      </c>
      <c r="Y244" s="148">
        <f t="shared" si="22"/>
        <v>1.7500000000000002E-2</v>
      </c>
      <c r="Z244" s="148">
        <v>0</v>
      </c>
      <c r="AA244" s="149">
        <f t="shared" si="23"/>
        <v>0</v>
      </c>
      <c r="AR244" s="21" t="s">
        <v>178</v>
      </c>
      <c r="AT244" s="21" t="s">
        <v>313</v>
      </c>
      <c r="AU244" s="21" t="s">
        <v>95</v>
      </c>
      <c r="AY244" s="21" t="s">
        <v>126</v>
      </c>
      <c r="BE244" s="105">
        <f t="shared" si="24"/>
        <v>0</v>
      </c>
      <c r="BF244" s="105">
        <f t="shared" si="25"/>
        <v>0</v>
      </c>
      <c r="BG244" s="105">
        <f t="shared" si="26"/>
        <v>0</v>
      </c>
      <c r="BH244" s="105">
        <f t="shared" si="27"/>
        <v>0</v>
      </c>
      <c r="BI244" s="105">
        <f t="shared" si="28"/>
        <v>0</v>
      </c>
      <c r="BJ244" s="21" t="s">
        <v>79</v>
      </c>
      <c r="BK244" s="105">
        <f t="shared" si="29"/>
        <v>0</v>
      </c>
      <c r="BL244" s="21" t="s">
        <v>131</v>
      </c>
      <c r="BM244" s="21" t="s">
        <v>806</v>
      </c>
    </row>
    <row r="245" spans="2:65" s="1" customFormat="1" ht="25.5" customHeight="1">
      <c r="B245" s="123"/>
      <c r="C245" s="173" t="s">
        <v>807</v>
      </c>
      <c r="D245" s="173" t="s">
        <v>313</v>
      </c>
      <c r="E245" s="174" t="s">
        <v>808</v>
      </c>
      <c r="F245" s="234" t="s">
        <v>809</v>
      </c>
      <c r="G245" s="234"/>
      <c r="H245" s="234"/>
      <c r="I245" s="234"/>
      <c r="J245" s="175" t="s">
        <v>419</v>
      </c>
      <c r="K245" s="176">
        <v>5</v>
      </c>
      <c r="L245" s="235">
        <v>0</v>
      </c>
      <c r="M245" s="235"/>
      <c r="N245" s="236">
        <f t="shared" si="20"/>
        <v>0</v>
      </c>
      <c r="O245" s="225"/>
      <c r="P245" s="225"/>
      <c r="Q245" s="225"/>
      <c r="R245" s="124"/>
      <c r="T245" s="147" t="s">
        <v>5</v>
      </c>
      <c r="U245" s="46" t="s">
        <v>36</v>
      </c>
      <c r="V245" s="38"/>
      <c r="W245" s="148">
        <f t="shared" si="21"/>
        <v>0</v>
      </c>
      <c r="X245" s="148">
        <v>4.0000000000000001E-3</v>
      </c>
      <c r="Y245" s="148">
        <f t="shared" si="22"/>
        <v>0.02</v>
      </c>
      <c r="Z245" s="148">
        <v>0</v>
      </c>
      <c r="AA245" s="149">
        <f t="shared" si="23"/>
        <v>0</v>
      </c>
      <c r="AR245" s="21" t="s">
        <v>178</v>
      </c>
      <c r="AT245" s="21" t="s">
        <v>313</v>
      </c>
      <c r="AU245" s="21" t="s">
        <v>95</v>
      </c>
      <c r="AY245" s="21" t="s">
        <v>126</v>
      </c>
      <c r="BE245" s="105">
        <f t="shared" si="24"/>
        <v>0</v>
      </c>
      <c r="BF245" s="105">
        <f t="shared" si="25"/>
        <v>0</v>
      </c>
      <c r="BG245" s="105">
        <f t="shared" si="26"/>
        <v>0</v>
      </c>
      <c r="BH245" s="105">
        <f t="shared" si="27"/>
        <v>0</v>
      </c>
      <c r="BI245" s="105">
        <f t="shared" si="28"/>
        <v>0</v>
      </c>
      <c r="BJ245" s="21" t="s">
        <v>79</v>
      </c>
      <c r="BK245" s="105">
        <f t="shared" si="29"/>
        <v>0</v>
      </c>
      <c r="BL245" s="21" t="s">
        <v>131</v>
      </c>
      <c r="BM245" s="21" t="s">
        <v>810</v>
      </c>
    </row>
    <row r="246" spans="2:65" s="1" customFormat="1" ht="16.5" customHeight="1">
      <c r="B246" s="123"/>
      <c r="C246" s="143" t="s">
        <v>811</v>
      </c>
      <c r="D246" s="143" t="s">
        <v>127</v>
      </c>
      <c r="E246" s="144" t="s">
        <v>812</v>
      </c>
      <c r="F246" s="223" t="s">
        <v>813</v>
      </c>
      <c r="G246" s="223"/>
      <c r="H246" s="223"/>
      <c r="I246" s="223"/>
      <c r="J246" s="145" t="s">
        <v>419</v>
      </c>
      <c r="K246" s="146">
        <v>4</v>
      </c>
      <c r="L246" s="224">
        <v>0</v>
      </c>
      <c r="M246" s="224"/>
      <c r="N246" s="225">
        <f t="shared" si="20"/>
        <v>0</v>
      </c>
      <c r="O246" s="225"/>
      <c r="P246" s="225"/>
      <c r="Q246" s="225"/>
      <c r="R246" s="124"/>
      <c r="T246" s="147" t="s">
        <v>5</v>
      </c>
      <c r="U246" s="46" t="s">
        <v>36</v>
      </c>
      <c r="V246" s="38"/>
      <c r="W246" s="148">
        <f t="shared" si="21"/>
        <v>0</v>
      </c>
      <c r="X246" s="148">
        <v>0.32906000000000002</v>
      </c>
      <c r="Y246" s="148">
        <f t="shared" si="22"/>
        <v>1.3162400000000001</v>
      </c>
      <c r="Z246" s="148">
        <v>0</v>
      </c>
      <c r="AA246" s="149">
        <f t="shared" si="23"/>
        <v>0</v>
      </c>
      <c r="AR246" s="21" t="s">
        <v>131</v>
      </c>
      <c r="AT246" s="21" t="s">
        <v>127</v>
      </c>
      <c r="AU246" s="21" t="s">
        <v>95</v>
      </c>
      <c r="AY246" s="21" t="s">
        <v>126</v>
      </c>
      <c r="BE246" s="105">
        <f t="shared" si="24"/>
        <v>0</v>
      </c>
      <c r="BF246" s="105">
        <f t="shared" si="25"/>
        <v>0</v>
      </c>
      <c r="BG246" s="105">
        <f t="shared" si="26"/>
        <v>0</v>
      </c>
      <c r="BH246" s="105">
        <f t="shared" si="27"/>
        <v>0</v>
      </c>
      <c r="BI246" s="105">
        <f t="shared" si="28"/>
        <v>0</v>
      </c>
      <c r="BJ246" s="21" t="s">
        <v>79</v>
      </c>
      <c r="BK246" s="105">
        <f t="shared" si="29"/>
        <v>0</v>
      </c>
      <c r="BL246" s="21" t="s">
        <v>131</v>
      </c>
      <c r="BM246" s="21" t="s">
        <v>814</v>
      </c>
    </row>
    <row r="247" spans="2:65" s="1" customFormat="1" ht="16.5" customHeight="1">
      <c r="B247" s="123"/>
      <c r="C247" s="173" t="s">
        <v>815</v>
      </c>
      <c r="D247" s="173" t="s">
        <v>313</v>
      </c>
      <c r="E247" s="174" t="s">
        <v>816</v>
      </c>
      <c r="F247" s="234" t="s">
        <v>817</v>
      </c>
      <c r="G247" s="234"/>
      <c r="H247" s="234"/>
      <c r="I247" s="234"/>
      <c r="J247" s="175" t="s">
        <v>419</v>
      </c>
      <c r="K247" s="176">
        <v>4</v>
      </c>
      <c r="L247" s="235">
        <v>0</v>
      </c>
      <c r="M247" s="235"/>
      <c r="N247" s="236">
        <f t="shared" si="20"/>
        <v>0</v>
      </c>
      <c r="O247" s="225"/>
      <c r="P247" s="225"/>
      <c r="Q247" s="225"/>
      <c r="R247" s="124"/>
      <c r="T247" s="147" t="s">
        <v>5</v>
      </c>
      <c r="U247" s="46" t="s">
        <v>36</v>
      </c>
      <c r="V247" s="38"/>
      <c r="W247" s="148">
        <f t="shared" si="21"/>
        <v>0</v>
      </c>
      <c r="X247" s="148">
        <v>2.9499999999999998E-2</v>
      </c>
      <c r="Y247" s="148">
        <f t="shared" si="22"/>
        <v>0.11799999999999999</v>
      </c>
      <c r="Z247" s="148">
        <v>0</v>
      </c>
      <c r="AA247" s="149">
        <f t="shared" si="23"/>
        <v>0</v>
      </c>
      <c r="AR247" s="21" t="s">
        <v>178</v>
      </c>
      <c r="AT247" s="21" t="s">
        <v>313</v>
      </c>
      <c r="AU247" s="21" t="s">
        <v>95</v>
      </c>
      <c r="AY247" s="21" t="s">
        <v>126</v>
      </c>
      <c r="BE247" s="105">
        <f t="shared" si="24"/>
        <v>0</v>
      </c>
      <c r="BF247" s="105">
        <f t="shared" si="25"/>
        <v>0</v>
      </c>
      <c r="BG247" s="105">
        <f t="shared" si="26"/>
        <v>0</v>
      </c>
      <c r="BH247" s="105">
        <f t="shared" si="27"/>
        <v>0</v>
      </c>
      <c r="BI247" s="105">
        <f t="shared" si="28"/>
        <v>0</v>
      </c>
      <c r="BJ247" s="21" t="s">
        <v>79</v>
      </c>
      <c r="BK247" s="105">
        <f t="shared" si="29"/>
        <v>0</v>
      </c>
      <c r="BL247" s="21" t="s">
        <v>131</v>
      </c>
      <c r="BM247" s="21" t="s">
        <v>818</v>
      </c>
    </row>
    <row r="248" spans="2:65" s="1" customFormat="1" ht="25.5" customHeight="1">
      <c r="B248" s="123"/>
      <c r="C248" s="173" t="s">
        <v>819</v>
      </c>
      <c r="D248" s="173" t="s">
        <v>313</v>
      </c>
      <c r="E248" s="174" t="s">
        <v>820</v>
      </c>
      <c r="F248" s="234" t="s">
        <v>821</v>
      </c>
      <c r="G248" s="234"/>
      <c r="H248" s="234"/>
      <c r="I248" s="234"/>
      <c r="J248" s="175" t="s">
        <v>419</v>
      </c>
      <c r="K248" s="176">
        <v>4</v>
      </c>
      <c r="L248" s="235">
        <v>0</v>
      </c>
      <c r="M248" s="235"/>
      <c r="N248" s="236">
        <f t="shared" si="20"/>
        <v>0</v>
      </c>
      <c r="O248" s="225"/>
      <c r="P248" s="225"/>
      <c r="Q248" s="225"/>
      <c r="R248" s="124"/>
      <c r="T248" s="147" t="s">
        <v>5</v>
      </c>
      <c r="U248" s="46" t="s">
        <v>36</v>
      </c>
      <c r="V248" s="38"/>
      <c r="W248" s="148">
        <f t="shared" si="21"/>
        <v>0</v>
      </c>
      <c r="X248" s="148">
        <v>1.9E-3</v>
      </c>
      <c r="Y248" s="148">
        <f t="shared" si="22"/>
        <v>7.6E-3</v>
      </c>
      <c r="Z248" s="148">
        <v>0</v>
      </c>
      <c r="AA248" s="149">
        <f t="shared" si="23"/>
        <v>0</v>
      </c>
      <c r="AR248" s="21" t="s">
        <v>178</v>
      </c>
      <c r="AT248" s="21" t="s">
        <v>313</v>
      </c>
      <c r="AU248" s="21" t="s">
        <v>95</v>
      </c>
      <c r="AY248" s="21" t="s">
        <v>126</v>
      </c>
      <c r="BE248" s="105">
        <f t="shared" si="24"/>
        <v>0</v>
      </c>
      <c r="BF248" s="105">
        <f t="shared" si="25"/>
        <v>0</v>
      </c>
      <c r="BG248" s="105">
        <f t="shared" si="26"/>
        <v>0</v>
      </c>
      <c r="BH248" s="105">
        <f t="shared" si="27"/>
        <v>0</v>
      </c>
      <c r="BI248" s="105">
        <f t="shared" si="28"/>
        <v>0</v>
      </c>
      <c r="BJ248" s="21" t="s">
        <v>79</v>
      </c>
      <c r="BK248" s="105">
        <f t="shared" si="29"/>
        <v>0</v>
      </c>
      <c r="BL248" s="21" t="s">
        <v>131</v>
      </c>
      <c r="BM248" s="21" t="s">
        <v>822</v>
      </c>
    </row>
    <row r="249" spans="2:65" s="1" customFormat="1" ht="25.5" customHeight="1">
      <c r="B249" s="123"/>
      <c r="C249" s="143" t="s">
        <v>823</v>
      </c>
      <c r="D249" s="143" t="s">
        <v>127</v>
      </c>
      <c r="E249" s="144" t="s">
        <v>824</v>
      </c>
      <c r="F249" s="223" t="s">
        <v>825</v>
      </c>
      <c r="G249" s="223"/>
      <c r="H249" s="223"/>
      <c r="I249" s="223"/>
      <c r="J249" s="145" t="s">
        <v>419</v>
      </c>
      <c r="K249" s="146">
        <v>8</v>
      </c>
      <c r="L249" s="224">
        <v>0</v>
      </c>
      <c r="M249" s="224"/>
      <c r="N249" s="225">
        <f t="shared" si="20"/>
        <v>0</v>
      </c>
      <c r="O249" s="225"/>
      <c r="P249" s="225"/>
      <c r="Q249" s="225"/>
      <c r="R249" s="124"/>
      <c r="T249" s="147" t="s">
        <v>5</v>
      </c>
      <c r="U249" s="46" t="s">
        <v>36</v>
      </c>
      <c r="V249" s="38"/>
      <c r="W249" s="148">
        <f t="shared" si="21"/>
        <v>0</v>
      </c>
      <c r="X249" s="148">
        <v>1.6000000000000001E-4</v>
      </c>
      <c r="Y249" s="148">
        <f t="shared" si="22"/>
        <v>1.2800000000000001E-3</v>
      </c>
      <c r="Z249" s="148">
        <v>0</v>
      </c>
      <c r="AA249" s="149">
        <f t="shared" si="23"/>
        <v>0</v>
      </c>
      <c r="AR249" s="21" t="s">
        <v>131</v>
      </c>
      <c r="AT249" s="21" t="s">
        <v>127</v>
      </c>
      <c r="AU249" s="21" t="s">
        <v>95</v>
      </c>
      <c r="AY249" s="21" t="s">
        <v>126</v>
      </c>
      <c r="BE249" s="105">
        <f t="shared" si="24"/>
        <v>0</v>
      </c>
      <c r="BF249" s="105">
        <f t="shared" si="25"/>
        <v>0</v>
      </c>
      <c r="BG249" s="105">
        <f t="shared" si="26"/>
        <v>0</v>
      </c>
      <c r="BH249" s="105">
        <f t="shared" si="27"/>
        <v>0</v>
      </c>
      <c r="BI249" s="105">
        <f t="shared" si="28"/>
        <v>0</v>
      </c>
      <c r="BJ249" s="21" t="s">
        <v>79</v>
      </c>
      <c r="BK249" s="105">
        <f t="shared" si="29"/>
        <v>0</v>
      </c>
      <c r="BL249" s="21" t="s">
        <v>131</v>
      </c>
      <c r="BM249" s="21" t="s">
        <v>826</v>
      </c>
    </row>
    <row r="250" spans="2:65" s="1" customFormat="1" ht="25.5" customHeight="1">
      <c r="B250" s="123"/>
      <c r="C250" s="143" t="s">
        <v>827</v>
      </c>
      <c r="D250" s="143" t="s">
        <v>127</v>
      </c>
      <c r="E250" s="144" t="s">
        <v>828</v>
      </c>
      <c r="F250" s="223" t="s">
        <v>829</v>
      </c>
      <c r="G250" s="223"/>
      <c r="H250" s="223"/>
      <c r="I250" s="223"/>
      <c r="J250" s="145" t="s">
        <v>140</v>
      </c>
      <c r="K250" s="146">
        <v>280</v>
      </c>
      <c r="L250" s="224">
        <v>0</v>
      </c>
      <c r="M250" s="224"/>
      <c r="N250" s="225">
        <f t="shared" si="20"/>
        <v>0</v>
      </c>
      <c r="O250" s="225"/>
      <c r="P250" s="225"/>
      <c r="Q250" s="225"/>
      <c r="R250" s="124"/>
      <c r="T250" s="147" t="s">
        <v>5</v>
      </c>
      <c r="U250" s="46" t="s">
        <v>36</v>
      </c>
      <c r="V250" s="38"/>
      <c r="W250" s="148">
        <f t="shared" si="21"/>
        <v>0</v>
      </c>
      <c r="X250" s="148">
        <v>1.9000000000000001E-4</v>
      </c>
      <c r="Y250" s="148">
        <f t="shared" si="22"/>
        <v>5.3200000000000004E-2</v>
      </c>
      <c r="Z250" s="148">
        <v>0</v>
      </c>
      <c r="AA250" s="149">
        <f t="shared" si="23"/>
        <v>0</v>
      </c>
      <c r="AR250" s="21" t="s">
        <v>131</v>
      </c>
      <c r="AT250" s="21" t="s">
        <v>127</v>
      </c>
      <c r="AU250" s="21" t="s">
        <v>95</v>
      </c>
      <c r="AY250" s="21" t="s">
        <v>126</v>
      </c>
      <c r="BE250" s="105">
        <f t="shared" si="24"/>
        <v>0</v>
      </c>
      <c r="BF250" s="105">
        <f t="shared" si="25"/>
        <v>0</v>
      </c>
      <c r="BG250" s="105">
        <f t="shared" si="26"/>
        <v>0</v>
      </c>
      <c r="BH250" s="105">
        <f t="shared" si="27"/>
        <v>0</v>
      </c>
      <c r="BI250" s="105">
        <f t="shared" si="28"/>
        <v>0</v>
      </c>
      <c r="BJ250" s="21" t="s">
        <v>79</v>
      </c>
      <c r="BK250" s="105">
        <f t="shared" si="29"/>
        <v>0</v>
      </c>
      <c r="BL250" s="21" t="s">
        <v>131</v>
      </c>
      <c r="BM250" s="21" t="s">
        <v>830</v>
      </c>
    </row>
    <row r="251" spans="2:65" s="1" customFormat="1" ht="25.5" customHeight="1">
      <c r="B251" s="123"/>
      <c r="C251" s="143" t="s">
        <v>831</v>
      </c>
      <c r="D251" s="143" t="s">
        <v>127</v>
      </c>
      <c r="E251" s="144" t="s">
        <v>832</v>
      </c>
      <c r="F251" s="223" t="s">
        <v>833</v>
      </c>
      <c r="G251" s="223"/>
      <c r="H251" s="223"/>
      <c r="I251" s="223"/>
      <c r="J251" s="145" t="s">
        <v>140</v>
      </c>
      <c r="K251" s="146">
        <v>252</v>
      </c>
      <c r="L251" s="224">
        <v>0</v>
      </c>
      <c r="M251" s="224"/>
      <c r="N251" s="225">
        <f t="shared" si="20"/>
        <v>0</v>
      </c>
      <c r="O251" s="225"/>
      <c r="P251" s="225"/>
      <c r="Q251" s="225"/>
      <c r="R251" s="124"/>
      <c r="T251" s="147" t="s">
        <v>5</v>
      </c>
      <c r="U251" s="46" t="s">
        <v>36</v>
      </c>
      <c r="V251" s="38"/>
      <c r="W251" s="148">
        <f t="shared" si="21"/>
        <v>0</v>
      </c>
      <c r="X251" s="148">
        <v>6.9999999999999994E-5</v>
      </c>
      <c r="Y251" s="148">
        <f t="shared" si="22"/>
        <v>1.7639999999999999E-2</v>
      </c>
      <c r="Z251" s="148">
        <v>0</v>
      </c>
      <c r="AA251" s="149">
        <f t="shared" si="23"/>
        <v>0</v>
      </c>
      <c r="AR251" s="21" t="s">
        <v>131</v>
      </c>
      <c r="AT251" s="21" t="s">
        <v>127</v>
      </c>
      <c r="AU251" s="21" t="s">
        <v>95</v>
      </c>
      <c r="AY251" s="21" t="s">
        <v>126</v>
      </c>
      <c r="BE251" s="105">
        <f t="shared" si="24"/>
        <v>0</v>
      </c>
      <c r="BF251" s="105">
        <f t="shared" si="25"/>
        <v>0</v>
      </c>
      <c r="BG251" s="105">
        <f t="shared" si="26"/>
        <v>0</v>
      </c>
      <c r="BH251" s="105">
        <f t="shared" si="27"/>
        <v>0</v>
      </c>
      <c r="BI251" s="105">
        <f t="shared" si="28"/>
        <v>0</v>
      </c>
      <c r="BJ251" s="21" t="s">
        <v>79</v>
      </c>
      <c r="BK251" s="105">
        <f t="shared" si="29"/>
        <v>0</v>
      </c>
      <c r="BL251" s="21" t="s">
        <v>131</v>
      </c>
      <c r="BM251" s="21" t="s">
        <v>834</v>
      </c>
    </row>
    <row r="252" spans="2:65" s="9" customFormat="1" ht="29.85" customHeight="1">
      <c r="B252" s="132"/>
      <c r="C252" s="133"/>
      <c r="D252" s="142" t="s">
        <v>570</v>
      </c>
      <c r="E252" s="142"/>
      <c r="F252" s="142"/>
      <c r="G252" s="142"/>
      <c r="H252" s="142"/>
      <c r="I252" s="142"/>
      <c r="J252" s="142"/>
      <c r="K252" s="142"/>
      <c r="L252" s="142"/>
      <c r="M252" s="142"/>
      <c r="N252" s="232">
        <f>BK252</f>
        <v>0</v>
      </c>
      <c r="O252" s="233"/>
      <c r="P252" s="233"/>
      <c r="Q252" s="233"/>
      <c r="R252" s="135"/>
      <c r="T252" s="136"/>
      <c r="U252" s="133"/>
      <c r="V252" s="133"/>
      <c r="W252" s="137">
        <f>SUM(W253:W256)</f>
        <v>0</v>
      </c>
      <c r="X252" s="133"/>
      <c r="Y252" s="137">
        <f>SUM(Y253:Y256)</f>
        <v>0.37709500000000001</v>
      </c>
      <c r="Z252" s="133"/>
      <c r="AA252" s="138">
        <f>SUM(AA253:AA256)</f>
        <v>0</v>
      </c>
      <c r="AR252" s="139" t="s">
        <v>79</v>
      </c>
      <c r="AT252" s="140" t="s">
        <v>70</v>
      </c>
      <c r="AU252" s="140" t="s">
        <v>79</v>
      </c>
      <c r="AY252" s="139" t="s">
        <v>126</v>
      </c>
      <c r="BK252" s="141">
        <f>SUM(BK253:BK256)</f>
        <v>0</v>
      </c>
    </row>
    <row r="253" spans="2:65" s="1" customFormat="1" ht="38.25" customHeight="1">
      <c r="B253" s="123"/>
      <c r="C253" s="143" t="s">
        <v>835</v>
      </c>
      <c r="D253" s="143" t="s">
        <v>127</v>
      </c>
      <c r="E253" s="144" t="s">
        <v>836</v>
      </c>
      <c r="F253" s="223" t="s">
        <v>837</v>
      </c>
      <c r="G253" s="223"/>
      <c r="H253" s="223"/>
      <c r="I253" s="223"/>
      <c r="J253" s="145" t="s">
        <v>140</v>
      </c>
      <c r="K253" s="146">
        <v>2</v>
      </c>
      <c r="L253" s="224">
        <v>0</v>
      </c>
      <c r="M253" s="224"/>
      <c r="N253" s="225">
        <f>ROUND(L253*K253,2)</f>
        <v>0</v>
      </c>
      <c r="O253" s="225"/>
      <c r="P253" s="225"/>
      <c r="Q253" s="225"/>
      <c r="R253" s="124"/>
      <c r="T253" s="147" t="s">
        <v>5</v>
      </c>
      <c r="U253" s="46" t="s">
        <v>36</v>
      </c>
      <c r="V253" s="38"/>
      <c r="W253" s="148">
        <f>V253*K253</f>
        <v>0</v>
      </c>
      <c r="X253" s="148">
        <v>0.1295</v>
      </c>
      <c r="Y253" s="148">
        <f>X253*K253</f>
        <v>0.25900000000000001</v>
      </c>
      <c r="Z253" s="148">
        <v>0</v>
      </c>
      <c r="AA253" s="149">
        <f>Z253*K253</f>
        <v>0</v>
      </c>
      <c r="AR253" s="21" t="s">
        <v>131</v>
      </c>
      <c r="AT253" s="21" t="s">
        <v>127</v>
      </c>
      <c r="AU253" s="21" t="s">
        <v>95</v>
      </c>
      <c r="AY253" s="21" t="s">
        <v>126</v>
      </c>
      <c r="BE253" s="105">
        <f>IF(U253="základní",N253,0)</f>
        <v>0</v>
      </c>
      <c r="BF253" s="105">
        <f>IF(U253="snížená",N253,0)</f>
        <v>0</v>
      </c>
      <c r="BG253" s="105">
        <f>IF(U253="zákl. přenesená",N253,0)</f>
        <v>0</v>
      </c>
      <c r="BH253" s="105">
        <f>IF(U253="sníž. přenesená",N253,0)</f>
        <v>0</v>
      </c>
      <c r="BI253" s="105">
        <f>IF(U253="nulová",N253,0)</f>
        <v>0</v>
      </c>
      <c r="BJ253" s="21" t="s">
        <v>79</v>
      </c>
      <c r="BK253" s="105">
        <f>ROUND(L253*K253,2)</f>
        <v>0</v>
      </c>
      <c r="BL253" s="21" t="s">
        <v>131</v>
      </c>
      <c r="BM253" s="21" t="s">
        <v>838</v>
      </c>
    </row>
    <row r="254" spans="2:65" s="1" customFormat="1" ht="25.5" customHeight="1">
      <c r="B254" s="123"/>
      <c r="C254" s="173" t="s">
        <v>839</v>
      </c>
      <c r="D254" s="173" t="s">
        <v>313</v>
      </c>
      <c r="E254" s="174" t="s">
        <v>840</v>
      </c>
      <c r="F254" s="234" t="s">
        <v>841</v>
      </c>
      <c r="G254" s="234"/>
      <c r="H254" s="234"/>
      <c r="I254" s="234"/>
      <c r="J254" s="175" t="s">
        <v>140</v>
      </c>
      <c r="K254" s="176">
        <v>2</v>
      </c>
      <c r="L254" s="235">
        <v>0</v>
      </c>
      <c r="M254" s="235"/>
      <c r="N254" s="236">
        <f>ROUND(L254*K254,2)</f>
        <v>0</v>
      </c>
      <c r="O254" s="225"/>
      <c r="P254" s="225"/>
      <c r="Q254" s="225"/>
      <c r="R254" s="124"/>
      <c r="T254" s="147" t="s">
        <v>5</v>
      </c>
      <c r="U254" s="46" t="s">
        <v>36</v>
      </c>
      <c r="V254" s="38"/>
      <c r="W254" s="148">
        <f>V254*K254</f>
        <v>0</v>
      </c>
      <c r="X254" s="148">
        <v>5.8000000000000003E-2</v>
      </c>
      <c r="Y254" s="148">
        <f>X254*K254</f>
        <v>0.11600000000000001</v>
      </c>
      <c r="Z254" s="148">
        <v>0</v>
      </c>
      <c r="AA254" s="149">
        <f>Z254*K254</f>
        <v>0</v>
      </c>
      <c r="AR254" s="21" t="s">
        <v>178</v>
      </c>
      <c r="AT254" s="21" t="s">
        <v>313</v>
      </c>
      <c r="AU254" s="21" t="s">
        <v>95</v>
      </c>
      <c r="AY254" s="21" t="s">
        <v>126</v>
      </c>
      <c r="BE254" s="105">
        <f>IF(U254="základní",N254,0)</f>
        <v>0</v>
      </c>
      <c r="BF254" s="105">
        <f>IF(U254="snížená",N254,0)</f>
        <v>0</v>
      </c>
      <c r="BG254" s="105">
        <f>IF(U254="zákl. přenesená",N254,0)</f>
        <v>0</v>
      </c>
      <c r="BH254" s="105">
        <f>IF(U254="sníž. přenesená",N254,0)</f>
        <v>0</v>
      </c>
      <c r="BI254" s="105">
        <f>IF(U254="nulová",N254,0)</f>
        <v>0</v>
      </c>
      <c r="BJ254" s="21" t="s">
        <v>79</v>
      </c>
      <c r="BK254" s="105">
        <f>ROUND(L254*K254,2)</f>
        <v>0</v>
      </c>
      <c r="BL254" s="21" t="s">
        <v>131</v>
      </c>
      <c r="BM254" s="21" t="s">
        <v>842</v>
      </c>
    </row>
    <row r="255" spans="2:65" s="1" customFormat="1" ht="16.5" customHeight="1">
      <c r="B255" s="123"/>
      <c r="C255" s="143" t="s">
        <v>843</v>
      </c>
      <c r="D255" s="143" t="s">
        <v>127</v>
      </c>
      <c r="E255" s="144" t="s">
        <v>844</v>
      </c>
      <c r="F255" s="223" t="s">
        <v>845</v>
      </c>
      <c r="G255" s="223"/>
      <c r="H255" s="223"/>
      <c r="I255" s="223"/>
      <c r="J255" s="145" t="s">
        <v>140</v>
      </c>
      <c r="K255" s="146">
        <v>41.9</v>
      </c>
      <c r="L255" s="224">
        <v>0</v>
      </c>
      <c r="M255" s="224"/>
      <c r="N255" s="225">
        <f>ROUND(L255*K255,2)</f>
        <v>0</v>
      </c>
      <c r="O255" s="225"/>
      <c r="P255" s="225"/>
      <c r="Q255" s="225"/>
      <c r="R255" s="124"/>
      <c r="T255" s="147" t="s">
        <v>5</v>
      </c>
      <c r="U255" s="46" t="s">
        <v>36</v>
      </c>
      <c r="V255" s="38"/>
      <c r="W255" s="148">
        <f>V255*K255</f>
        <v>0</v>
      </c>
      <c r="X255" s="148">
        <v>5.0000000000000002E-5</v>
      </c>
      <c r="Y255" s="148">
        <f>X255*K255</f>
        <v>2.0950000000000001E-3</v>
      </c>
      <c r="Z255" s="148">
        <v>0</v>
      </c>
      <c r="AA255" s="149">
        <f>Z255*K255</f>
        <v>0</v>
      </c>
      <c r="AR255" s="21" t="s">
        <v>131</v>
      </c>
      <c r="AT255" s="21" t="s">
        <v>127</v>
      </c>
      <c r="AU255" s="21" t="s">
        <v>95</v>
      </c>
      <c r="AY255" s="21" t="s">
        <v>126</v>
      </c>
      <c r="BE255" s="105">
        <f>IF(U255="základní",N255,0)</f>
        <v>0</v>
      </c>
      <c r="BF255" s="105">
        <f>IF(U255="snížená",N255,0)</f>
        <v>0</v>
      </c>
      <c r="BG255" s="105">
        <f>IF(U255="zákl. přenesená",N255,0)</f>
        <v>0</v>
      </c>
      <c r="BH255" s="105">
        <f>IF(U255="sníž. přenesená",N255,0)</f>
        <v>0</v>
      </c>
      <c r="BI255" s="105">
        <f>IF(U255="nulová",N255,0)</f>
        <v>0</v>
      </c>
      <c r="BJ255" s="21" t="s">
        <v>79</v>
      </c>
      <c r="BK255" s="105">
        <f>ROUND(L255*K255,2)</f>
        <v>0</v>
      </c>
      <c r="BL255" s="21" t="s">
        <v>131</v>
      </c>
      <c r="BM255" s="21" t="s">
        <v>846</v>
      </c>
    </row>
    <row r="256" spans="2:65" s="1" customFormat="1" ht="25.5" customHeight="1">
      <c r="B256" s="123"/>
      <c r="C256" s="143" t="s">
        <v>847</v>
      </c>
      <c r="D256" s="143" t="s">
        <v>127</v>
      </c>
      <c r="E256" s="144" t="s">
        <v>848</v>
      </c>
      <c r="F256" s="223" t="s">
        <v>849</v>
      </c>
      <c r="G256" s="223"/>
      <c r="H256" s="223"/>
      <c r="I256" s="223"/>
      <c r="J256" s="145" t="s">
        <v>140</v>
      </c>
      <c r="K256" s="146">
        <v>41.9</v>
      </c>
      <c r="L256" s="224">
        <v>0</v>
      </c>
      <c r="M256" s="224"/>
      <c r="N256" s="225">
        <f>ROUND(L256*K256,2)</f>
        <v>0</v>
      </c>
      <c r="O256" s="225"/>
      <c r="P256" s="225"/>
      <c r="Q256" s="225"/>
      <c r="R256" s="124"/>
      <c r="T256" s="147" t="s">
        <v>5</v>
      </c>
      <c r="U256" s="46" t="s">
        <v>36</v>
      </c>
      <c r="V256" s="38"/>
      <c r="W256" s="148">
        <f>V256*K256</f>
        <v>0</v>
      </c>
      <c r="X256" s="148">
        <v>0</v>
      </c>
      <c r="Y256" s="148">
        <f>X256*K256</f>
        <v>0</v>
      </c>
      <c r="Z256" s="148">
        <v>0</v>
      </c>
      <c r="AA256" s="149">
        <f>Z256*K256</f>
        <v>0</v>
      </c>
      <c r="AR256" s="21" t="s">
        <v>131</v>
      </c>
      <c r="AT256" s="21" t="s">
        <v>127</v>
      </c>
      <c r="AU256" s="21" t="s">
        <v>95</v>
      </c>
      <c r="AY256" s="21" t="s">
        <v>126</v>
      </c>
      <c r="BE256" s="105">
        <f>IF(U256="základní",N256,0)</f>
        <v>0</v>
      </c>
      <c r="BF256" s="105">
        <f>IF(U256="snížená",N256,0)</f>
        <v>0</v>
      </c>
      <c r="BG256" s="105">
        <f>IF(U256="zákl. přenesená",N256,0)</f>
        <v>0</v>
      </c>
      <c r="BH256" s="105">
        <f>IF(U256="sníž. přenesená",N256,0)</f>
        <v>0</v>
      </c>
      <c r="BI256" s="105">
        <f>IF(U256="nulová",N256,0)</f>
        <v>0</v>
      </c>
      <c r="BJ256" s="21" t="s">
        <v>79</v>
      </c>
      <c r="BK256" s="105">
        <f>ROUND(L256*K256,2)</f>
        <v>0</v>
      </c>
      <c r="BL256" s="21" t="s">
        <v>131</v>
      </c>
      <c r="BM256" s="21" t="s">
        <v>850</v>
      </c>
    </row>
    <row r="257" spans="2:65" s="9" customFormat="1" ht="29.85" customHeight="1">
      <c r="B257" s="132"/>
      <c r="C257" s="133"/>
      <c r="D257" s="142" t="s">
        <v>571</v>
      </c>
      <c r="E257" s="142"/>
      <c r="F257" s="142"/>
      <c r="G257" s="142"/>
      <c r="H257" s="142"/>
      <c r="I257" s="142"/>
      <c r="J257" s="142"/>
      <c r="K257" s="142"/>
      <c r="L257" s="142"/>
      <c r="M257" s="142"/>
      <c r="N257" s="232">
        <f>BK257</f>
        <v>0</v>
      </c>
      <c r="O257" s="233"/>
      <c r="P257" s="233"/>
      <c r="Q257" s="233"/>
      <c r="R257" s="135"/>
      <c r="T257" s="136"/>
      <c r="U257" s="133"/>
      <c r="V257" s="133"/>
      <c r="W257" s="137">
        <f>SUM(W258:W263)</f>
        <v>0</v>
      </c>
      <c r="X257" s="133"/>
      <c r="Y257" s="137">
        <f>SUM(Y258:Y263)</f>
        <v>0</v>
      </c>
      <c r="Z257" s="133"/>
      <c r="AA257" s="138">
        <f>SUM(AA258:AA263)</f>
        <v>0</v>
      </c>
      <c r="AR257" s="139" t="s">
        <v>79</v>
      </c>
      <c r="AT257" s="140" t="s">
        <v>70</v>
      </c>
      <c r="AU257" s="140" t="s">
        <v>79</v>
      </c>
      <c r="AY257" s="139" t="s">
        <v>126</v>
      </c>
      <c r="BK257" s="141">
        <f>SUM(BK258:BK263)</f>
        <v>0</v>
      </c>
    </row>
    <row r="258" spans="2:65" s="1" customFormat="1" ht="38.25" customHeight="1">
      <c r="B258" s="123"/>
      <c r="C258" s="143" t="s">
        <v>851</v>
      </c>
      <c r="D258" s="143" t="s">
        <v>127</v>
      </c>
      <c r="E258" s="144" t="s">
        <v>852</v>
      </c>
      <c r="F258" s="223" t="s">
        <v>853</v>
      </c>
      <c r="G258" s="223"/>
      <c r="H258" s="223"/>
      <c r="I258" s="223"/>
      <c r="J258" s="145" t="s">
        <v>303</v>
      </c>
      <c r="K258" s="146">
        <v>24.722000000000001</v>
      </c>
      <c r="L258" s="224">
        <v>0</v>
      </c>
      <c r="M258" s="224"/>
      <c r="N258" s="225">
        <f t="shared" ref="N258:N263" si="30">ROUND(L258*K258,2)</f>
        <v>0</v>
      </c>
      <c r="O258" s="225"/>
      <c r="P258" s="225"/>
      <c r="Q258" s="225"/>
      <c r="R258" s="124"/>
      <c r="T258" s="147" t="s">
        <v>5</v>
      </c>
      <c r="U258" s="46" t="s">
        <v>36</v>
      </c>
      <c r="V258" s="38"/>
      <c r="W258" s="148">
        <f t="shared" ref="W258:W263" si="31">V258*K258</f>
        <v>0</v>
      </c>
      <c r="X258" s="148">
        <v>0</v>
      </c>
      <c r="Y258" s="148">
        <f t="shared" ref="Y258:Y263" si="32">X258*K258</f>
        <v>0</v>
      </c>
      <c r="Z258" s="148">
        <v>0</v>
      </c>
      <c r="AA258" s="149">
        <f t="shared" ref="AA258:AA263" si="33">Z258*K258</f>
        <v>0</v>
      </c>
      <c r="AR258" s="21" t="s">
        <v>131</v>
      </c>
      <c r="AT258" s="21" t="s">
        <v>127</v>
      </c>
      <c r="AU258" s="21" t="s">
        <v>95</v>
      </c>
      <c r="AY258" s="21" t="s">
        <v>126</v>
      </c>
      <c r="BE258" s="105">
        <f t="shared" ref="BE258:BE263" si="34">IF(U258="základní",N258,0)</f>
        <v>0</v>
      </c>
      <c r="BF258" s="105">
        <f t="shared" ref="BF258:BF263" si="35">IF(U258="snížená",N258,0)</f>
        <v>0</v>
      </c>
      <c r="BG258" s="105">
        <f t="shared" ref="BG258:BG263" si="36">IF(U258="zákl. přenesená",N258,0)</f>
        <v>0</v>
      </c>
      <c r="BH258" s="105">
        <f t="shared" ref="BH258:BH263" si="37">IF(U258="sníž. přenesená",N258,0)</f>
        <v>0</v>
      </c>
      <c r="BI258" s="105">
        <f t="shared" ref="BI258:BI263" si="38">IF(U258="nulová",N258,0)</f>
        <v>0</v>
      </c>
      <c r="BJ258" s="21" t="s">
        <v>79</v>
      </c>
      <c r="BK258" s="105">
        <f t="shared" ref="BK258:BK263" si="39">ROUND(L258*K258,2)</f>
        <v>0</v>
      </c>
      <c r="BL258" s="21" t="s">
        <v>131</v>
      </c>
      <c r="BM258" s="21" t="s">
        <v>854</v>
      </c>
    </row>
    <row r="259" spans="2:65" s="1" customFormat="1" ht="25.5" customHeight="1">
      <c r="B259" s="123"/>
      <c r="C259" s="143" t="s">
        <v>855</v>
      </c>
      <c r="D259" s="143" t="s">
        <v>127</v>
      </c>
      <c r="E259" s="144" t="s">
        <v>856</v>
      </c>
      <c r="F259" s="223" t="s">
        <v>857</v>
      </c>
      <c r="G259" s="223"/>
      <c r="H259" s="223"/>
      <c r="I259" s="223"/>
      <c r="J259" s="145" t="s">
        <v>303</v>
      </c>
      <c r="K259" s="146">
        <v>173.054</v>
      </c>
      <c r="L259" s="224">
        <v>0</v>
      </c>
      <c r="M259" s="224"/>
      <c r="N259" s="225">
        <f t="shared" si="30"/>
        <v>0</v>
      </c>
      <c r="O259" s="225"/>
      <c r="P259" s="225"/>
      <c r="Q259" s="225"/>
      <c r="R259" s="124"/>
      <c r="T259" s="147" t="s">
        <v>5</v>
      </c>
      <c r="U259" s="46" t="s">
        <v>36</v>
      </c>
      <c r="V259" s="38"/>
      <c r="W259" s="148">
        <f t="shared" si="31"/>
        <v>0</v>
      </c>
      <c r="X259" s="148">
        <v>0</v>
      </c>
      <c r="Y259" s="148">
        <f t="shared" si="32"/>
        <v>0</v>
      </c>
      <c r="Z259" s="148">
        <v>0</v>
      </c>
      <c r="AA259" s="149">
        <f t="shared" si="33"/>
        <v>0</v>
      </c>
      <c r="AR259" s="21" t="s">
        <v>131</v>
      </c>
      <c r="AT259" s="21" t="s">
        <v>127</v>
      </c>
      <c r="AU259" s="21" t="s">
        <v>95</v>
      </c>
      <c r="AY259" s="21" t="s">
        <v>126</v>
      </c>
      <c r="BE259" s="105">
        <f t="shared" si="34"/>
        <v>0</v>
      </c>
      <c r="BF259" s="105">
        <f t="shared" si="35"/>
        <v>0</v>
      </c>
      <c r="BG259" s="105">
        <f t="shared" si="36"/>
        <v>0</v>
      </c>
      <c r="BH259" s="105">
        <f t="shared" si="37"/>
        <v>0</v>
      </c>
      <c r="BI259" s="105">
        <f t="shared" si="38"/>
        <v>0</v>
      </c>
      <c r="BJ259" s="21" t="s">
        <v>79</v>
      </c>
      <c r="BK259" s="105">
        <f t="shared" si="39"/>
        <v>0</v>
      </c>
      <c r="BL259" s="21" t="s">
        <v>131</v>
      </c>
      <c r="BM259" s="21" t="s">
        <v>858</v>
      </c>
    </row>
    <row r="260" spans="2:65" s="1" customFormat="1" ht="25.5" customHeight="1">
      <c r="B260" s="123"/>
      <c r="C260" s="143" t="s">
        <v>859</v>
      </c>
      <c r="D260" s="143" t="s">
        <v>127</v>
      </c>
      <c r="E260" s="144" t="s">
        <v>860</v>
      </c>
      <c r="F260" s="223" t="s">
        <v>861</v>
      </c>
      <c r="G260" s="223"/>
      <c r="H260" s="223"/>
      <c r="I260" s="223"/>
      <c r="J260" s="145" t="s">
        <v>303</v>
      </c>
      <c r="K260" s="146">
        <v>24.722000000000001</v>
      </c>
      <c r="L260" s="224">
        <v>0</v>
      </c>
      <c r="M260" s="224"/>
      <c r="N260" s="225">
        <f t="shared" si="30"/>
        <v>0</v>
      </c>
      <c r="O260" s="225"/>
      <c r="P260" s="225"/>
      <c r="Q260" s="225"/>
      <c r="R260" s="124"/>
      <c r="T260" s="147" t="s">
        <v>5</v>
      </c>
      <c r="U260" s="46" t="s">
        <v>36</v>
      </c>
      <c r="V260" s="38"/>
      <c r="W260" s="148">
        <f t="shared" si="31"/>
        <v>0</v>
      </c>
      <c r="X260" s="148">
        <v>0</v>
      </c>
      <c r="Y260" s="148">
        <f t="shared" si="32"/>
        <v>0</v>
      </c>
      <c r="Z260" s="148">
        <v>0</v>
      </c>
      <c r="AA260" s="149">
        <f t="shared" si="33"/>
        <v>0</v>
      </c>
      <c r="AR260" s="21" t="s">
        <v>131</v>
      </c>
      <c r="AT260" s="21" t="s">
        <v>127</v>
      </c>
      <c r="AU260" s="21" t="s">
        <v>95</v>
      </c>
      <c r="AY260" s="21" t="s">
        <v>126</v>
      </c>
      <c r="BE260" s="105">
        <f t="shared" si="34"/>
        <v>0</v>
      </c>
      <c r="BF260" s="105">
        <f t="shared" si="35"/>
        <v>0</v>
      </c>
      <c r="BG260" s="105">
        <f t="shared" si="36"/>
        <v>0</v>
      </c>
      <c r="BH260" s="105">
        <f t="shared" si="37"/>
        <v>0</v>
      </c>
      <c r="BI260" s="105">
        <f t="shared" si="38"/>
        <v>0</v>
      </c>
      <c r="BJ260" s="21" t="s">
        <v>79</v>
      </c>
      <c r="BK260" s="105">
        <f t="shared" si="39"/>
        <v>0</v>
      </c>
      <c r="BL260" s="21" t="s">
        <v>131</v>
      </c>
      <c r="BM260" s="21" t="s">
        <v>862</v>
      </c>
    </row>
    <row r="261" spans="2:65" s="1" customFormat="1" ht="25.5" customHeight="1">
      <c r="B261" s="123"/>
      <c r="C261" s="143" t="s">
        <v>863</v>
      </c>
      <c r="D261" s="143" t="s">
        <v>127</v>
      </c>
      <c r="E261" s="144" t="s">
        <v>864</v>
      </c>
      <c r="F261" s="223" t="s">
        <v>865</v>
      </c>
      <c r="G261" s="223"/>
      <c r="H261" s="223"/>
      <c r="I261" s="223"/>
      <c r="J261" s="145" t="s">
        <v>303</v>
      </c>
      <c r="K261" s="146">
        <v>6.6859999999999999</v>
      </c>
      <c r="L261" s="224">
        <v>0</v>
      </c>
      <c r="M261" s="224"/>
      <c r="N261" s="225">
        <f t="shared" si="30"/>
        <v>0</v>
      </c>
      <c r="O261" s="225"/>
      <c r="P261" s="225"/>
      <c r="Q261" s="225"/>
      <c r="R261" s="124"/>
      <c r="T261" s="147" t="s">
        <v>5</v>
      </c>
      <c r="U261" s="46" t="s">
        <v>36</v>
      </c>
      <c r="V261" s="38"/>
      <c r="W261" s="148">
        <f t="shared" si="31"/>
        <v>0</v>
      </c>
      <c r="X261" s="148">
        <v>0</v>
      </c>
      <c r="Y261" s="148">
        <f t="shared" si="32"/>
        <v>0</v>
      </c>
      <c r="Z261" s="148">
        <v>0</v>
      </c>
      <c r="AA261" s="149">
        <f t="shared" si="33"/>
        <v>0</v>
      </c>
      <c r="AR261" s="21" t="s">
        <v>131</v>
      </c>
      <c r="AT261" s="21" t="s">
        <v>127</v>
      </c>
      <c r="AU261" s="21" t="s">
        <v>95</v>
      </c>
      <c r="AY261" s="21" t="s">
        <v>126</v>
      </c>
      <c r="BE261" s="105">
        <f t="shared" si="34"/>
        <v>0</v>
      </c>
      <c r="BF261" s="105">
        <f t="shared" si="35"/>
        <v>0</v>
      </c>
      <c r="BG261" s="105">
        <f t="shared" si="36"/>
        <v>0</v>
      </c>
      <c r="BH261" s="105">
        <f t="shared" si="37"/>
        <v>0</v>
      </c>
      <c r="BI261" s="105">
        <f t="shared" si="38"/>
        <v>0</v>
      </c>
      <c r="BJ261" s="21" t="s">
        <v>79</v>
      </c>
      <c r="BK261" s="105">
        <f t="shared" si="39"/>
        <v>0</v>
      </c>
      <c r="BL261" s="21" t="s">
        <v>131</v>
      </c>
      <c r="BM261" s="21" t="s">
        <v>866</v>
      </c>
    </row>
    <row r="262" spans="2:65" s="1" customFormat="1" ht="25.5" customHeight="1">
      <c r="B262" s="123"/>
      <c r="C262" s="143" t="s">
        <v>867</v>
      </c>
      <c r="D262" s="143" t="s">
        <v>127</v>
      </c>
      <c r="E262" s="144" t="s">
        <v>868</v>
      </c>
      <c r="F262" s="223" t="s">
        <v>869</v>
      </c>
      <c r="G262" s="223"/>
      <c r="H262" s="223"/>
      <c r="I262" s="223"/>
      <c r="J262" s="145" t="s">
        <v>303</v>
      </c>
      <c r="K262" s="146">
        <v>17.626000000000001</v>
      </c>
      <c r="L262" s="224">
        <v>0</v>
      </c>
      <c r="M262" s="224"/>
      <c r="N262" s="225">
        <f t="shared" si="30"/>
        <v>0</v>
      </c>
      <c r="O262" s="225"/>
      <c r="P262" s="225"/>
      <c r="Q262" s="225"/>
      <c r="R262" s="124"/>
      <c r="T262" s="147" t="s">
        <v>5</v>
      </c>
      <c r="U262" s="46" t="s">
        <v>36</v>
      </c>
      <c r="V262" s="38"/>
      <c r="W262" s="148">
        <f t="shared" si="31"/>
        <v>0</v>
      </c>
      <c r="X262" s="148">
        <v>0</v>
      </c>
      <c r="Y262" s="148">
        <f t="shared" si="32"/>
        <v>0</v>
      </c>
      <c r="Z262" s="148">
        <v>0</v>
      </c>
      <c r="AA262" s="149">
        <f t="shared" si="33"/>
        <v>0</v>
      </c>
      <c r="AR262" s="21" t="s">
        <v>131</v>
      </c>
      <c r="AT262" s="21" t="s">
        <v>127</v>
      </c>
      <c r="AU262" s="21" t="s">
        <v>95</v>
      </c>
      <c r="AY262" s="21" t="s">
        <v>126</v>
      </c>
      <c r="BE262" s="105">
        <f t="shared" si="34"/>
        <v>0</v>
      </c>
      <c r="BF262" s="105">
        <f t="shared" si="35"/>
        <v>0</v>
      </c>
      <c r="BG262" s="105">
        <f t="shared" si="36"/>
        <v>0</v>
      </c>
      <c r="BH262" s="105">
        <f t="shared" si="37"/>
        <v>0</v>
      </c>
      <c r="BI262" s="105">
        <f t="shared" si="38"/>
        <v>0</v>
      </c>
      <c r="BJ262" s="21" t="s">
        <v>79</v>
      </c>
      <c r="BK262" s="105">
        <f t="shared" si="39"/>
        <v>0</v>
      </c>
      <c r="BL262" s="21" t="s">
        <v>131</v>
      </c>
      <c r="BM262" s="21" t="s">
        <v>870</v>
      </c>
    </row>
    <row r="263" spans="2:65" s="1" customFormat="1" ht="25.5" customHeight="1">
      <c r="B263" s="123"/>
      <c r="C263" s="143" t="s">
        <v>871</v>
      </c>
      <c r="D263" s="143" t="s">
        <v>127</v>
      </c>
      <c r="E263" s="144" t="s">
        <v>872</v>
      </c>
      <c r="F263" s="223" t="s">
        <v>873</v>
      </c>
      <c r="G263" s="223"/>
      <c r="H263" s="223"/>
      <c r="I263" s="223"/>
      <c r="J263" s="145" t="s">
        <v>303</v>
      </c>
      <c r="K263" s="146">
        <v>0.41</v>
      </c>
      <c r="L263" s="224">
        <v>0</v>
      </c>
      <c r="M263" s="224"/>
      <c r="N263" s="225">
        <f t="shared" si="30"/>
        <v>0</v>
      </c>
      <c r="O263" s="225"/>
      <c r="P263" s="225"/>
      <c r="Q263" s="225"/>
      <c r="R263" s="124"/>
      <c r="T263" s="147" t="s">
        <v>5</v>
      </c>
      <c r="U263" s="46" t="s">
        <v>36</v>
      </c>
      <c r="V263" s="38"/>
      <c r="W263" s="148">
        <f t="shared" si="31"/>
        <v>0</v>
      </c>
      <c r="X263" s="148">
        <v>0</v>
      </c>
      <c r="Y263" s="148">
        <f t="shared" si="32"/>
        <v>0</v>
      </c>
      <c r="Z263" s="148">
        <v>0</v>
      </c>
      <c r="AA263" s="149">
        <f t="shared" si="33"/>
        <v>0</v>
      </c>
      <c r="AR263" s="21" t="s">
        <v>131</v>
      </c>
      <c r="AT263" s="21" t="s">
        <v>127</v>
      </c>
      <c r="AU263" s="21" t="s">
        <v>95</v>
      </c>
      <c r="AY263" s="21" t="s">
        <v>126</v>
      </c>
      <c r="BE263" s="105">
        <f t="shared" si="34"/>
        <v>0</v>
      </c>
      <c r="BF263" s="105">
        <f t="shared" si="35"/>
        <v>0</v>
      </c>
      <c r="BG263" s="105">
        <f t="shared" si="36"/>
        <v>0</v>
      </c>
      <c r="BH263" s="105">
        <f t="shared" si="37"/>
        <v>0</v>
      </c>
      <c r="BI263" s="105">
        <f t="shared" si="38"/>
        <v>0</v>
      </c>
      <c r="BJ263" s="21" t="s">
        <v>79</v>
      </c>
      <c r="BK263" s="105">
        <f t="shared" si="39"/>
        <v>0</v>
      </c>
      <c r="BL263" s="21" t="s">
        <v>131</v>
      </c>
      <c r="BM263" s="21" t="s">
        <v>874</v>
      </c>
    </row>
    <row r="264" spans="2:65" s="9" customFormat="1" ht="29.85" customHeight="1">
      <c r="B264" s="132"/>
      <c r="C264" s="133"/>
      <c r="D264" s="142" t="s">
        <v>110</v>
      </c>
      <c r="E264" s="142"/>
      <c r="F264" s="142"/>
      <c r="G264" s="142"/>
      <c r="H264" s="142"/>
      <c r="I264" s="142"/>
      <c r="J264" s="142"/>
      <c r="K264" s="142"/>
      <c r="L264" s="142"/>
      <c r="M264" s="142"/>
      <c r="N264" s="232">
        <f>BK264</f>
        <v>0</v>
      </c>
      <c r="O264" s="233"/>
      <c r="P264" s="233"/>
      <c r="Q264" s="233"/>
      <c r="R264" s="135"/>
      <c r="T264" s="136"/>
      <c r="U264" s="133"/>
      <c r="V264" s="133"/>
      <c r="W264" s="137">
        <f>W265</f>
        <v>0</v>
      </c>
      <c r="X264" s="133"/>
      <c r="Y264" s="137">
        <f>Y265</f>
        <v>0</v>
      </c>
      <c r="Z264" s="133"/>
      <c r="AA264" s="138">
        <f>AA265</f>
        <v>0</v>
      </c>
      <c r="AR264" s="139" t="s">
        <v>79</v>
      </c>
      <c r="AT264" s="140" t="s">
        <v>70</v>
      </c>
      <c r="AU264" s="140" t="s">
        <v>79</v>
      </c>
      <c r="AY264" s="139" t="s">
        <v>126</v>
      </c>
      <c r="BK264" s="141">
        <f>BK265</f>
        <v>0</v>
      </c>
    </row>
    <row r="265" spans="2:65" s="1" customFormat="1" ht="25.5" customHeight="1">
      <c r="B265" s="123"/>
      <c r="C265" s="143" t="s">
        <v>875</v>
      </c>
      <c r="D265" s="143" t="s">
        <v>127</v>
      </c>
      <c r="E265" s="144" t="s">
        <v>511</v>
      </c>
      <c r="F265" s="223" t="s">
        <v>512</v>
      </c>
      <c r="G265" s="223"/>
      <c r="H265" s="223"/>
      <c r="I265" s="223"/>
      <c r="J265" s="145" t="s">
        <v>303</v>
      </c>
      <c r="K265" s="146">
        <v>486.649</v>
      </c>
      <c r="L265" s="224">
        <v>0</v>
      </c>
      <c r="M265" s="224"/>
      <c r="N265" s="225">
        <f>ROUND(L265*K265,2)</f>
        <v>0</v>
      </c>
      <c r="O265" s="225"/>
      <c r="P265" s="225"/>
      <c r="Q265" s="225"/>
      <c r="R265" s="124"/>
      <c r="T265" s="147" t="s">
        <v>5</v>
      </c>
      <c r="U265" s="46" t="s">
        <v>36</v>
      </c>
      <c r="V265" s="38"/>
      <c r="W265" s="148">
        <f>V265*K265</f>
        <v>0</v>
      </c>
      <c r="X265" s="148">
        <v>0</v>
      </c>
      <c r="Y265" s="148">
        <f>X265*K265</f>
        <v>0</v>
      </c>
      <c r="Z265" s="148">
        <v>0</v>
      </c>
      <c r="AA265" s="149">
        <f>Z265*K265</f>
        <v>0</v>
      </c>
      <c r="AR265" s="21" t="s">
        <v>131</v>
      </c>
      <c r="AT265" s="21" t="s">
        <v>127</v>
      </c>
      <c r="AU265" s="21" t="s">
        <v>95</v>
      </c>
      <c r="AY265" s="21" t="s">
        <v>126</v>
      </c>
      <c r="BE265" s="105">
        <f>IF(U265="základní",N265,0)</f>
        <v>0</v>
      </c>
      <c r="BF265" s="105">
        <f>IF(U265="snížená",N265,0)</f>
        <v>0</v>
      </c>
      <c r="BG265" s="105">
        <f>IF(U265="zákl. přenesená",N265,0)</f>
        <v>0</v>
      </c>
      <c r="BH265" s="105">
        <f>IF(U265="sníž. přenesená",N265,0)</f>
        <v>0</v>
      </c>
      <c r="BI265" s="105">
        <f>IF(U265="nulová",N265,0)</f>
        <v>0</v>
      </c>
      <c r="BJ265" s="21" t="s">
        <v>79</v>
      </c>
      <c r="BK265" s="105">
        <f>ROUND(L265*K265,2)</f>
        <v>0</v>
      </c>
      <c r="BL265" s="21" t="s">
        <v>131</v>
      </c>
      <c r="BM265" s="21" t="s">
        <v>876</v>
      </c>
    </row>
    <row r="266" spans="2:65" s="1" customFormat="1" ht="8.25" customHeight="1">
      <c r="B266" s="37"/>
      <c r="C266" s="38"/>
      <c r="D266" s="134"/>
      <c r="E266" s="38"/>
      <c r="F266" s="38"/>
      <c r="G266" s="38"/>
      <c r="H266" s="38"/>
      <c r="I266" s="38"/>
      <c r="J266" s="38"/>
      <c r="K266" s="38"/>
      <c r="L266" s="38"/>
      <c r="M266" s="38"/>
      <c r="N266" s="220"/>
      <c r="O266" s="221"/>
      <c r="P266" s="221"/>
      <c r="Q266" s="221"/>
      <c r="R266" s="39"/>
      <c r="T266" s="178"/>
      <c r="U266" s="58"/>
      <c r="V266" s="58"/>
      <c r="W266" s="58"/>
      <c r="X266" s="58"/>
      <c r="Y266" s="58"/>
      <c r="Z266" s="58"/>
      <c r="AA266" s="60"/>
      <c r="AT266" s="21" t="s">
        <v>70</v>
      </c>
      <c r="AU266" s="21" t="s">
        <v>71</v>
      </c>
      <c r="AY266" s="21" t="s">
        <v>514</v>
      </c>
      <c r="BK266" s="105">
        <v>0</v>
      </c>
    </row>
    <row r="267" spans="2:65" s="1" customFormat="1" ht="6.95" customHeight="1">
      <c r="B267" s="61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3"/>
    </row>
  </sheetData>
  <mergeCells count="40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N89:Q89"/>
    <mergeCell ref="N90:Q90"/>
    <mergeCell ref="N91:Q91"/>
    <mergeCell ref="N92:Q92"/>
    <mergeCell ref="N93:Q93"/>
    <mergeCell ref="N94:Q94"/>
    <mergeCell ref="N95:Q95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87:I187"/>
    <mergeCell ref="L187:M187"/>
    <mergeCell ref="N187:Q187"/>
    <mergeCell ref="F188:I188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93:I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62:I262"/>
    <mergeCell ref="L262:M262"/>
    <mergeCell ref="N262:Q262"/>
    <mergeCell ref="F256:I256"/>
    <mergeCell ref="L256:M256"/>
    <mergeCell ref="N256:Q256"/>
    <mergeCell ref="F258:I258"/>
    <mergeCell ref="L258:M258"/>
    <mergeCell ref="N258:Q258"/>
    <mergeCell ref="F259:I259"/>
    <mergeCell ref="L259:M259"/>
    <mergeCell ref="N259:Q259"/>
    <mergeCell ref="N266:Q266"/>
    <mergeCell ref="H1:K1"/>
    <mergeCell ref="S2:AC2"/>
    <mergeCell ref="F263:I263"/>
    <mergeCell ref="L263:M263"/>
    <mergeCell ref="N263:Q263"/>
    <mergeCell ref="F265:I265"/>
    <mergeCell ref="L265:M265"/>
    <mergeCell ref="N265:Q265"/>
    <mergeCell ref="N116:Q116"/>
    <mergeCell ref="N117:Q117"/>
    <mergeCell ref="N118:Q118"/>
    <mergeCell ref="N186:Q186"/>
    <mergeCell ref="N191:Q191"/>
    <mergeCell ref="N198:Q198"/>
    <mergeCell ref="N252:Q252"/>
    <mergeCell ref="N257:Q257"/>
    <mergeCell ref="N264:Q264"/>
    <mergeCell ref="F260:I260"/>
    <mergeCell ref="L260:M260"/>
    <mergeCell ref="N260:Q260"/>
    <mergeCell ref="F261:I261"/>
    <mergeCell ref="L261:M261"/>
    <mergeCell ref="N261:Q261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22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133"/>
  <sheetViews>
    <sheetView showGridLines="0" workbookViewId="0">
      <pane ySplit="1" topLeftCell="A103" activePane="bottomLeft" state="frozen"/>
      <selection pane="bottomLeft" activeCell="L116" sqref="L116:M11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90</v>
      </c>
      <c r="G1" s="16"/>
      <c r="H1" s="222" t="s">
        <v>91</v>
      </c>
      <c r="I1" s="222"/>
      <c r="J1" s="222"/>
      <c r="K1" s="222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91" t="s">
        <v>96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0" t="str">
        <f>'Rekapitulace stavby'!K6</f>
        <v>Znojmo - Přímětice Východ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97</v>
      </c>
      <c r="E7" s="38"/>
      <c r="F7" s="213" t="s">
        <v>877</v>
      </c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65"/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11"/>
      <c r="P11" s="211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11"/>
      <c r="P12" s="211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66"/>
      <c r="P14" s="211"/>
      <c r="Q14" s="38"/>
      <c r="R14" s="39"/>
    </row>
    <row r="15" spans="1:66" s="1" customFormat="1" ht="18" customHeight="1">
      <c r="B15" s="37"/>
      <c r="C15" s="38"/>
      <c r="D15" s="38"/>
      <c r="E15" s="266"/>
      <c r="F15" s="267"/>
      <c r="G15" s="267"/>
      <c r="H15" s="267"/>
      <c r="I15" s="267"/>
      <c r="J15" s="267"/>
      <c r="K15" s="267"/>
      <c r="L15" s="267"/>
      <c r="M15" s="32" t="s">
        <v>27</v>
      </c>
      <c r="N15" s="38"/>
      <c r="O15" s="266"/>
      <c r="P15" s="211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11" t="str">
        <f>IF('Rekapitulace stavby'!AN16="","",'Rekapitulace stavby'!AN16)</f>
        <v/>
      </c>
      <c r="P17" s="211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11" t="str">
        <f>IF('Rekapitulace stavby'!AN17="","",'Rekapitulace stavby'!AN17)</f>
        <v/>
      </c>
      <c r="P18" s="211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11" t="str">
        <f>IF('Rekapitulace stavby'!AN19="","",'Rekapitulace stavby'!AN19)</f>
        <v/>
      </c>
      <c r="P20" s="211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11" t="str">
        <f>IF('Rekapitulace stavby'!AN20="","",'Rekapitulace stavby'!AN20)</f>
        <v/>
      </c>
      <c r="P21" s="211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6" t="s">
        <v>5</v>
      </c>
      <c r="F24" s="216"/>
      <c r="G24" s="216"/>
      <c r="H24" s="216"/>
      <c r="I24" s="216"/>
      <c r="J24" s="216"/>
      <c r="K24" s="216"/>
      <c r="L24" s="216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99</v>
      </c>
      <c r="E27" s="38"/>
      <c r="F27" s="38"/>
      <c r="G27" s="38"/>
      <c r="H27" s="38"/>
      <c r="I27" s="38"/>
      <c r="J27" s="38"/>
      <c r="K27" s="38"/>
      <c r="L27" s="38"/>
      <c r="M27" s="217">
        <f>N88</f>
        <v>0</v>
      </c>
      <c r="N27" s="217"/>
      <c r="O27" s="217"/>
      <c r="P27" s="217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17"/>
      <c r="N28" s="217"/>
      <c r="O28" s="217"/>
      <c r="P28" s="217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49"/>
      <c r="O30" s="249"/>
      <c r="P30" s="24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61">
        <f>(SUM(BE95:BE95)+SUM(BE113:BE131))</f>
        <v>0</v>
      </c>
      <c r="I32" s="249"/>
      <c r="J32" s="249"/>
      <c r="K32" s="38"/>
      <c r="L32" s="38"/>
      <c r="M32" s="261">
        <f>ROUND((SUM(BE95:BE95)+SUM(BE113:BE131)), 2)*F32</f>
        <v>0</v>
      </c>
      <c r="N32" s="249"/>
      <c r="O32" s="249"/>
      <c r="P32" s="249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61">
        <f>(SUM(BF95:BF95)+SUM(BF113:BF131))</f>
        <v>0</v>
      </c>
      <c r="I33" s="249"/>
      <c r="J33" s="249"/>
      <c r="K33" s="38"/>
      <c r="L33" s="38"/>
      <c r="M33" s="261">
        <f>ROUND((SUM(BF95:BF95)+SUM(BF113:BF131)), 2)*F33</f>
        <v>0</v>
      </c>
      <c r="N33" s="249"/>
      <c r="O33" s="249"/>
      <c r="P33" s="24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61">
        <f>(SUM(BG95:BG95)+SUM(BG113:BG131))</f>
        <v>0</v>
      </c>
      <c r="I34" s="249"/>
      <c r="J34" s="249"/>
      <c r="K34" s="38"/>
      <c r="L34" s="38"/>
      <c r="M34" s="261">
        <v>0</v>
      </c>
      <c r="N34" s="249"/>
      <c r="O34" s="249"/>
      <c r="P34" s="24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61">
        <f>(SUM(BH95:BH95)+SUM(BH113:BH131))</f>
        <v>0</v>
      </c>
      <c r="I35" s="249"/>
      <c r="J35" s="249"/>
      <c r="K35" s="38"/>
      <c r="L35" s="38"/>
      <c r="M35" s="261">
        <v>0</v>
      </c>
      <c r="N35" s="249"/>
      <c r="O35" s="249"/>
      <c r="P35" s="24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61">
        <f>(SUM(BI95:BI95)+SUM(BI113:BI131))</f>
        <v>0</v>
      </c>
      <c r="I36" s="249"/>
      <c r="J36" s="249"/>
      <c r="K36" s="38"/>
      <c r="L36" s="38"/>
      <c r="M36" s="261">
        <v>0</v>
      </c>
      <c r="N36" s="249"/>
      <c r="O36" s="249"/>
      <c r="P36" s="24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62">
        <f>SUM(M30:M36)</f>
        <v>0</v>
      </c>
      <c r="M38" s="262"/>
      <c r="N38" s="262"/>
      <c r="O38" s="262"/>
      <c r="P38" s="263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91" t="s">
        <v>100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50" t="str">
        <f>F6</f>
        <v>Znojmo - Přímětice Východ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</row>
    <row r="79" spans="2:18" s="1" customFormat="1" ht="36.950000000000003" customHeight="1">
      <c r="B79" s="37"/>
      <c r="C79" s="71" t="s">
        <v>97</v>
      </c>
      <c r="D79" s="38"/>
      <c r="E79" s="38"/>
      <c r="F79" s="193" t="str">
        <f>F7</f>
        <v>VRN - Vedlejší rozpočtové náklady</v>
      </c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/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11" t="str">
        <f>E18</f>
        <v xml:space="preserve"> </v>
      </c>
      <c r="N83" s="211"/>
      <c r="O83" s="211"/>
      <c r="P83" s="211"/>
      <c r="Q83" s="211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11" t="str">
        <f>E21</f>
        <v xml:space="preserve"> </v>
      </c>
      <c r="N84" s="211"/>
      <c r="O84" s="211"/>
      <c r="P84" s="211"/>
      <c r="Q84" s="211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8" t="s">
        <v>101</v>
      </c>
      <c r="D86" s="259"/>
      <c r="E86" s="259"/>
      <c r="F86" s="259"/>
      <c r="G86" s="259"/>
      <c r="H86" s="107"/>
      <c r="I86" s="107"/>
      <c r="J86" s="107"/>
      <c r="K86" s="107"/>
      <c r="L86" s="107"/>
      <c r="M86" s="107"/>
      <c r="N86" s="258" t="s">
        <v>102</v>
      </c>
      <c r="O86" s="259"/>
      <c r="P86" s="259"/>
      <c r="Q86" s="259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103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83">
        <f>N113</f>
        <v>0</v>
      </c>
      <c r="O88" s="260"/>
      <c r="P88" s="260"/>
      <c r="Q88" s="260"/>
      <c r="R88" s="39"/>
      <c r="AU88" s="21" t="s">
        <v>104</v>
      </c>
    </row>
    <row r="89" spans="2:47" s="6" customFormat="1" ht="24.95" customHeight="1">
      <c r="B89" s="116"/>
      <c r="C89" s="117"/>
      <c r="D89" s="118" t="s">
        <v>877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29">
        <f>N114</f>
        <v>0</v>
      </c>
      <c r="O89" s="255"/>
      <c r="P89" s="255"/>
      <c r="Q89" s="255"/>
      <c r="R89" s="119"/>
    </row>
    <row r="90" spans="2:47" s="7" customFormat="1" ht="19.899999999999999" customHeight="1">
      <c r="B90" s="120"/>
      <c r="C90" s="121"/>
      <c r="D90" s="104" t="s">
        <v>878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56">
        <f>N115</f>
        <v>0</v>
      </c>
      <c r="O90" s="257"/>
      <c r="P90" s="257"/>
      <c r="Q90" s="257"/>
      <c r="R90" s="122"/>
    </row>
    <row r="91" spans="2:47" s="7" customFormat="1" ht="19.899999999999999" customHeight="1">
      <c r="B91" s="120"/>
      <c r="C91" s="121"/>
      <c r="D91" s="104" t="s">
        <v>879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56">
        <f>N122</f>
        <v>0</v>
      </c>
      <c r="O91" s="257"/>
      <c r="P91" s="257"/>
      <c r="Q91" s="257"/>
      <c r="R91" s="122"/>
    </row>
    <row r="92" spans="2:47" s="7" customFormat="1" ht="19.899999999999999" customHeight="1">
      <c r="B92" s="120"/>
      <c r="C92" s="121"/>
      <c r="D92" s="104" t="s">
        <v>880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56">
        <f>N124</f>
        <v>0</v>
      </c>
      <c r="O92" s="257"/>
      <c r="P92" s="257"/>
      <c r="Q92" s="257"/>
      <c r="R92" s="122"/>
    </row>
    <row r="93" spans="2:47" s="7" customFormat="1" ht="19.899999999999999" customHeight="1">
      <c r="B93" s="120"/>
      <c r="C93" s="121"/>
      <c r="D93" s="104" t="s">
        <v>881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56">
        <f>N126</f>
        <v>0</v>
      </c>
      <c r="O93" s="257"/>
      <c r="P93" s="257"/>
      <c r="Q93" s="257"/>
      <c r="R93" s="122"/>
    </row>
    <row r="94" spans="2:47" s="1" customFormat="1" ht="21.75" customHeight="1"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9"/>
    </row>
    <row r="95" spans="2:47" s="1" customForma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06" t="s">
        <v>919</v>
      </c>
      <c r="D96" s="107"/>
      <c r="E96" s="107"/>
      <c r="F96" s="107"/>
      <c r="G96" s="107"/>
      <c r="H96" s="107"/>
      <c r="I96" s="107"/>
      <c r="J96" s="107"/>
      <c r="K96" s="107"/>
      <c r="L96" s="179">
        <f>ROUND(SUM(N88),2)</f>
        <v>0</v>
      </c>
      <c r="M96" s="179"/>
      <c r="N96" s="179"/>
      <c r="O96" s="179"/>
      <c r="P96" s="179"/>
      <c r="Q96" s="179"/>
      <c r="R96" s="39"/>
    </row>
    <row r="97" spans="2:27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3"/>
    </row>
    <row r="101" spans="2:27" s="1" customFormat="1" ht="6.95" customHeight="1"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6"/>
    </row>
    <row r="102" spans="2:27" s="1" customFormat="1" ht="36.950000000000003" customHeight="1">
      <c r="B102" s="37"/>
      <c r="C102" s="191" t="s">
        <v>112</v>
      </c>
      <c r="D102" s="249"/>
      <c r="E102" s="249"/>
      <c r="F102" s="249"/>
      <c r="G102" s="249"/>
      <c r="H102" s="249"/>
      <c r="I102" s="249"/>
      <c r="J102" s="249"/>
      <c r="K102" s="249"/>
      <c r="L102" s="249"/>
      <c r="M102" s="249"/>
      <c r="N102" s="249"/>
      <c r="O102" s="249"/>
      <c r="P102" s="249"/>
      <c r="Q102" s="249"/>
      <c r="R102" s="39"/>
    </row>
    <row r="103" spans="2:27" s="1" customFormat="1" ht="6.95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27" s="1" customFormat="1" ht="30" customHeight="1">
      <c r="B104" s="37"/>
      <c r="C104" s="32" t="s">
        <v>18</v>
      </c>
      <c r="D104" s="38"/>
      <c r="E104" s="38"/>
      <c r="F104" s="250" t="str">
        <f>F6</f>
        <v>Znojmo - Přímětice Východ</v>
      </c>
      <c r="G104" s="251"/>
      <c r="H104" s="251"/>
      <c r="I104" s="251"/>
      <c r="J104" s="251"/>
      <c r="K104" s="251"/>
      <c r="L104" s="251"/>
      <c r="M104" s="251"/>
      <c r="N104" s="251"/>
      <c r="O104" s="251"/>
      <c r="P104" s="251"/>
      <c r="Q104" s="38"/>
      <c r="R104" s="39"/>
    </row>
    <row r="105" spans="2:27" s="1" customFormat="1" ht="36.950000000000003" customHeight="1">
      <c r="B105" s="37"/>
      <c r="C105" s="71" t="s">
        <v>97</v>
      </c>
      <c r="D105" s="38"/>
      <c r="E105" s="38"/>
      <c r="F105" s="193" t="str">
        <f>F7</f>
        <v>VRN - Vedlejší rozpočtové náklady</v>
      </c>
      <c r="G105" s="249"/>
      <c r="H105" s="249"/>
      <c r="I105" s="249"/>
      <c r="J105" s="249"/>
      <c r="K105" s="249"/>
      <c r="L105" s="249"/>
      <c r="M105" s="249"/>
      <c r="N105" s="249"/>
      <c r="O105" s="249"/>
      <c r="P105" s="249"/>
      <c r="Q105" s="38"/>
      <c r="R105" s="39"/>
    </row>
    <row r="106" spans="2:27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27" s="1" customFormat="1" ht="18" customHeight="1">
      <c r="B107" s="37"/>
      <c r="C107" s="32" t="s">
        <v>22</v>
      </c>
      <c r="D107" s="38"/>
      <c r="E107" s="38"/>
      <c r="F107" s="30" t="str">
        <f>F9</f>
        <v xml:space="preserve"> </v>
      </c>
      <c r="G107" s="38"/>
      <c r="H107" s="38"/>
      <c r="I107" s="38"/>
      <c r="J107" s="38"/>
      <c r="K107" s="32" t="s">
        <v>24</v>
      </c>
      <c r="L107" s="38"/>
      <c r="M107" s="252" t="str">
        <f>IF(O9="","",O9)</f>
        <v/>
      </c>
      <c r="N107" s="252"/>
      <c r="O107" s="252"/>
      <c r="P107" s="252"/>
      <c r="Q107" s="38"/>
      <c r="R107" s="39"/>
    </row>
    <row r="108" spans="2:27" s="1" customFormat="1" ht="6.95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pans="2:27" s="1" customFormat="1" ht="15">
      <c r="B109" s="37"/>
      <c r="C109" s="32" t="s">
        <v>25</v>
      </c>
      <c r="D109" s="38"/>
      <c r="E109" s="38"/>
      <c r="F109" s="30" t="str">
        <f>E12</f>
        <v xml:space="preserve"> </v>
      </c>
      <c r="G109" s="38"/>
      <c r="H109" s="38"/>
      <c r="I109" s="38"/>
      <c r="J109" s="38"/>
      <c r="K109" s="32" t="s">
        <v>29</v>
      </c>
      <c r="L109" s="38"/>
      <c r="M109" s="211" t="str">
        <f>E18</f>
        <v xml:space="preserve"> </v>
      </c>
      <c r="N109" s="211"/>
      <c r="O109" s="211"/>
      <c r="P109" s="211"/>
      <c r="Q109" s="211"/>
      <c r="R109" s="39"/>
    </row>
    <row r="110" spans="2:27" s="1" customFormat="1" ht="14.45" customHeight="1">
      <c r="B110" s="37"/>
      <c r="C110" s="32" t="s">
        <v>28</v>
      </c>
      <c r="D110" s="38"/>
      <c r="E110" s="38"/>
      <c r="F110" s="30" t="str">
        <f>IF(E15="","",E15)</f>
        <v/>
      </c>
      <c r="G110" s="38"/>
      <c r="H110" s="38"/>
      <c r="I110" s="38"/>
      <c r="J110" s="38"/>
      <c r="K110" s="32" t="s">
        <v>31</v>
      </c>
      <c r="L110" s="38"/>
      <c r="M110" s="211" t="str">
        <f>E21</f>
        <v xml:space="preserve"> </v>
      </c>
      <c r="N110" s="211"/>
      <c r="O110" s="211"/>
      <c r="P110" s="211"/>
      <c r="Q110" s="211"/>
      <c r="R110" s="39"/>
    </row>
    <row r="111" spans="2:27" s="1" customFormat="1" ht="10.3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27" s="8" customFormat="1" ht="29.25" customHeight="1">
      <c r="B112" s="125"/>
      <c r="C112" s="126" t="s">
        <v>113</v>
      </c>
      <c r="D112" s="127" t="s">
        <v>114</v>
      </c>
      <c r="E112" s="127" t="s">
        <v>53</v>
      </c>
      <c r="F112" s="253" t="s">
        <v>115</v>
      </c>
      <c r="G112" s="253"/>
      <c r="H112" s="253"/>
      <c r="I112" s="253"/>
      <c r="J112" s="127" t="s">
        <v>116</v>
      </c>
      <c r="K112" s="127" t="s">
        <v>117</v>
      </c>
      <c r="L112" s="253" t="s">
        <v>118</v>
      </c>
      <c r="M112" s="253"/>
      <c r="N112" s="253" t="s">
        <v>102</v>
      </c>
      <c r="O112" s="253"/>
      <c r="P112" s="253"/>
      <c r="Q112" s="254"/>
      <c r="R112" s="128"/>
      <c r="T112" s="78" t="s">
        <v>119</v>
      </c>
      <c r="U112" s="79" t="s">
        <v>35</v>
      </c>
      <c r="V112" s="79" t="s">
        <v>120</v>
      </c>
      <c r="W112" s="79" t="s">
        <v>121</v>
      </c>
      <c r="X112" s="79" t="s">
        <v>122</v>
      </c>
      <c r="Y112" s="79" t="s">
        <v>123</v>
      </c>
      <c r="Z112" s="79" t="s">
        <v>124</v>
      </c>
      <c r="AA112" s="80" t="s">
        <v>125</v>
      </c>
    </row>
    <row r="113" spans="2:65" s="1" customFormat="1" ht="29.25" customHeight="1">
      <c r="B113" s="37"/>
      <c r="C113" s="82" t="s">
        <v>99</v>
      </c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226">
        <f>BK113</f>
        <v>0</v>
      </c>
      <c r="O113" s="227"/>
      <c r="P113" s="227"/>
      <c r="Q113" s="227"/>
      <c r="R113" s="39"/>
      <c r="T113" s="81"/>
      <c r="U113" s="53"/>
      <c r="V113" s="53"/>
      <c r="W113" s="129">
        <f>W114+W132</f>
        <v>0</v>
      </c>
      <c r="X113" s="53"/>
      <c r="Y113" s="129">
        <f>Y114+Y132</f>
        <v>0</v>
      </c>
      <c r="Z113" s="53"/>
      <c r="AA113" s="130">
        <f>AA114+AA132</f>
        <v>0</v>
      </c>
      <c r="AT113" s="21" t="s">
        <v>70</v>
      </c>
      <c r="AU113" s="21" t="s">
        <v>104</v>
      </c>
      <c r="BK113" s="131">
        <f>BK114+BK132</f>
        <v>0</v>
      </c>
    </row>
    <row r="114" spans="2:65" s="9" customFormat="1" ht="37.35" customHeight="1">
      <c r="B114" s="132"/>
      <c r="C114" s="133"/>
      <c r="D114" s="134" t="s">
        <v>877</v>
      </c>
      <c r="E114" s="134"/>
      <c r="F114" s="134"/>
      <c r="G114" s="134"/>
      <c r="H114" s="134"/>
      <c r="I114" s="134"/>
      <c r="J114" s="134"/>
      <c r="K114" s="134"/>
      <c r="L114" s="134"/>
      <c r="M114" s="134"/>
      <c r="N114" s="228">
        <f>BK114</f>
        <v>0</v>
      </c>
      <c r="O114" s="229"/>
      <c r="P114" s="229"/>
      <c r="Q114" s="229"/>
      <c r="R114" s="135"/>
      <c r="T114" s="136"/>
      <c r="U114" s="133"/>
      <c r="V114" s="133"/>
      <c r="W114" s="137">
        <f>W115+W122+W124+W126</f>
        <v>0</v>
      </c>
      <c r="X114" s="133"/>
      <c r="Y114" s="137">
        <f>Y115+Y122+Y124+Y126</f>
        <v>0</v>
      </c>
      <c r="Z114" s="133"/>
      <c r="AA114" s="138">
        <f>AA115+AA122+AA124+AA126</f>
        <v>0</v>
      </c>
      <c r="AR114" s="139" t="s">
        <v>148</v>
      </c>
      <c r="AT114" s="140" t="s">
        <v>70</v>
      </c>
      <c r="AU114" s="140" t="s">
        <v>71</v>
      </c>
      <c r="AY114" s="139" t="s">
        <v>126</v>
      </c>
      <c r="BK114" s="141">
        <f>BK115+BK122+BK124+BK126</f>
        <v>0</v>
      </c>
    </row>
    <row r="115" spans="2:65" s="9" customFormat="1" ht="19.899999999999999" customHeight="1">
      <c r="B115" s="132"/>
      <c r="C115" s="133"/>
      <c r="D115" s="142" t="s">
        <v>878</v>
      </c>
      <c r="E115" s="142"/>
      <c r="F115" s="142"/>
      <c r="G115" s="142"/>
      <c r="H115" s="142"/>
      <c r="I115" s="142"/>
      <c r="J115" s="142"/>
      <c r="K115" s="142"/>
      <c r="L115" s="142"/>
      <c r="M115" s="142"/>
      <c r="N115" s="230">
        <f>BK115</f>
        <v>0</v>
      </c>
      <c r="O115" s="231"/>
      <c r="P115" s="231"/>
      <c r="Q115" s="231"/>
      <c r="R115" s="135"/>
      <c r="T115" s="136"/>
      <c r="U115" s="133"/>
      <c r="V115" s="133"/>
      <c r="W115" s="137">
        <f>SUM(W116:W121)</f>
        <v>0</v>
      </c>
      <c r="X115" s="133"/>
      <c r="Y115" s="137">
        <f>SUM(Y116:Y121)</f>
        <v>0</v>
      </c>
      <c r="Z115" s="133"/>
      <c r="AA115" s="138">
        <f>SUM(AA116:AA121)</f>
        <v>0</v>
      </c>
      <c r="AR115" s="139" t="s">
        <v>148</v>
      </c>
      <c r="AT115" s="140" t="s">
        <v>70</v>
      </c>
      <c r="AU115" s="140" t="s">
        <v>79</v>
      </c>
      <c r="AY115" s="139" t="s">
        <v>126</v>
      </c>
      <c r="BK115" s="141">
        <f>SUM(BK116:BK121)</f>
        <v>0</v>
      </c>
    </row>
    <row r="116" spans="2:65" s="1" customFormat="1" ht="16.5" customHeight="1">
      <c r="B116" s="123"/>
      <c r="C116" s="143" t="s">
        <v>79</v>
      </c>
      <c r="D116" s="143" t="s">
        <v>127</v>
      </c>
      <c r="E116" s="144" t="s">
        <v>882</v>
      </c>
      <c r="F116" s="223" t="s">
        <v>883</v>
      </c>
      <c r="G116" s="223"/>
      <c r="H116" s="223"/>
      <c r="I116" s="223"/>
      <c r="J116" s="145" t="s">
        <v>884</v>
      </c>
      <c r="K116" s="146">
        <v>1</v>
      </c>
      <c r="L116" s="224">
        <v>0</v>
      </c>
      <c r="M116" s="224"/>
      <c r="N116" s="225">
        <f t="shared" ref="N116:N121" si="0">ROUND(L116*K116,2)</f>
        <v>0</v>
      </c>
      <c r="O116" s="225"/>
      <c r="P116" s="225"/>
      <c r="Q116" s="225"/>
      <c r="R116" s="124"/>
      <c r="T116" s="147" t="s">
        <v>5</v>
      </c>
      <c r="U116" s="46" t="s">
        <v>36</v>
      </c>
      <c r="V116" s="38"/>
      <c r="W116" s="148">
        <f t="shared" ref="W116:W121" si="1">V116*K116</f>
        <v>0</v>
      </c>
      <c r="X116" s="148">
        <v>0</v>
      </c>
      <c r="Y116" s="148">
        <f t="shared" ref="Y116:Y121" si="2">X116*K116</f>
        <v>0</v>
      </c>
      <c r="Z116" s="148">
        <v>0</v>
      </c>
      <c r="AA116" s="149">
        <f t="shared" ref="AA116:AA121" si="3">Z116*K116</f>
        <v>0</v>
      </c>
      <c r="AR116" s="21" t="s">
        <v>885</v>
      </c>
      <c r="AT116" s="21" t="s">
        <v>127</v>
      </c>
      <c r="AU116" s="21" t="s">
        <v>95</v>
      </c>
      <c r="AY116" s="21" t="s">
        <v>126</v>
      </c>
      <c r="BE116" s="105">
        <f t="shared" ref="BE116:BE121" si="4">IF(U116="základní",N116,0)</f>
        <v>0</v>
      </c>
      <c r="BF116" s="105">
        <f t="shared" ref="BF116:BF121" si="5">IF(U116="snížená",N116,0)</f>
        <v>0</v>
      </c>
      <c r="BG116" s="105">
        <f t="shared" ref="BG116:BG121" si="6">IF(U116="zákl. přenesená",N116,0)</f>
        <v>0</v>
      </c>
      <c r="BH116" s="105">
        <f t="shared" ref="BH116:BH121" si="7">IF(U116="sníž. přenesená",N116,0)</f>
        <v>0</v>
      </c>
      <c r="BI116" s="105">
        <f t="shared" ref="BI116:BI121" si="8">IF(U116="nulová",N116,0)</f>
        <v>0</v>
      </c>
      <c r="BJ116" s="21" t="s">
        <v>79</v>
      </c>
      <c r="BK116" s="105">
        <f t="shared" ref="BK116:BK121" si="9">ROUND(L116*K116,2)</f>
        <v>0</v>
      </c>
      <c r="BL116" s="21" t="s">
        <v>885</v>
      </c>
      <c r="BM116" s="21" t="s">
        <v>886</v>
      </c>
    </row>
    <row r="117" spans="2:65" s="1" customFormat="1" ht="16.5" customHeight="1">
      <c r="B117" s="123"/>
      <c r="C117" s="143" t="s">
        <v>95</v>
      </c>
      <c r="D117" s="143" t="s">
        <v>127</v>
      </c>
      <c r="E117" s="144" t="s">
        <v>887</v>
      </c>
      <c r="F117" s="223" t="s">
        <v>888</v>
      </c>
      <c r="G117" s="223"/>
      <c r="H117" s="223"/>
      <c r="I117" s="223"/>
      <c r="J117" s="145" t="s">
        <v>884</v>
      </c>
      <c r="K117" s="146">
        <v>1</v>
      </c>
      <c r="L117" s="224">
        <v>0</v>
      </c>
      <c r="M117" s="224"/>
      <c r="N117" s="225">
        <f t="shared" si="0"/>
        <v>0</v>
      </c>
      <c r="O117" s="225"/>
      <c r="P117" s="225"/>
      <c r="Q117" s="225"/>
      <c r="R117" s="124"/>
      <c r="T117" s="147" t="s">
        <v>5</v>
      </c>
      <c r="U117" s="46" t="s">
        <v>36</v>
      </c>
      <c r="V117" s="38"/>
      <c r="W117" s="148">
        <f t="shared" si="1"/>
        <v>0</v>
      </c>
      <c r="X117" s="148">
        <v>0</v>
      </c>
      <c r="Y117" s="148">
        <f t="shared" si="2"/>
        <v>0</v>
      </c>
      <c r="Z117" s="148">
        <v>0</v>
      </c>
      <c r="AA117" s="149">
        <f t="shared" si="3"/>
        <v>0</v>
      </c>
      <c r="AR117" s="21" t="s">
        <v>885</v>
      </c>
      <c r="AT117" s="21" t="s">
        <v>127</v>
      </c>
      <c r="AU117" s="21" t="s">
        <v>95</v>
      </c>
      <c r="AY117" s="21" t="s">
        <v>126</v>
      </c>
      <c r="BE117" s="105">
        <f t="shared" si="4"/>
        <v>0</v>
      </c>
      <c r="BF117" s="105">
        <f t="shared" si="5"/>
        <v>0</v>
      </c>
      <c r="BG117" s="105">
        <f t="shared" si="6"/>
        <v>0</v>
      </c>
      <c r="BH117" s="105">
        <f t="shared" si="7"/>
        <v>0</v>
      </c>
      <c r="BI117" s="105">
        <f t="shared" si="8"/>
        <v>0</v>
      </c>
      <c r="BJ117" s="21" t="s">
        <v>79</v>
      </c>
      <c r="BK117" s="105">
        <f t="shared" si="9"/>
        <v>0</v>
      </c>
      <c r="BL117" s="21" t="s">
        <v>885</v>
      </c>
      <c r="BM117" s="21" t="s">
        <v>889</v>
      </c>
    </row>
    <row r="118" spans="2:65" s="1" customFormat="1" ht="16.5" customHeight="1">
      <c r="B118" s="123"/>
      <c r="C118" s="143" t="s">
        <v>137</v>
      </c>
      <c r="D118" s="143" t="s">
        <v>127</v>
      </c>
      <c r="E118" s="144" t="s">
        <v>890</v>
      </c>
      <c r="F118" s="223" t="s">
        <v>891</v>
      </c>
      <c r="G118" s="223"/>
      <c r="H118" s="223"/>
      <c r="I118" s="223"/>
      <c r="J118" s="145" t="s">
        <v>884</v>
      </c>
      <c r="K118" s="146">
        <v>1</v>
      </c>
      <c r="L118" s="224">
        <v>0</v>
      </c>
      <c r="M118" s="224"/>
      <c r="N118" s="225">
        <f t="shared" si="0"/>
        <v>0</v>
      </c>
      <c r="O118" s="225"/>
      <c r="P118" s="225"/>
      <c r="Q118" s="225"/>
      <c r="R118" s="124"/>
      <c r="T118" s="147" t="s">
        <v>5</v>
      </c>
      <c r="U118" s="46" t="s">
        <v>36</v>
      </c>
      <c r="V118" s="38"/>
      <c r="W118" s="148">
        <f t="shared" si="1"/>
        <v>0</v>
      </c>
      <c r="X118" s="148">
        <v>0</v>
      </c>
      <c r="Y118" s="148">
        <f t="shared" si="2"/>
        <v>0</v>
      </c>
      <c r="Z118" s="148">
        <v>0</v>
      </c>
      <c r="AA118" s="149">
        <f t="shared" si="3"/>
        <v>0</v>
      </c>
      <c r="AR118" s="21" t="s">
        <v>885</v>
      </c>
      <c r="AT118" s="21" t="s">
        <v>127</v>
      </c>
      <c r="AU118" s="21" t="s">
        <v>95</v>
      </c>
      <c r="AY118" s="21" t="s">
        <v>126</v>
      </c>
      <c r="BE118" s="105">
        <f t="shared" si="4"/>
        <v>0</v>
      </c>
      <c r="BF118" s="105">
        <f t="shared" si="5"/>
        <v>0</v>
      </c>
      <c r="BG118" s="105">
        <f t="shared" si="6"/>
        <v>0</v>
      </c>
      <c r="BH118" s="105">
        <f t="shared" si="7"/>
        <v>0</v>
      </c>
      <c r="BI118" s="105">
        <f t="shared" si="8"/>
        <v>0</v>
      </c>
      <c r="BJ118" s="21" t="s">
        <v>79</v>
      </c>
      <c r="BK118" s="105">
        <f t="shared" si="9"/>
        <v>0</v>
      </c>
      <c r="BL118" s="21" t="s">
        <v>885</v>
      </c>
      <c r="BM118" s="21" t="s">
        <v>892</v>
      </c>
    </row>
    <row r="119" spans="2:65" s="1" customFormat="1" ht="16.5" customHeight="1">
      <c r="B119" s="123"/>
      <c r="C119" s="143" t="s">
        <v>131</v>
      </c>
      <c r="D119" s="143" t="s">
        <v>127</v>
      </c>
      <c r="E119" s="144" t="s">
        <v>893</v>
      </c>
      <c r="F119" s="223" t="s">
        <v>894</v>
      </c>
      <c r="G119" s="223"/>
      <c r="H119" s="223"/>
      <c r="I119" s="223"/>
      <c r="J119" s="145" t="s">
        <v>884</v>
      </c>
      <c r="K119" s="146">
        <v>1</v>
      </c>
      <c r="L119" s="224">
        <v>0</v>
      </c>
      <c r="M119" s="224"/>
      <c r="N119" s="225">
        <f t="shared" si="0"/>
        <v>0</v>
      </c>
      <c r="O119" s="225"/>
      <c r="P119" s="225"/>
      <c r="Q119" s="225"/>
      <c r="R119" s="124"/>
      <c r="T119" s="147" t="s">
        <v>5</v>
      </c>
      <c r="U119" s="46" t="s">
        <v>36</v>
      </c>
      <c r="V119" s="38"/>
      <c r="W119" s="148">
        <f t="shared" si="1"/>
        <v>0</v>
      </c>
      <c r="X119" s="148">
        <v>0</v>
      </c>
      <c r="Y119" s="148">
        <f t="shared" si="2"/>
        <v>0</v>
      </c>
      <c r="Z119" s="148">
        <v>0</v>
      </c>
      <c r="AA119" s="149">
        <f t="shared" si="3"/>
        <v>0</v>
      </c>
      <c r="AR119" s="21" t="s">
        <v>885</v>
      </c>
      <c r="AT119" s="21" t="s">
        <v>127</v>
      </c>
      <c r="AU119" s="21" t="s">
        <v>95</v>
      </c>
      <c r="AY119" s="21" t="s">
        <v>126</v>
      </c>
      <c r="BE119" s="105">
        <f t="shared" si="4"/>
        <v>0</v>
      </c>
      <c r="BF119" s="105">
        <f t="shared" si="5"/>
        <v>0</v>
      </c>
      <c r="BG119" s="105">
        <f t="shared" si="6"/>
        <v>0</v>
      </c>
      <c r="BH119" s="105">
        <f t="shared" si="7"/>
        <v>0</v>
      </c>
      <c r="BI119" s="105">
        <f t="shared" si="8"/>
        <v>0</v>
      </c>
      <c r="BJ119" s="21" t="s">
        <v>79</v>
      </c>
      <c r="BK119" s="105">
        <f t="shared" si="9"/>
        <v>0</v>
      </c>
      <c r="BL119" s="21" t="s">
        <v>885</v>
      </c>
      <c r="BM119" s="21" t="s">
        <v>895</v>
      </c>
    </row>
    <row r="120" spans="2:65" s="1" customFormat="1" ht="16.5" customHeight="1">
      <c r="B120" s="123"/>
      <c r="C120" s="143" t="s">
        <v>148</v>
      </c>
      <c r="D120" s="143" t="s">
        <v>127</v>
      </c>
      <c r="E120" s="144" t="s">
        <v>896</v>
      </c>
      <c r="F120" s="223" t="s">
        <v>897</v>
      </c>
      <c r="G120" s="223"/>
      <c r="H120" s="223"/>
      <c r="I120" s="223"/>
      <c r="J120" s="145" t="s">
        <v>884</v>
      </c>
      <c r="K120" s="146">
        <v>1</v>
      </c>
      <c r="L120" s="224">
        <v>0</v>
      </c>
      <c r="M120" s="224"/>
      <c r="N120" s="225">
        <f t="shared" si="0"/>
        <v>0</v>
      </c>
      <c r="O120" s="225"/>
      <c r="P120" s="225"/>
      <c r="Q120" s="225"/>
      <c r="R120" s="124"/>
      <c r="T120" s="147" t="s">
        <v>5</v>
      </c>
      <c r="U120" s="46" t="s">
        <v>36</v>
      </c>
      <c r="V120" s="38"/>
      <c r="W120" s="148">
        <f t="shared" si="1"/>
        <v>0</v>
      </c>
      <c r="X120" s="148">
        <v>0</v>
      </c>
      <c r="Y120" s="148">
        <f t="shared" si="2"/>
        <v>0</v>
      </c>
      <c r="Z120" s="148">
        <v>0</v>
      </c>
      <c r="AA120" s="149">
        <f t="shared" si="3"/>
        <v>0</v>
      </c>
      <c r="AR120" s="21" t="s">
        <v>885</v>
      </c>
      <c r="AT120" s="21" t="s">
        <v>127</v>
      </c>
      <c r="AU120" s="21" t="s">
        <v>95</v>
      </c>
      <c r="AY120" s="21" t="s">
        <v>126</v>
      </c>
      <c r="BE120" s="105">
        <f t="shared" si="4"/>
        <v>0</v>
      </c>
      <c r="BF120" s="105">
        <f t="shared" si="5"/>
        <v>0</v>
      </c>
      <c r="BG120" s="105">
        <f t="shared" si="6"/>
        <v>0</v>
      </c>
      <c r="BH120" s="105">
        <f t="shared" si="7"/>
        <v>0</v>
      </c>
      <c r="BI120" s="105">
        <f t="shared" si="8"/>
        <v>0</v>
      </c>
      <c r="BJ120" s="21" t="s">
        <v>79</v>
      </c>
      <c r="BK120" s="105">
        <f t="shared" si="9"/>
        <v>0</v>
      </c>
      <c r="BL120" s="21" t="s">
        <v>885</v>
      </c>
      <c r="BM120" s="21" t="s">
        <v>898</v>
      </c>
    </row>
    <row r="121" spans="2:65" s="1" customFormat="1" ht="16.5" customHeight="1">
      <c r="B121" s="123"/>
      <c r="C121" s="143" t="s">
        <v>160</v>
      </c>
      <c r="D121" s="143" t="s">
        <v>127</v>
      </c>
      <c r="E121" s="144" t="s">
        <v>899</v>
      </c>
      <c r="F121" s="223" t="s">
        <v>900</v>
      </c>
      <c r="G121" s="223"/>
      <c r="H121" s="223"/>
      <c r="I121" s="223"/>
      <c r="J121" s="145" t="s">
        <v>884</v>
      </c>
      <c r="K121" s="146">
        <v>1</v>
      </c>
      <c r="L121" s="224">
        <v>0</v>
      </c>
      <c r="M121" s="224"/>
      <c r="N121" s="225">
        <f t="shared" si="0"/>
        <v>0</v>
      </c>
      <c r="O121" s="225"/>
      <c r="P121" s="225"/>
      <c r="Q121" s="225"/>
      <c r="R121" s="124"/>
      <c r="T121" s="147" t="s">
        <v>5</v>
      </c>
      <c r="U121" s="46" t="s">
        <v>36</v>
      </c>
      <c r="V121" s="38"/>
      <c r="W121" s="148">
        <f t="shared" si="1"/>
        <v>0</v>
      </c>
      <c r="X121" s="148">
        <v>0</v>
      </c>
      <c r="Y121" s="148">
        <f t="shared" si="2"/>
        <v>0</v>
      </c>
      <c r="Z121" s="148">
        <v>0</v>
      </c>
      <c r="AA121" s="149">
        <f t="shared" si="3"/>
        <v>0</v>
      </c>
      <c r="AR121" s="21" t="s">
        <v>885</v>
      </c>
      <c r="AT121" s="21" t="s">
        <v>127</v>
      </c>
      <c r="AU121" s="21" t="s">
        <v>95</v>
      </c>
      <c r="AY121" s="21" t="s">
        <v>126</v>
      </c>
      <c r="BE121" s="105">
        <f t="shared" si="4"/>
        <v>0</v>
      </c>
      <c r="BF121" s="105">
        <f t="shared" si="5"/>
        <v>0</v>
      </c>
      <c r="BG121" s="105">
        <f t="shared" si="6"/>
        <v>0</v>
      </c>
      <c r="BH121" s="105">
        <f t="shared" si="7"/>
        <v>0</v>
      </c>
      <c r="BI121" s="105">
        <f t="shared" si="8"/>
        <v>0</v>
      </c>
      <c r="BJ121" s="21" t="s">
        <v>79</v>
      </c>
      <c r="BK121" s="105">
        <f t="shared" si="9"/>
        <v>0</v>
      </c>
      <c r="BL121" s="21" t="s">
        <v>885</v>
      </c>
      <c r="BM121" s="21" t="s">
        <v>901</v>
      </c>
    </row>
    <row r="122" spans="2:65" s="9" customFormat="1" ht="29.85" customHeight="1">
      <c r="B122" s="132"/>
      <c r="C122" s="133"/>
      <c r="D122" s="142" t="s">
        <v>879</v>
      </c>
      <c r="E122" s="142"/>
      <c r="F122" s="142"/>
      <c r="G122" s="142"/>
      <c r="H122" s="142"/>
      <c r="I122" s="142"/>
      <c r="J122" s="142"/>
      <c r="K122" s="142"/>
      <c r="L122" s="142"/>
      <c r="M122" s="142"/>
      <c r="N122" s="232">
        <f>BK122</f>
        <v>0</v>
      </c>
      <c r="O122" s="233"/>
      <c r="P122" s="233"/>
      <c r="Q122" s="233"/>
      <c r="R122" s="135"/>
      <c r="T122" s="136"/>
      <c r="U122" s="133"/>
      <c r="V122" s="133"/>
      <c r="W122" s="137">
        <f>W123</f>
        <v>0</v>
      </c>
      <c r="X122" s="133"/>
      <c r="Y122" s="137">
        <f>Y123</f>
        <v>0</v>
      </c>
      <c r="Z122" s="133"/>
      <c r="AA122" s="138">
        <f>AA123</f>
        <v>0</v>
      </c>
      <c r="AR122" s="139" t="s">
        <v>148</v>
      </c>
      <c r="AT122" s="140" t="s">
        <v>70</v>
      </c>
      <c r="AU122" s="140" t="s">
        <v>79</v>
      </c>
      <c r="AY122" s="139" t="s">
        <v>126</v>
      </c>
      <c r="BK122" s="141">
        <f>BK123</f>
        <v>0</v>
      </c>
    </row>
    <row r="123" spans="2:65" s="1" customFormat="1" ht="16.5" customHeight="1">
      <c r="B123" s="123"/>
      <c r="C123" s="143" t="s">
        <v>168</v>
      </c>
      <c r="D123" s="143" t="s">
        <v>127</v>
      </c>
      <c r="E123" s="144" t="s">
        <v>902</v>
      </c>
      <c r="F123" s="223" t="s">
        <v>111</v>
      </c>
      <c r="G123" s="223"/>
      <c r="H123" s="223"/>
      <c r="I123" s="223"/>
      <c r="J123" s="145" t="s">
        <v>884</v>
      </c>
      <c r="K123" s="146">
        <v>1</v>
      </c>
      <c r="L123" s="224">
        <v>0</v>
      </c>
      <c r="M123" s="224"/>
      <c r="N123" s="225">
        <f>ROUND(L123*K123,2)</f>
        <v>0</v>
      </c>
      <c r="O123" s="225"/>
      <c r="P123" s="225"/>
      <c r="Q123" s="225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0</v>
      </c>
      <c r="Y123" s="148">
        <f>X123*K123</f>
        <v>0</v>
      </c>
      <c r="Z123" s="148">
        <v>0</v>
      </c>
      <c r="AA123" s="149">
        <f>Z123*K123</f>
        <v>0</v>
      </c>
      <c r="AR123" s="21" t="s">
        <v>885</v>
      </c>
      <c r="AT123" s="21" t="s">
        <v>127</v>
      </c>
      <c r="AU123" s="21" t="s">
        <v>95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885</v>
      </c>
      <c r="BM123" s="21" t="s">
        <v>903</v>
      </c>
    </row>
    <row r="124" spans="2:65" s="9" customFormat="1" ht="29.85" customHeight="1">
      <c r="B124" s="132"/>
      <c r="C124" s="133"/>
      <c r="D124" s="142" t="s">
        <v>880</v>
      </c>
      <c r="E124" s="142"/>
      <c r="F124" s="142"/>
      <c r="G124" s="142"/>
      <c r="H124" s="142"/>
      <c r="I124" s="142"/>
      <c r="J124" s="142"/>
      <c r="K124" s="142"/>
      <c r="L124" s="142"/>
      <c r="M124" s="142"/>
      <c r="N124" s="232">
        <f>BK124</f>
        <v>0</v>
      </c>
      <c r="O124" s="233"/>
      <c r="P124" s="233"/>
      <c r="Q124" s="233"/>
      <c r="R124" s="135"/>
      <c r="T124" s="136"/>
      <c r="U124" s="133"/>
      <c r="V124" s="133"/>
      <c r="W124" s="137">
        <f>W125</f>
        <v>0</v>
      </c>
      <c r="X124" s="133"/>
      <c r="Y124" s="137">
        <f>Y125</f>
        <v>0</v>
      </c>
      <c r="Z124" s="133"/>
      <c r="AA124" s="138">
        <f>AA125</f>
        <v>0</v>
      </c>
      <c r="AR124" s="139" t="s">
        <v>148</v>
      </c>
      <c r="AT124" s="140" t="s">
        <v>70</v>
      </c>
      <c r="AU124" s="140" t="s">
        <v>79</v>
      </c>
      <c r="AY124" s="139" t="s">
        <v>126</v>
      </c>
      <c r="BK124" s="141">
        <f>BK125</f>
        <v>0</v>
      </c>
    </row>
    <row r="125" spans="2:65" s="1" customFormat="1" ht="16.5" customHeight="1">
      <c r="B125" s="123"/>
      <c r="C125" s="143" t="s">
        <v>178</v>
      </c>
      <c r="D125" s="143" t="s">
        <v>127</v>
      </c>
      <c r="E125" s="144" t="s">
        <v>904</v>
      </c>
      <c r="F125" s="223" t="s">
        <v>905</v>
      </c>
      <c r="G125" s="223"/>
      <c r="H125" s="223"/>
      <c r="I125" s="223"/>
      <c r="J125" s="145" t="s">
        <v>884</v>
      </c>
      <c r="K125" s="146">
        <v>1</v>
      </c>
      <c r="L125" s="224">
        <v>0</v>
      </c>
      <c r="M125" s="224"/>
      <c r="N125" s="225">
        <f>ROUND(L125*K125,2)</f>
        <v>0</v>
      </c>
      <c r="O125" s="225"/>
      <c r="P125" s="225"/>
      <c r="Q125" s="225"/>
      <c r="R125" s="124"/>
      <c r="T125" s="147" t="s">
        <v>5</v>
      </c>
      <c r="U125" s="46" t="s">
        <v>36</v>
      </c>
      <c r="V125" s="38"/>
      <c r="W125" s="148">
        <f>V125*K125</f>
        <v>0</v>
      </c>
      <c r="X125" s="148">
        <v>0</v>
      </c>
      <c r="Y125" s="148">
        <f>X125*K125</f>
        <v>0</v>
      </c>
      <c r="Z125" s="148">
        <v>0</v>
      </c>
      <c r="AA125" s="149">
        <f>Z125*K125</f>
        <v>0</v>
      </c>
      <c r="AR125" s="21" t="s">
        <v>885</v>
      </c>
      <c r="AT125" s="21" t="s">
        <v>127</v>
      </c>
      <c r="AU125" s="21" t="s">
        <v>95</v>
      </c>
      <c r="AY125" s="21" t="s">
        <v>126</v>
      </c>
      <c r="BE125" s="105">
        <f>IF(U125="základní",N125,0)</f>
        <v>0</v>
      </c>
      <c r="BF125" s="105">
        <f>IF(U125="snížená",N125,0)</f>
        <v>0</v>
      </c>
      <c r="BG125" s="105">
        <f>IF(U125="zákl. přenesená",N125,0)</f>
        <v>0</v>
      </c>
      <c r="BH125" s="105">
        <f>IF(U125="sníž. přenesená",N125,0)</f>
        <v>0</v>
      </c>
      <c r="BI125" s="105">
        <f>IF(U125="nulová",N125,0)</f>
        <v>0</v>
      </c>
      <c r="BJ125" s="21" t="s">
        <v>79</v>
      </c>
      <c r="BK125" s="105">
        <f>ROUND(L125*K125,2)</f>
        <v>0</v>
      </c>
      <c r="BL125" s="21" t="s">
        <v>885</v>
      </c>
      <c r="BM125" s="21" t="s">
        <v>906</v>
      </c>
    </row>
    <row r="126" spans="2:65" s="9" customFormat="1" ht="29.85" customHeight="1">
      <c r="B126" s="132"/>
      <c r="C126" s="133"/>
      <c r="D126" s="142" t="s">
        <v>881</v>
      </c>
      <c r="E126" s="142"/>
      <c r="F126" s="142"/>
      <c r="G126" s="142"/>
      <c r="H126" s="142"/>
      <c r="I126" s="142"/>
      <c r="J126" s="142"/>
      <c r="K126" s="142"/>
      <c r="L126" s="142"/>
      <c r="M126" s="142"/>
      <c r="N126" s="232">
        <f>BK126</f>
        <v>0</v>
      </c>
      <c r="O126" s="233"/>
      <c r="P126" s="233"/>
      <c r="Q126" s="233"/>
      <c r="R126" s="135"/>
      <c r="T126" s="136"/>
      <c r="U126" s="133"/>
      <c r="V126" s="133"/>
      <c r="W126" s="137">
        <f>SUM(W127:W131)</f>
        <v>0</v>
      </c>
      <c r="X126" s="133"/>
      <c r="Y126" s="137">
        <f>SUM(Y127:Y131)</f>
        <v>0</v>
      </c>
      <c r="Z126" s="133"/>
      <c r="AA126" s="138">
        <f>SUM(AA127:AA131)</f>
        <v>0</v>
      </c>
      <c r="AR126" s="139" t="s">
        <v>148</v>
      </c>
      <c r="AT126" s="140" t="s">
        <v>70</v>
      </c>
      <c r="AU126" s="140" t="s">
        <v>79</v>
      </c>
      <c r="AY126" s="139" t="s">
        <v>126</v>
      </c>
      <c r="BK126" s="141">
        <f>SUM(BK127:BK131)</f>
        <v>0</v>
      </c>
    </row>
    <row r="127" spans="2:65" s="1" customFormat="1" ht="16.5" customHeight="1">
      <c r="B127" s="123"/>
      <c r="C127" s="143" t="s">
        <v>184</v>
      </c>
      <c r="D127" s="143" t="s">
        <v>127</v>
      </c>
      <c r="E127" s="144" t="s">
        <v>907</v>
      </c>
      <c r="F127" s="223" t="s">
        <v>908</v>
      </c>
      <c r="G127" s="223"/>
      <c r="H127" s="223"/>
      <c r="I127" s="223"/>
      <c r="J127" s="145" t="s">
        <v>884</v>
      </c>
      <c r="K127" s="146">
        <v>1</v>
      </c>
      <c r="L127" s="224">
        <v>0</v>
      </c>
      <c r="M127" s="224"/>
      <c r="N127" s="225">
        <f>ROUND(L127*K127,2)</f>
        <v>0</v>
      </c>
      <c r="O127" s="225"/>
      <c r="P127" s="225"/>
      <c r="Q127" s="225"/>
      <c r="R127" s="124"/>
      <c r="T127" s="147" t="s">
        <v>5</v>
      </c>
      <c r="U127" s="46" t="s">
        <v>36</v>
      </c>
      <c r="V127" s="38"/>
      <c r="W127" s="148">
        <f>V127*K127</f>
        <v>0</v>
      </c>
      <c r="X127" s="148">
        <v>0</v>
      </c>
      <c r="Y127" s="148">
        <f>X127*K127</f>
        <v>0</v>
      </c>
      <c r="Z127" s="148">
        <v>0</v>
      </c>
      <c r="AA127" s="149">
        <f>Z127*K127</f>
        <v>0</v>
      </c>
      <c r="AR127" s="21" t="s">
        <v>885</v>
      </c>
      <c r="AT127" s="21" t="s">
        <v>127</v>
      </c>
      <c r="AU127" s="21" t="s">
        <v>95</v>
      </c>
      <c r="AY127" s="21" t="s">
        <v>126</v>
      </c>
      <c r="BE127" s="105">
        <f>IF(U127="základní",N127,0)</f>
        <v>0</v>
      </c>
      <c r="BF127" s="105">
        <f>IF(U127="snížená",N127,0)</f>
        <v>0</v>
      </c>
      <c r="BG127" s="105">
        <f>IF(U127="zákl. přenesená",N127,0)</f>
        <v>0</v>
      </c>
      <c r="BH127" s="105">
        <f>IF(U127="sníž. přenesená",N127,0)</f>
        <v>0</v>
      </c>
      <c r="BI127" s="105">
        <f>IF(U127="nulová",N127,0)</f>
        <v>0</v>
      </c>
      <c r="BJ127" s="21" t="s">
        <v>79</v>
      </c>
      <c r="BK127" s="105">
        <f>ROUND(L127*K127,2)</f>
        <v>0</v>
      </c>
      <c r="BL127" s="21" t="s">
        <v>885</v>
      </c>
      <c r="BM127" s="21" t="s">
        <v>909</v>
      </c>
    </row>
    <row r="128" spans="2:65" s="1" customFormat="1" ht="25.5" customHeight="1">
      <c r="B128" s="123"/>
      <c r="C128" s="143" t="s">
        <v>189</v>
      </c>
      <c r="D128" s="143" t="s">
        <v>127</v>
      </c>
      <c r="E128" s="144" t="s">
        <v>910</v>
      </c>
      <c r="F128" s="223" t="s">
        <v>911</v>
      </c>
      <c r="G128" s="223"/>
      <c r="H128" s="223"/>
      <c r="I128" s="223"/>
      <c r="J128" s="145" t="s">
        <v>884</v>
      </c>
      <c r="K128" s="146">
        <v>1</v>
      </c>
      <c r="L128" s="224">
        <v>0</v>
      </c>
      <c r="M128" s="224"/>
      <c r="N128" s="225">
        <f>ROUND(L128*K128,2)</f>
        <v>0</v>
      </c>
      <c r="O128" s="225"/>
      <c r="P128" s="225"/>
      <c r="Q128" s="225"/>
      <c r="R128" s="124"/>
      <c r="T128" s="147" t="s">
        <v>5</v>
      </c>
      <c r="U128" s="46" t="s">
        <v>36</v>
      </c>
      <c r="V128" s="38"/>
      <c r="W128" s="148">
        <f>V128*K128</f>
        <v>0</v>
      </c>
      <c r="X128" s="148">
        <v>0</v>
      </c>
      <c r="Y128" s="148">
        <f>X128*K128</f>
        <v>0</v>
      </c>
      <c r="Z128" s="148">
        <v>0</v>
      </c>
      <c r="AA128" s="149">
        <f>Z128*K128</f>
        <v>0</v>
      </c>
      <c r="AR128" s="21" t="s">
        <v>885</v>
      </c>
      <c r="AT128" s="21" t="s">
        <v>127</v>
      </c>
      <c r="AU128" s="21" t="s">
        <v>95</v>
      </c>
      <c r="AY128" s="21" t="s">
        <v>126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21" t="s">
        <v>79</v>
      </c>
      <c r="BK128" s="105">
        <f>ROUND(L128*K128,2)</f>
        <v>0</v>
      </c>
      <c r="BL128" s="21" t="s">
        <v>885</v>
      </c>
      <c r="BM128" s="21" t="s">
        <v>912</v>
      </c>
    </row>
    <row r="129" spans="2:65" s="1" customFormat="1" ht="16.5" customHeight="1">
      <c r="B129" s="123"/>
      <c r="C129" s="143" t="s">
        <v>194</v>
      </c>
      <c r="D129" s="143" t="s">
        <v>127</v>
      </c>
      <c r="E129" s="144" t="s">
        <v>913</v>
      </c>
      <c r="F129" s="223" t="s">
        <v>914</v>
      </c>
      <c r="G129" s="223"/>
      <c r="H129" s="223"/>
      <c r="I129" s="223"/>
      <c r="J129" s="145" t="s">
        <v>884</v>
      </c>
      <c r="K129" s="146">
        <v>1</v>
      </c>
      <c r="L129" s="224">
        <v>0</v>
      </c>
      <c r="M129" s="224"/>
      <c r="N129" s="225">
        <f>ROUND(L129*K129,2)</f>
        <v>0</v>
      </c>
      <c r="O129" s="225"/>
      <c r="P129" s="225"/>
      <c r="Q129" s="225"/>
      <c r="R129" s="124"/>
      <c r="T129" s="147" t="s">
        <v>5</v>
      </c>
      <c r="U129" s="46" t="s">
        <v>36</v>
      </c>
      <c r="V129" s="38"/>
      <c r="W129" s="148">
        <f>V129*K129</f>
        <v>0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21" t="s">
        <v>885</v>
      </c>
      <c r="AT129" s="21" t="s">
        <v>127</v>
      </c>
      <c r="AU129" s="21" t="s">
        <v>95</v>
      </c>
      <c r="AY129" s="21" t="s">
        <v>126</v>
      </c>
      <c r="BE129" s="105">
        <f>IF(U129="základní",N129,0)</f>
        <v>0</v>
      </c>
      <c r="BF129" s="105">
        <f>IF(U129="snížená",N129,0)</f>
        <v>0</v>
      </c>
      <c r="BG129" s="105">
        <f>IF(U129="zákl. přenesená",N129,0)</f>
        <v>0</v>
      </c>
      <c r="BH129" s="105">
        <f>IF(U129="sníž. přenesená",N129,0)</f>
        <v>0</v>
      </c>
      <c r="BI129" s="105">
        <f>IF(U129="nulová",N129,0)</f>
        <v>0</v>
      </c>
      <c r="BJ129" s="21" t="s">
        <v>79</v>
      </c>
      <c r="BK129" s="105">
        <f>ROUND(L129*K129,2)</f>
        <v>0</v>
      </c>
      <c r="BL129" s="21" t="s">
        <v>885</v>
      </c>
      <c r="BM129" s="21" t="s">
        <v>915</v>
      </c>
    </row>
    <row r="130" spans="2:65" s="1" customFormat="1" ht="16.5" customHeight="1">
      <c r="B130" s="123"/>
      <c r="C130" s="143" t="s">
        <v>204</v>
      </c>
      <c r="D130" s="143" t="s">
        <v>127</v>
      </c>
      <c r="E130" s="144" t="s">
        <v>916</v>
      </c>
      <c r="F130" s="223" t="s">
        <v>917</v>
      </c>
      <c r="G130" s="223"/>
      <c r="H130" s="223"/>
      <c r="I130" s="223"/>
      <c r="J130" s="145" t="s">
        <v>884</v>
      </c>
      <c r="K130" s="146">
        <v>1</v>
      </c>
      <c r="L130" s="224">
        <v>0</v>
      </c>
      <c r="M130" s="224"/>
      <c r="N130" s="225">
        <f>ROUND(L130*K130,2)</f>
        <v>0</v>
      </c>
      <c r="O130" s="225"/>
      <c r="P130" s="225"/>
      <c r="Q130" s="225"/>
      <c r="R130" s="124"/>
      <c r="T130" s="147" t="s">
        <v>5</v>
      </c>
      <c r="U130" s="46" t="s">
        <v>36</v>
      </c>
      <c r="V130" s="38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21" t="s">
        <v>885</v>
      </c>
      <c r="AT130" s="21" t="s">
        <v>127</v>
      </c>
      <c r="AU130" s="21" t="s">
        <v>95</v>
      </c>
      <c r="AY130" s="21" t="s">
        <v>126</v>
      </c>
      <c r="BE130" s="105">
        <f>IF(U130="základní",N130,0)</f>
        <v>0</v>
      </c>
      <c r="BF130" s="105">
        <f>IF(U130="snížená",N130,0)</f>
        <v>0</v>
      </c>
      <c r="BG130" s="105">
        <f>IF(U130="zákl. přenesená",N130,0)</f>
        <v>0</v>
      </c>
      <c r="BH130" s="105">
        <f>IF(U130="sníž. přenesená",N130,0)</f>
        <v>0</v>
      </c>
      <c r="BI130" s="105">
        <f>IF(U130="nulová",N130,0)</f>
        <v>0</v>
      </c>
      <c r="BJ130" s="21" t="s">
        <v>79</v>
      </c>
      <c r="BK130" s="105">
        <f>ROUND(L130*K130,2)</f>
        <v>0</v>
      </c>
      <c r="BL130" s="21" t="s">
        <v>885</v>
      </c>
      <c r="BM130" s="21" t="s">
        <v>918</v>
      </c>
    </row>
    <row r="131" spans="2:65" s="1" customFormat="1" ht="6" customHeight="1">
      <c r="B131" s="37"/>
      <c r="C131" s="38"/>
      <c r="D131" s="38"/>
      <c r="E131" s="38"/>
      <c r="F131" s="245"/>
      <c r="G131" s="246"/>
      <c r="H131" s="246"/>
      <c r="I131" s="246"/>
      <c r="J131" s="38"/>
      <c r="K131" s="38"/>
      <c r="L131" s="38"/>
      <c r="M131" s="38"/>
      <c r="N131" s="38"/>
      <c r="O131" s="38"/>
      <c r="P131" s="38"/>
      <c r="Q131" s="38"/>
      <c r="R131" s="39"/>
      <c r="T131" s="177"/>
      <c r="U131" s="38"/>
      <c r="V131" s="38"/>
      <c r="W131" s="38"/>
      <c r="X131" s="38"/>
      <c r="Y131" s="38"/>
      <c r="Z131" s="38"/>
      <c r="AA131" s="76"/>
      <c r="AT131" s="21" t="s">
        <v>318</v>
      </c>
      <c r="AU131" s="21" t="s">
        <v>95</v>
      </c>
    </row>
    <row r="132" spans="2:65" s="1" customFormat="1" ht="6" customHeight="1">
      <c r="B132" s="37"/>
      <c r="C132" s="38"/>
      <c r="D132" s="134"/>
      <c r="E132" s="38"/>
      <c r="F132" s="38"/>
      <c r="G132" s="38"/>
      <c r="H132" s="38"/>
      <c r="I132" s="38"/>
      <c r="J132" s="38"/>
      <c r="K132" s="38"/>
      <c r="L132" s="38"/>
      <c r="M132" s="38"/>
      <c r="N132" s="228"/>
      <c r="O132" s="229"/>
      <c r="P132" s="229"/>
      <c r="Q132" s="229"/>
      <c r="R132" s="39"/>
      <c r="T132" s="178"/>
      <c r="U132" s="58"/>
      <c r="V132" s="58"/>
      <c r="W132" s="58"/>
      <c r="X132" s="58"/>
      <c r="Y132" s="58"/>
      <c r="Z132" s="58"/>
      <c r="AA132" s="60"/>
      <c r="AT132" s="21" t="s">
        <v>70</v>
      </c>
      <c r="AU132" s="21" t="s">
        <v>71</v>
      </c>
      <c r="AY132" s="21" t="s">
        <v>514</v>
      </c>
      <c r="BK132" s="105">
        <v>0</v>
      </c>
    </row>
    <row r="133" spans="2:65" s="1" customFormat="1" ht="6.95" customHeight="1"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3"/>
    </row>
  </sheetData>
  <mergeCells count="99"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L96:Q96"/>
    <mergeCell ref="C102:Q102"/>
    <mergeCell ref="N89:Q89"/>
    <mergeCell ref="N90:Q90"/>
    <mergeCell ref="N91:Q91"/>
    <mergeCell ref="N92:Q92"/>
    <mergeCell ref="N93:Q93"/>
    <mergeCell ref="F119:I119"/>
    <mergeCell ref="L119:M119"/>
    <mergeCell ref="N119:Q119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28:I128"/>
    <mergeCell ref="L128:M128"/>
    <mergeCell ref="N128:Q128"/>
    <mergeCell ref="F120:I120"/>
    <mergeCell ref="L120:M120"/>
    <mergeCell ref="N120:Q120"/>
    <mergeCell ref="F121:I121"/>
    <mergeCell ref="L121:M121"/>
    <mergeCell ref="N121:Q121"/>
    <mergeCell ref="F123:I123"/>
    <mergeCell ref="L123:M123"/>
    <mergeCell ref="N123:Q123"/>
    <mergeCell ref="F125:I125"/>
    <mergeCell ref="L125:M125"/>
    <mergeCell ref="N125:Q125"/>
    <mergeCell ref="F127:I127"/>
    <mergeCell ref="L127:M127"/>
    <mergeCell ref="N127:Q127"/>
    <mergeCell ref="N132:Q132"/>
    <mergeCell ref="H1:K1"/>
    <mergeCell ref="S2:AC2"/>
    <mergeCell ref="F129:I129"/>
    <mergeCell ref="L129:M129"/>
    <mergeCell ref="N129:Q129"/>
    <mergeCell ref="F130:I130"/>
    <mergeCell ref="L130:M130"/>
    <mergeCell ref="N130:Q130"/>
    <mergeCell ref="F131:I131"/>
    <mergeCell ref="N113:Q113"/>
    <mergeCell ref="N114:Q114"/>
    <mergeCell ref="N115:Q115"/>
    <mergeCell ref="N122:Q122"/>
    <mergeCell ref="N124:Q124"/>
    <mergeCell ref="N126:Q126"/>
  </mergeCells>
  <hyperlinks>
    <hyperlink ref="F1:G1" location="C2" display="1) Krycí list rozpočtu" xr:uid="{00000000-0004-0000-0400-000000000000}"/>
    <hyperlink ref="H1:K1" location="C86" display="2) Rekapitulace rozpočtu" xr:uid="{00000000-0004-0000-0400-000001000000}"/>
    <hyperlink ref="L1" location="C119" display="3) Rozpočet" xr:uid="{00000000-0004-0000-0400-000002000000}"/>
    <hyperlink ref="S1:T1" location="'Rekapitulace stavby'!C2" display="Rekapitulace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F1C545-B44F-41D4-AE0E-341F52741C74}"/>
</file>

<file path=customXml/itemProps2.xml><?xml version="1.0" encoding="utf-8"?>
<ds:datastoreItem xmlns:ds="http://schemas.openxmlformats.org/officeDocument/2006/customXml" ds:itemID="{743B66D3-9C25-47E6-89B4-2C6C1DCFE2C6}"/>
</file>

<file path=customXml/itemProps3.xml><?xml version="1.0" encoding="utf-8"?>
<ds:datastoreItem xmlns:ds="http://schemas.openxmlformats.org/officeDocument/2006/customXml" ds:itemID="{E9A3361C-0D6A-4341-9F39-FECE79A284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301 - Dešťová kanalizace</vt:lpstr>
      <vt:lpstr>SO 302 - Splašková kanali...</vt:lpstr>
      <vt:lpstr>SO 303 - Vodovod</vt:lpstr>
      <vt:lpstr>VRN - Vedlejší rozpočtové...</vt:lpstr>
      <vt:lpstr>'Rekapitulace stavby'!Názvy_tisku</vt:lpstr>
      <vt:lpstr>'SO 301 - Dešťová kanalizace'!Názvy_tisku</vt:lpstr>
      <vt:lpstr>'SO 302 - Splašková kanali...'!Názvy_tisku</vt:lpstr>
      <vt:lpstr>'SO 303 - Vodovod'!Názvy_tisku</vt:lpstr>
      <vt:lpstr>'VRN - Vedlejší rozpočtové...'!Názvy_tisku</vt:lpstr>
      <vt:lpstr>'Rekapitulace stavby'!Oblast_tisku</vt:lpstr>
      <vt:lpstr>'SO 301 - Dešťová kanalizace'!Oblast_tisku</vt:lpstr>
      <vt:lpstr>'SO 302 - Splašková kanali...'!Oblast_tisku</vt:lpstr>
      <vt:lpstr>'SO 303 - Vodovod'!Oblast_tisku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oem</cp:lastModifiedBy>
  <dcterms:created xsi:type="dcterms:W3CDTF">2020-02-16T22:07:17Z</dcterms:created>
  <dcterms:modified xsi:type="dcterms:W3CDTF">2020-06-10T07:14:59Z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</Properties>
</file>